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defaultThemeVersion="166925"/>
  <xr:revisionPtr revIDLastSave="0" documentId="8_{395DE4C9-E54F-4750-820A-BBB4AD3B0D10}" xr6:coauthVersionLast="47" xr6:coauthVersionMax="47" xr10:uidLastSave="{00000000-0000-0000-0000-000000000000}"/>
  <workbookProtection workbookAlgorithmName="SHA-512" workbookHashValue="0/vZWkdoTClubIGp5GOAnK35i/A7mfYsE/SCZ+mp9GqslsXanh4hiXHTWQKozwonTYzpuYsNIojxZE1rqc0O3w==" workbookSaltValue="yHF+J4+9/jEfFy03XqvCWA==" workbookSpinCount="100000" lockStructure="1"/>
  <bookViews>
    <workbookView xWindow="-110" yWindow="-110" windowWidth="19420" windowHeight="10300" tabRatio="873" xr2:uid="{F81EE535-A8E0-6F47-8BBD-3284EB91CB61}"/>
  </bookViews>
  <sheets>
    <sheet name="Model overview" sheetId="19" r:id="rId1"/>
    <sheet name="Model outputs" sheetId="31" r:id="rId2"/>
    <sheet name="Data" sheetId="17" r:id="rId3"/>
    <sheet name="Assumptions" sheetId="2" r:id="rId4"/>
    <sheet name="Price and Financial Ratios" sheetId="7" r:id="rId5"/>
    <sheet name="Investment" sheetId="9" r:id="rId6"/>
    <sheet name="Profit and Loss" sheetId="8" r:id="rId7"/>
    <sheet name="Balance Sheet" sheetId="5" r:id="rId8"/>
    <sheet name="Cash Flow" sheetId="4" r:id="rId9"/>
    <sheet name="Depreciation" sheetId="6" r:id="rId10"/>
    <sheet name="Debt worksheet" sheetId="3" r:id="rId11"/>
    <sheet name="NPC" sheetId="21" r:id="rId12"/>
    <sheet name="Additional data --&gt;" sheetId="28" r:id="rId13"/>
    <sheet name="Allocation of GW debt" sheetId="18" state="hidden" r:id="rId14"/>
    <sheet name="Inflation" sheetId="24"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s>
  <definedNames>
    <definedName name="\0" localSheetId="1">#REF!</definedName>
    <definedName name="\0">#REF!</definedName>
    <definedName name="\A">#REF!</definedName>
    <definedName name="\P">#REF!</definedName>
    <definedName name="\Q">#REF!</definedName>
    <definedName name="\S">#REF!</definedName>
    <definedName name="\W">#REF!</definedName>
    <definedName name="____net1" localSheetId="1" hidden="1">{"NET",#N/A,FALSE,"401C11"}</definedName>
    <definedName name="____net1" localSheetId="0" hidden="1">{"NET",#N/A,FALSE,"401C11"}</definedName>
    <definedName name="____net1" hidden="1">{"NET",#N/A,FALSE,"401C11"}</definedName>
    <definedName name="___d1" hidden="1">'[1]Input Data'!#REF!</definedName>
    <definedName name="__1__123Graph_ACHART_1" localSheetId="1" hidden="1">#REF!</definedName>
    <definedName name="__1__123Graph_ACHART_1" hidden="1">#REF!</definedName>
    <definedName name="__123Graph_A" localSheetId="1" hidden="1">'[2]2002PCTs'!#REF!</definedName>
    <definedName name="__123Graph_A" hidden="1">'[2]2002PCTs'!#REF!</definedName>
    <definedName name="__123Graph_B" hidden="1">[3]Dnurse!#REF!</definedName>
    <definedName name="__123Graph_C" hidden="1">[3]Dnurse!#REF!</definedName>
    <definedName name="__123Graph_X" hidden="1">[3]Dnurse!#REF!</definedName>
    <definedName name="__2__123Graph_ACHART_1" localSheetId="1" hidden="1">#REF!</definedName>
    <definedName name="__2__123Graph_ACHART_1" hidden="1">#REF!</definedName>
    <definedName name="__2__123Graph_ACHART_2" localSheetId="1" hidden="1">#REF!</definedName>
    <definedName name="__2__123Graph_ACHART_2" hidden="1">#REF!</definedName>
    <definedName name="__3__123Graph_XCHART_2" localSheetId="1" hidden="1">#REF!</definedName>
    <definedName name="__3__123Graph_XCHART_2" hidden="1">#REF!</definedName>
    <definedName name="__4__123Graph_ACHART_2" hidden="1">#REF!</definedName>
    <definedName name="__6__123Graph_XCHART_2" hidden="1">#REF!</definedName>
    <definedName name="__d1" hidden="1">'[1]Input Data'!#REF!</definedName>
    <definedName name="__net1" localSheetId="1" hidden="1">{"NET",#N/A,FALSE,"401C11"}</definedName>
    <definedName name="__net1" localSheetId="0" hidden="1">{"NET",#N/A,FALSE,"401C11"}</definedName>
    <definedName name="__net1" hidden="1">{"NET",#N/A,FALSE,"401C11"}</definedName>
    <definedName name="_1___123Graph_ACHART_1" localSheetId="1" hidden="1">#REF!</definedName>
    <definedName name="_1___123Graph_ACHART_1" hidden="1">#REF!</definedName>
    <definedName name="_1__123Graph_ACHART_1" localSheetId="1" hidden="1">#REF!</definedName>
    <definedName name="_1__123Graph_ACHART_1" hidden="1">#REF!</definedName>
    <definedName name="_1__123Graph_ACHART_4" hidden="1">'[4]Bulk Meters'!#REF!</definedName>
    <definedName name="_1_0__123Grap" localSheetId="1" hidden="1">'[5]#REF'!#REF!</definedName>
    <definedName name="_1_0__123Grap" hidden="1">'[5]#REF'!#REF!</definedName>
    <definedName name="_1_123Grap" localSheetId="1" hidden="1">'[6]#REF'!#REF!</definedName>
    <definedName name="_1_123Grap" hidden="1">'[6]#REF'!#REF!</definedName>
    <definedName name="_10__123Graph_ACHART_2" localSheetId="1" hidden="1">#REF!</definedName>
    <definedName name="_10__123Graph_ACHART_2" hidden="1">#REF!</definedName>
    <definedName name="_12__123Graph_XCHART_2" localSheetId="1" hidden="1">#REF!</definedName>
    <definedName name="_12__123Graph_XCHART_2" hidden="1">#REF!</definedName>
    <definedName name="_123Graph_ACHART" localSheetId="1" hidden="1">#REF!</definedName>
    <definedName name="_123Graph_ACHART" hidden="1">#REF!</definedName>
    <definedName name="_123Graph_F" hidden="1">'[7]Chelmsford '!$G$18:$G$28</definedName>
    <definedName name="_14__123Graph_ACHART_2" localSheetId="1" hidden="1">#REF!</definedName>
    <definedName name="_14__123Graph_ACHART_2" hidden="1">#REF!</definedName>
    <definedName name="_15__123Graph_XCHART_2" localSheetId="1" hidden="1">#REF!</definedName>
    <definedName name="_15__123Graph_XCHART_2" hidden="1">#REF!</definedName>
    <definedName name="_18__123Graph_EB_MO_OV_AV" hidden="1">'[4]Bulk Meters'!#REF!</definedName>
    <definedName name="_2___123Graph_ACHART_2" hidden="1">#REF!</definedName>
    <definedName name="_2__123Graph_ACHART_1" hidden="1">#REF!</definedName>
    <definedName name="_2__123Graph_ACHART_2" hidden="1">#REF!</definedName>
    <definedName name="_2__123Graph_EB_MO_OV_AV" hidden="1">'[4]Bulk Meters'!#REF!</definedName>
    <definedName name="_2_0__123Grap" hidden="1">'[6]#REF'!#REF!</definedName>
    <definedName name="_2_123Grap" hidden="1">'[3]#REF'!#REF!</definedName>
    <definedName name="_21__123Graph_XCHART_2" localSheetId="1" hidden="1">#REF!</definedName>
    <definedName name="_21__123Graph_XCHART_2" hidden="1">#REF!</definedName>
    <definedName name="_27__123Graph_FB_MO_OV_AV" hidden="1">'[4]Bulk Meters'!#REF!</definedName>
    <definedName name="_3___123Graph_XCHART_2" localSheetId="1" hidden="1">#REF!</definedName>
    <definedName name="_3___123Graph_XCHART_2" hidden="1">#REF!</definedName>
    <definedName name="_3__123Graph_FB_MO_OV_AV" hidden="1">'[4]Bulk Meters'!#REF!</definedName>
    <definedName name="_3__123Graph_XCHART_2" localSheetId="1" hidden="1">#REF!</definedName>
    <definedName name="_3__123Graph_XCHART_2" hidden="1">#REF!</definedName>
    <definedName name="_3_0_S" localSheetId="1" hidden="1">'[5]#REF'!#REF!</definedName>
    <definedName name="_3_0_S" hidden="1">'[5]#REF'!#REF!</definedName>
    <definedName name="_3_123Grap" localSheetId="1" hidden="1">'[6]#REF'!#REF!</definedName>
    <definedName name="_3_123Grap" hidden="1">'[6]#REF'!#REF!</definedName>
    <definedName name="_34_123Grap" localSheetId="1" hidden="1">'[6]#REF'!#REF!</definedName>
    <definedName name="_34_123Grap" hidden="1">'[6]#REF'!#REF!</definedName>
    <definedName name="_36__123Graph_XB_MO_OV_AV" hidden="1">'[4]Bulk Meters'!#REF!</definedName>
    <definedName name="_4__123Graph_ACHART_1" localSheetId="1" hidden="1">#REF!</definedName>
    <definedName name="_4__123Graph_ACHART_1" hidden="1">#REF!</definedName>
    <definedName name="_4__123Graph_ACHART_2" localSheetId="1" hidden="1">#REF!</definedName>
    <definedName name="_4__123Graph_ACHART_2" hidden="1">#REF!</definedName>
    <definedName name="_4__123Graph_XB_MO_OV_AV" hidden="1">'[4]Bulk Meters'!#REF!</definedName>
    <definedName name="_42S" localSheetId="1" hidden="1">'[6]#REF'!#REF!</definedName>
    <definedName name="_42S" hidden="1">'[6]#REF'!#REF!</definedName>
    <definedName name="_4S" localSheetId="1" hidden="1">'[6]#REF'!#REF!</definedName>
    <definedName name="_4S" hidden="1">'[6]#REF'!#REF!</definedName>
    <definedName name="_5__123Graph_ACHART_1" localSheetId="1" hidden="1">#REF!</definedName>
    <definedName name="_5__123Graph_ACHART_1" hidden="1">#REF!</definedName>
    <definedName name="_5_0__123Grap" localSheetId="1" hidden="1">'[6]#REF'!#REF!</definedName>
    <definedName name="_5_0__123Grap" hidden="1">'[6]#REF'!#REF!</definedName>
    <definedName name="_5_Feb_03_Current_Scheme_all_Leavers" localSheetId="1">#REF!</definedName>
    <definedName name="_5_Feb_03_Current_Scheme_all_Leavers">#REF!</definedName>
    <definedName name="_6__123Graph_ACHART_1" localSheetId="1" hidden="1">#REF!</definedName>
    <definedName name="_6__123Graph_ACHART_1" hidden="1">#REF!</definedName>
    <definedName name="_6__123Graph_XCHART_2" localSheetId="1" hidden="1">#REF!</definedName>
    <definedName name="_6__123Graph_XCHART_2" hidden="1">#REF!</definedName>
    <definedName name="_6_0_S" localSheetId="1" hidden="1">'[6]#REF'!#REF!</definedName>
    <definedName name="_6_0_S" hidden="1">'[6]#REF'!#REF!</definedName>
    <definedName name="_6_123Grap" localSheetId="1" hidden="1">'[3]#REF'!#REF!</definedName>
    <definedName name="_6_123Grap" hidden="1">'[3]#REF'!#REF!</definedName>
    <definedName name="_7__123Graph_ACHART_1" localSheetId="1" hidden="1">#REF!</definedName>
    <definedName name="_7__123Graph_ACHART_1" hidden="1">#REF!</definedName>
    <definedName name="_8__123Graph_ACHART_2" localSheetId="1" hidden="1">#REF!</definedName>
    <definedName name="_8__123Graph_ACHART_2" hidden="1">#REF!</definedName>
    <definedName name="_8_123Grap" localSheetId="1" hidden="1">'[6]#REF'!#REF!</definedName>
    <definedName name="_8_123Grap" hidden="1">'[6]#REF'!#REF!</definedName>
    <definedName name="_8S" localSheetId="1" hidden="1">'[3]#REF'!#REF!</definedName>
    <definedName name="_8S" hidden="1">'[3]#REF'!#REF!</definedName>
    <definedName name="_9__123Graph_ACHART_2" localSheetId="1" hidden="1">#REF!</definedName>
    <definedName name="_9__123Graph_ACHART_2" hidden="1">#REF!</definedName>
    <definedName name="_9__123Graph_ACHART_4" hidden="1">'[4]Bulk Meters'!#REF!</definedName>
    <definedName name="_acc91656" localSheetId="1">#REF!</definedName>
    <definedName name="_acc91656">#REF!</definedName>
    <definedName name="_acc93441" localSheetId="1">#REF!</definedName>
    <definedName name="_acc93441">#REF!</definedName>
    <definedName name="_acc93442">#REF!</definedName>
    <definedName name="_acc93443">#REF!</definedName>
    <definedName name="_acc93451">#REF!</definedName>
    <definedName name="_acc93501">#REF!</definedName>
    <definedName name="_acc93502">#REF!</definedName>
    <definedName name="_acc93503">#REF!</definedName>
    <definedName name="_acc93504">#REF!</definedName>
    <definedName name="_acc93505">#REF!</definedName>
    <definedName name="_acc93507">#REF!</definedName>
    <definedName name="_acc93508">#REF!</definedName>
    <definedName name="_acc93519">#REF!</definedName>
    <definedName name="_acc93708">#REF!</definedName>
    <definedName name="_acc93709">#REF!</definedName>
    <definedName name="_acc93713">#REF!</definedName>
    <definedName name="_acc93743">#REF!</definedName>
    <definedName name="_acc95004">#REF!</definedName>
    <definedName name="_acc95011">#REF!</definedName>
    <definedName name="_acc95012">#REF!</definedName>
    <definedName name="_acc95021">#REF!</definedName>
    <definedName name="_acc95022">#REF!</definedName>
    <definedName name="_acc95101">#REF!</definedName>
    <definedName name="_acc95301">#REF!</definedName>
    <definedName name="_acc95304">#REF!</definedName>
    <definedName name="_acc95309">#REF!</definedName>
    <definedName name="_acc95311">#REF!</definedName>
    <definedName name="_acc95312">#REF!</definedName>
    <definedName name="_acc95313">'[8]95313'!#REF!</definedName>
    <definedName name="_acc95314" localSheetId="1">#REF!</definedName>
    <definedName name="_acc95314">#REF!</definedName>
    <definedName name="_acc95411" localSheetId="1">#REF!</definedName>
    <definedName name="_acc95411">#REF!</definedName>
    <definedName name="_acc95801" localSheetId="1">#REF!</definedName>
    <definedName name="_acc95801">#REF!</definedName>
    <definedName name="_acc95821">#REF!</definedName>
    <definedName name="_acc96031">#REF!</definedName>
    <definedName name="_acc96066">#REF!</definedName>
    <definedName name="_acc96067">#REF!</definedName>
    <definedName name="_acc96068">'[8]96070'!#REF!</definedName>
    <definedName name="_acc96099" localSheetId="1">#REF!</definedName>
    <definedName name="_acc96099">#REF!</definedName>
    <definedName name="_acc99001" localSheetId="1">#REF!</definedName>
    <definedName name="_acc99001">#REF!</definedName>
    <definedName name="_acc99003" localSheetId="1">#REF!</definedName>
    <definedName name="_acc99003">#REF!</definedName>
    <definedName name="_acc99011">#REF!</definedName>
    <definedName name="_AtRisk_SimSetting_AutomaticallyGenerateReports" hidden="1">FALSE</definedName>
    <definedName name="_AtRisk_SimSetting_AutomaticResultsDisplayMode" localSheetId="1" hidden="1">0</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1</definedName>
    <definedName name="_AtRisk_SimSetting_MaxAutoIterations" hidden="1">50000</definedName>
    <definedName name="_AtRisk_SimSetting_MultipleCPUCount" hidden="1">-1</definedName>
    <definedName name="_AtRisk_SimSetting_MultipleCPUManualCount" hidden="1">4</definedName>
    <definedName name="_AtRisk_SimSetting_MultipleCPUMode" localSheetId="1" hidden="1">1</definedName>
    <definedName name="_AtRisk_SimSetting_MultipleCPUMode" hidden="1">2</definedName>
    <definedName name="_AtRisk_SimSetting_MultipleCPUModeV8" localSheetId="1" hidden="1">1</definedName>
    <definedName name="_AtRisk_SimSetting_MultipleCPUModeV8" hidden="1">2</definedName>
    <definedName name="_AtRisk_SimSetting_RandomNumberGenerator" hidden="1">0</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0</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1</definedName>
    <definedName name="_AtRisk_SimSetting_ReportOptionCustomItemSummaryGraphType02" hidden="1">1</definedName>
    <definedName name="_AtRisk_SimSetting_ReportOptionCustomItemSummaryGraphType03" hidden="1">1</definedName>
    <definedName name="_AtRisk_SimSetting_ReportOptionCustomItemSummaryGraphType04" hidden="1">1</definedName>
    <definedName name="_AtRisk_SimSetting_ReportOptionCustomItemSummaryGraphType05" hidden="1">1</definedName>
    <definedName name="_AtRisk_SimSetting_ReportOptionCustomItemSummaryGraphType06" hidden="1">1</definedName>
    <definedName name="_AtRisk_SimSetting_ReportOptionDataMode" hidden="1">1</definedName>
    <definedName name="_AtRisk_SimSetting_ReportOptionReportMultiSimType" hidden="1">0</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1" hidden="1">'[1]Input Data'!#REF!</definedName>
    <definedName name="_d2" hidden="1">'[1]Input Data'!#REF!</definedName>
    <definedName name="_Dist_Values" localSheetId="1" hidden="1">#REF!</definedName>
    <definedName name="_Dist_Values" hidden="1">#REF!</definedName>
    <definedName name="_Fill" hidden="1">#REF!</definedName>
    <definedName name="_xlnm._FilterDatabase" localSheetId="2" hidden="1">Data!$A$9:$BY$78</definedName>
    <definedName name="_Key1" localSheetId="1" hidden="1">[9]Deductions!#REF!</definedName>
    <definedName name="_Key1" localSheetId="0" hidden="1">[9]Deductions!#REF!</definedName>
    <definedName name="_Key1" hidden="1">[9]Deductions!#REF!</definedName>
    <definedName name="_Key2" localSheetId="1" hidden="1">[9]Deductions!#REF!</definedName>
    <definedName name="_Key2" localSheetId="0" hidden="1">[9]Deductions!#REF!</definedName>
    <definedName name="_Key2" hidden="1">[9]Deductions!#REF!</definedName>
    <definedName name="_net1" localSheetId="1" hidden="1">{"NET",#N/A,FALSE,"401C11"}</definedName>
    <definedName name="_net1" localSheetId="0" hidden="1">{"NET",#N/A,FALSE,"401C11"}</definedName>
    <definedName name="_net1" hidden="1">{"NET",#N/A,FALSE,"401C11"}</definedName>
    <definedName name="_Order1" hidden="1">255</definedName>
    <definedName name="_Order2" hidden="1">255</definedName>
    <definedName name="_Regression_Int" hidden="1">1</definedName>
    <definedName name="_Sort" localSheetId="1" hidden="1">#REF!</definedName>
    <definedName name="_Sort" hidden="1">#REF!</definedName>
    <definedName name="a" localSheetId="1">#REF!</definedName>
    <definedName name="a">#REF!</definedName>
    <definedName name="aa" localSheetId="1" hidden="1">{"CHARGE",#N/A,FALSE,"401C11"}</definedName>
    <definedName name="aa" localSheetId="0" hidden="1">{"CHARGE",#N/A,FALSE,"401C11"}</definedName>
    <definedName name="aa" hidden="1">{"CHARGE",#N/A,FALSE,"401C11"}</definedName>
    <definedName name="aa_Cat">[10]LU!$A$12:$B$20</definedName>
    <definedName name="aa_GmPack_2">[10]LU!$A$39:$B$61</definedName>
    <definedName name="aa_GmPack_T">[10]LU!$A$24:$B$35</definedName>
    <definedName name="aa_lvl2_Remap">[10]Mapping!#REF!</definedName>
    <definedName name="aa_Map">[10]Mapping!#REF!</definedName>
    <definedName name="aa_PC_Map">[10]Mapping!$A$9:$C$189</definedName>
    <definedName name="aa_top_remap">[10]Mapping!#REF!</definedName>
    <definedName name="aaa" localSheetId="1" hidden="1">{"CHARGE",#N/A,FALSE,"401C11"}</definedName>
    <definedName name="aaa" localSheetId="0" hidden="1">{"CHARGE",#N/A,FALSE,"401C11"}</definedName>
    <definedName name="aaa" hidden="1">{"CHARGE",#N/A,FALSE,"401C11"}</definedName>
    <definedName name="aaaa" localSheetId="1" hidden="1">{"CHARGE",#N/A,FALSE,"401C11"}</definedName>
    <definedName name="aaaa" localSheetId="0" hidden="1">{"CHARGE",#N/A,FALSE,"401C11"}</definedName>
    <definedName name="aaaa" hidden="1">{"CHARGE",#N/A,FALSE,"401C11"}</definedName>
    <definedName name="AAAAA" localSheetId="1">[11]OTHER!$G$1:$K$14</definedName>
    <definedName name="AAAAA">[11]OTHER!$G$1:$K$14</definedName>
    <definedName name="abc" localSheetId="1" hidden="1">{"NET",#N/A,FALSE,"401C11"}</definedName>
    <definedName name="abc" localSheetId="0" hidden="1">{"NET",#N/A,FALSE,"401C11"}</definedName>
    <definedName name="abc" hidden="1">{"NET",#N/A,FALSE,"401C11"}</definedName>
    <definedName name="ACC">[12]Instructions!$K$2</definedName>
    <definedName name="ACC_Codes" localSheetId="1">'[13]SW Refunds 01.12.2007 - present'!$IP$65420:$IP$65425</definedName>
    <definedName name="ACC_Codes">'[13]SW Refunds 01.12.2007 - present'!$IP$65420:$IP$65425</definedName>
    <definedName name="Accnt_Code" localSheetId="1">'[14]Water Connections Data'!$IU$62713:$IU$62716</definedName>
    <definedName name="Accnt_Code">'[14]Water Connections Data'!$IU$62713:$IU$62716</definedName>
    <definedName name="ACCOM">[15]Con_cm!$AI$59:$AI$61</definedName>
    <definedName name="Account" localSheetId="1">[16]Summary!$B$4:$D$41</definedName>
    <definedName name="Account">[16]Summary!$B$4:$D$41</definedName>
    <definedName name="Account_Code">'[17]Drop Down Lists'!#REF!</definedName>
    <definedName name="accounts" localSheetId="1">[18]Choice!$F$3:$F$8</definedName>
    <definedName name="accounts">[18]Choice!$F$3:$F$8</definedName>
    <definedName name="Accr">[19]Sheet4!$B$2:$C$55</definedName>
    <definedName name="AccrualsCfwd" localSheetId="1">[20]Workings!$D$693:$N$693</definedName>
    <definedName name="AccrualsCfwd">[20]Workings!$D$693:$N$693</definedName>
    <definedName name="Accrue">[21]OTHER!$H$2:$I$26</definedName>
    <definedName name="accrue2" localSheetId="1">[22]Error!$I$1:$J$26</definedName>
    <definedName name="accrue2">[22]Error!$I$1:$J$26</definedName>
    <definedName name="ACTEW99" hidden="1">#REF!</definedName>
    <definedName name="Active" localSheetId="1">'[23]JOURNAL UPLOAD'!#REF!</definedName>
    <definedName name="Active">'[23]JOURNAL UPLOAD'!#REF!</definedName>
    <definedName name="Activity">[24]Activity!$E$2:$E$241</definedName>
    <definedName name="Actual_April">'[25]GL Monthly Source Data'!$B$15</definedName>
    <definedName name="ACTUAL_TRANSLATE_GROUP">[26]Control!$B$11</definedName>
    <definedName name="ACTUALS" localSheetId="1">[27]Parms!$B$10</definedName>
    <definedName name="ACTUALS">[27]Parms!$B$10</definedName>
    <definedName name="adbr" localSheetId="1" hidden="1">{"CHARGE",#N/A,FALSE,"401C11"}</definedName>
    <definedName name="adbr" localSheetId="0" hidden="1">{"CHARGE",#N/A,FALSE,"401C11"}</definedName>
    <definedName name="adbr" hidden="1">{"CHARGE",#N/A,FALSE,"401C11"}</definedName>
    <definedName name="Additional">'[25]GL Monthly Source Data'!$R:$AF</definedName>
    <definedName name="Affiliate">[26]Control!$B$6</definedName>
    <definedName name="Agent" localSheetId="1">#REF!</definedName>
    <definedName name="Agent">#REF!</definedName>
    <definedName name="AIP_Data">#REF!</definedName>
    <definedName name="ANH" localSheetId="1">#REF!</definedName>
    <definedName name="ANH">#REF!</definedName>
    <definedName name="annual_dates">OFFSET('[28]Data for Charts'!$AV$12,0,0,'[28]Data for Charts'!$AY$8)</definedName>
    <definedName name="annual_pcc_actual">OFFSET('[28]Data for Charts'!$AX$12,0,0,'[28]Data for Charts'!$AY$8)</definedName>
    <definedName name="annual_pcc_forecast">OFFSET('[28]Data for Charts'!$AY$12,0,0,'[28]Data for Charts'!$AY$8)</definedName>
    <definedName name="annual_pcc_lower">OFFSET('[28]Data for Charts'!$AZ$12,0,0,'[28]Data for Charts'!$AY$8)</definedName>
    <definedName name="annual_pcc_upper">OFFSET('[28]Data for Charts'!$BA$12,0,0,'[28]Data for Charts'!$AY$8)</definedName>
    <definedName name="Annual_sum">'[29]Cashflow - updated with Actuals'!$YR$27:$AAU$34</definedName>
    <definedName name="annual_total_actual">OFFSET('[28]Data for Charts'!$BB$12,0,0,'[28]Data for Charts'!$AY$8)</definedName>
    <definedName name="annual_total_fitted">OFFSET('[28]Data for Charts'!$BC$12,0,0,'[28]Data for Charts'!$AY$8)</definedName>
    <definedName name="annual_total_forecast">OFFSET('[28]Data for Charts'!$BD$12,0,0,'[28]Data for Charts'!$AY$8)</definedName>
    <definedName name="annual_total_lower">OFFSET('[28]Data for Charts'!$BE$12,0,0,'[28]Data for Charts'!$AY$8)</definedName>
    <definedName name="annual_total_upper">OFFSET('[28]Data for Charts'!$BF$12,0,0,'[28]Data for Charts'!$AY$8)</definedName>
    <definedName name="AnnualAmount" localSheetId="1">#REF!</definedName>
    <definedName name="AnnualAmount">#REF!</definedName>
    <definedName name="APA" localSheetId="1">#REF!</definedName>
    <definedName name="APA">#REF!</definedName>
    <definedName name="April" localSheetId="1">#REF!,#REF!</definedName>
    <definedName name="April">#REF!,#REF!</definedName>
    <definedName name="AREA_1">#REF!</definedName>
    <definedName name="AREA_2">#REF!</definedName>
    <definedName name="AREA_3">#REF!</definedName>
    <definedName name="AREA1">#REF!</definedName>
    <definedName name="AS_OF" localSheetId="1">#REF!</definedName>
    <definedName name="AS_OF">#REF!</definedName>
    <definedName name="As_of_Reporting_Date" localSheetId="1">#REF!</definedName>
    <definedName name="As_of_Reporting_Date">#REF!</definedName>
    <definedName name="AS2DocOpenMode" hidden="1">"AS2DocumentEdit"</definedName>
    <definedName name="ASD" localSheetId="1">'[30]3510'!#REF!</definedName>
    <definedName name="ASD">'[30]3510'!#REF!</definedName>
    <definedName name="ass_time_03" localSheetId="1">#REF!</definedName>
    <definedName name="ass_time_03">#REF!</definedName>
    <definedName name="ass_time_06" localSheetId="1">#REF!</definedName>
    <definedName name="ass_time_06">#REF!</definedName>
    <definedName name="ass_time_07" localSheetId="1">#REF!</definedName>
    <definedName name="ass_time_07">#REF!</definedName>
    <definedName name="ass_time_11">#REF!</definedName>
    <definedName name="ass_time_12">#REF!</definedName>
    <definedName name="AssetDisposalNBVOther" localSheetId="1">[20]Workings!$D$141:$N$141</definedName>
    <definedName name="AssetDisposalNBVOther">[20]Workings!$D$141:$N$141</definedName>
    <definedName name="AssetDisposalNBVWaste" localSheetId="1">[20]Workings!$D$134:$N$134</definedName>
    <definedName name="AssetDisposalNBVWaste">[20]Workings!$D$134:$N$134</definedName>
    <definedName name="AssetDisposalNBVWater" localSheetId="1">[20]Workings!$D$127:$N$127</definedName>
    <definedName name="AssetDisposalNBVWater">[20]Workings!$D$127:$N$127</definedName>
    <definedName name="AssetPreferredSpendWasteInfraPostEff" localSheetId="1">[20]Workings!$D$90:$N$90</definedName>
    <definedName name="AssetPreferredSpendWasteInfraPostEff">[20]Workings!$D$90:$N$90</definedName>
    <definedName name="AssetPreferredSpendWasteInfraReal" localSheetId="1">[20]Workings!$D$72:$N$72</definedName>
    <definedName name="AssetPreferredSpendWasteInfraReal">[20]Workings!$D$72:$N$72</definedName>
    <definedName name="AssetPreferredSpendWasteLongPostEff" localSheetId="1">[20]Workings!$D$96:$N$96</definedName>
    <definedName name="AssetPreferredSpendWasteLongPostEff">[20]Workings!$D$96:$N$96</definedName>
    <definedName name="AssetPreferredSpendWasteLongReal" localSheetId="1">[20]Workings!$D$78:$N$78</definedName>
    <definedName name="AssetPreferredSpendWasteLongReal">[20]Workings!$D$78:$N$78</definedName>
    <definedName name="AssetPreferredSpendWasteMediumPostEff" localSheetId="1">[20]Workings!$D$94:$N$94</definedName>
    <definedName name="AssetPreferredSpendWasteMediumPostEff">[20]Workings!$D$94:$N$94</definedName>
    <definedName name="AssetPreferredSpendWasteMediumReal" localSheetId="1">[20]Workings!$D$76:$N$76</definedName>
    <definedName name="AssetPreferredSpendWasteMediumReal">[20]Workings!$D$76:$N$76</definedName>
    <definedName name="AssetPreferredSpendWasteMedLongPostEff" localSheetId="1">[20]Workings!$D$95:$N$95</definedName>
    <definedName name="AssetPreferredSpendWasteMedLongPostEff">[20]Workings!$D$95:$N$95</definedName>
    <definedName name="AssetPreferredSpendWasteMedLongReal" localSheetId="1">[20]Workings!$D$77:$N$77</definedName>
    <definedName name="AssetPreferredSpendWasteMedLongReal">[20]Workings!$D$77:$N$77</definedName>
    <definedName name="AssetPreferredSpendWasteOtherPostEff" localSheetId="1">[20]Workings!$D$91:$N$91</definedName>
    <definedName name="AssetPreferredSpendWasteOtherPostEff">[20]Workings!$D$91:$N$91</definedName>
    <definedName name="AssetPreferredSpendWasteOtherReal" localSheetId="1">[20]Workings!$D$73:$N$73</definedName>
    <definedName name="AssetPreferredSpendWasteOtherReal">[20]Workings!$D$73:$N$73</definedName>
    <definedName name="AssetPreferredSpendWasteShortPostEff" localSheetId="1">[20]Workings!$D$93:$N$93</definedName>
    <definedName name="AssetPreferredSpendWasteShortPostEff">[20]Workings!$D$93:$N$93</definedName>
    <definedName name="AssetPreferredSpendWasteShortReal" localSheetId="1">[20]Workings!$D$75:$N$75</definedName>
    <definedName name="AssetPreferredSpendWasteShortReal">[20]Workings!$D$75:$N$75</definedName>
    <definedName name="AssetPreferredSpendWasteVeryShortPostEff" localSheetId="1">[20]Workings!$D$92:$N$92</definedName>
    <definedName name="AssetPreferredSpendWasteVeryShortPostEff">[20]Workings!$D$92:$N$92</definedName>
    <definedName name="AssetPreferredSpendWasteVeryShortReal" localSheetId="1">[20]Workings!$D$74:$N$74</definedName>
    <definedName name="AssetPreferredSpendWasteVeryShortReal">[20]Workings!$D$74:$N$74</definedName>
    <definedName name="AssetPreferredSpendWaterInfraPostEff" localSheetId="1">[20]Workings!$D$36:$N$36</definedName>
    <definedName name="AssetPreferredSpendWaterInfraPostEff">[20]Workings!$D$36:$N$36</definedName>
    <definedName name="AssetPreferredSpendWaterInfraReal" localSheetId="1">[20]Workings!$D$18:$N$18</definedName>
    <definedName name="AssetPreferredSpendWaterInfraReal">[20]Workings!$D$18:$N$18</definedName>
    <definedName name="AssetPreferredSpendWaterLongPostEff" localSheetId="1">[20]Workings!$D$42:$N$42</definedName>
    <definedName name="AssetPreferredSpendWaterLongPostEff">[20]Workings!$D$42:$N$42</definedName>
    <definedName name="AssetPreferredSpendWaterLongReal" localSheetId="1">[20]Workings!$D$24:$N$24</definedName>
    <definedName name="AssetPreferredSpendWaterLongReal">[20]Workings!$D$24:$N$24</definedName>
    <definedName name="AssetPreferredSpendWaterMediumPostEff" localSheetId="1">[20]Workings!$D$40:$N$40</definedName>
    <definedName name="AssetPreferredSpendWaterMediumPostEff">[20]Workings!$D$40:$N$40</definedName>
    <definedName name="AssetPreferredSpendWaterMediumReal" localSheetId="1">[20]Workings!$D$22:$N$22</definedName>
    <definedName name="AssetPreferredSpendWaterMediumReal">[20]Workings!$D$22:$N$22</definedName>
    <definedName name="AssetPreferredSpendWaterMedLongPostEff" localSheetId="1">[20]Workings!$D$41:$N$41</definedName>
    <definedName name="AssetPreferredSpendWaterMedLongPostEff">[20]Workings!$D$41:$N$41</definedName>
    <definedName name="AssetPreferredSpendWaterMedLongReal" localSheetId="1">[20]Workings!$D$23:$N$23</definedName>
    <definedName name="AssetPreferredSpendWaterMedLongReal">[20]Workings!$D$23:$N$23</definedName>
    <definedName name="AssetPreferredSpendWaterOtherPostEff" localSheetId="1">[20]Workings!$D$37:$N$37</definedName>
    <definedName name="AssetPreferredSpendWaterOtherPostEff">[20]Workings!$D$37:$N$37</definedName>
    <definedName name="AssetPreferredSpendWaterOtherReal" localSheetId="1">[20]Workings!$D$19:$N$19</definedName>
    <definedName name="AssetPreferredSpendWaterOtherReal">[20]Workings!$D$19:$N$19</definedName>
    <definedName name="AssetPreferredSpendWaterShortPostEff" localSheetId="1">[20]Workings!$D$39:$N$39</definedName>
    <definedName name="AssetPreferredSpendWaterShortPostEff">[20]Workings!$D$39:$N$39</definedName>
    <definedName name="AssetPreferredSpendWaterShortReal" localSheetId="1">[20]Workings!$D$21:$N$21</definedName>
    <definedName name="AssetPreferredSpendWaterShortReal">[20]Workings!$D$21:$N$21</definedName>
    <definedName name="AssetPreferredSpendWaterVeryShortPostEff" localSheetId="1">[20]Workings!$D$38:$N$38</definedName>
    <definedName name="AssetPreferredSpendWaterVeryShortPostEff">[20]Workings!$D$38:$N$38</definedName>
    <definedName name="AssetPreferredSpendWaterVeryShortReal" localSheetId="1">[20]Workings!$D$20:$N$20</definedName>
    <definedName name="AssetPreferredSpendWaterVeryShortReal">[20]Workings!$D$20:$N$20</definedName>
    <definedName name="Assignee">'[17]Drop Down Lists'!#REF!</definedName>
    <definedName name="ASSOC_TITLE">#REF!</definedName>
    <definedName name="ASSOCIATE">[15]Con_cm!$AI$279</definedName>
    <definedName name="ASSOCIATES">#REF!</definedName>
    <definedName name="Aucklanders_impacted">'[31]Evaluation factors'!$A$18:$A$22</definedName>
    <definedName name="AVON" localSheetId="1">#REF!</definedName>
    <definedName name="AVON">#REF!</definedName>
    <definedName name="b" localSheetId="1" hidden="1">{"CHARGE",#N/A,FALSE,"401C11"}</definedName>
    <definedName name="b" localSheetId="0" hidden="1">{"CHARGE",#N/A,FALSE,"401C11"}</definedName>
    <definedName name="b" hidden="1">{"CHARGE",#N/A,FALSE,"401C11"}</definedName>
    <definedName name="BadDebtChargeDom" localSheetId="1">[20]Workings!$D$463:$N$463</definedName>
    <definedName name="BadDebtChargeDom">[20]Workings!$D$463:$N$463</definedName>
    <definedName name="BadDebtChargeNonDom" localSheetId="1">[20]Workings!$D$503:$N$503</definedName>
    <definedName name="BadDebtChargeNonDom">[20]Workings!$D$503:$N$503</definedName>
    <definedName name="BAL_DIFF">[32]SUMMARY!$J$39</definedName>
    <definedName name="BAL_SHEET">[15]Balance_Sheet!$A$1:$I$55</definedName>
    <definedName name="Balance" localSheetId="1">#REF!</definedName>
    <definedName name="Balance">#REF!</definedName>
    <definedName name="Balance2" localSheetId="1">'[33]JOURNAL UPLOAD'!$H$7</definedName>
    <definedName name="Balance2">'[33]JOURNAL UPLOAD'!$H$7</definedName>
    <definedName name="BALSHEET">[15]Con_cm!$AI$215:$AI$323</definedName>
    <definedName name="BASE_YEAR" localSheetId="1">#REF!</definedName>
    <definedName name="BASE_YEAR">#REF!</definedName>
    <definedName name="BBBB">#REF!</definedName>
    <definedName name="BEDS" localSheetId="1">#REF!</definedName>
    <definedName name="BEDS">#REF!</definedName>
    <definedName name="BERKS" localSheetId="1">#REF!</definedName>
    <definedName name="BERKS">#REF!</definedName>
    <definedName name="BEx3C7U5X9PCZMFNJM2JSKB9WDC7" hidden="1">#REF!</definedName>
    <definedName name="BEx5ACW0C7GHN0W44M0V4M2N9NWX" hidden="1">#REF!</definedName>
    <definedName name="BEx5FCUYVCUTGP1DC9R2HMJUSKG7" hidden="1">#REF!</definedName>
    <definedName name="BEx787B3P3B4TRLFQH4FKDM9IVFG" hidden="1">#REF!</definedName>
    <definedName name="BEx9EYJR8RIJJYIC2A87I2KSW8VH" hidden="1">#REF!</definedName>
    <definedName name="BExCY5OFHG90Y9L640YYX6E4JIHA" hidden="1">#REF!</definedName>
    <definedName name="BExEO7F973V6G4LOTL4G4P982B15" hidden="1">#REF!</definedName>
    <definedName name="BExQ5813K86IYCMNBRXPB9X0YHE2" hidden="1">#REF!</definedName>
    <definedName name="BExS748XJ69KL1ZMS091A8XEL5H8" hidden="1">#REF!</definedName>
    <definedName name="BExTYYVS8XNTRGK2F7W4ER905OSW" hidden="1">#REF!</definedName>
    <definedName name="BExY13TSMHDZBN633U4NULAC5YAM" hidden="1">#REF!</definedName>
    <definedName name="billing">#REF!</definedName>
    <definedName name="BillsRange" localSheetId="1">OFFSET(#REF!,COUNTA(#REF!)-#REF!,0,#REF!)</definedName>
    <definedName name="BillsRange">OFFSET(#REF!,COUNTA(#REF!)-#REF!,0,#REF!)</definedName>
    <definedName name="BMGHIndex" hidden="1">"O"</definedName>
    <definedName name="BRL">#REF!</definedName>
    <definedName name="BU.Select.1">[34]Control!$A$17</definedName>
    <definedName name="BU.Selected.1">[34]Control!$C$12</definedName>
    <definedName name="BU_Number">[35]Capex!#REF!</definedName>
    <definedName name="BUCKS" localSheetId="1">#REF!</definedName>
    <definedName name="BUCKS">#REF!</definedName>
    <definedName name="BUDGET" localSheetId="1">[27]Parms!$B$11</definedName>
    <definedName name="BUDGET">[27]Parms!$B$11</definedName>
    <definedName name="BUDGET___FINAL">[26]Control!$B$12</definedName>
    <definedName name="Budget_Type">OFFSET([36]MD3_Setup!$I$6,0,0,COUNTA([36]MD3_Setup!$I$6:$I$100),1)</definedName>
    <definedName name="BudgetYTD">OFFSET([37]Data1!$AD$4,0,0,COUNTA([37]Data1!$AD$4:$AD$80),13)</definedName>
    <definedName name="BusinessUnit">[26]Control!$B$5</definedName>
    <definedName name="Busrisk">[38]Assumptions!$D$10:$P$22</definedName>
    <definedName name="BWH" localSheetId="1">#REF!</definedName>
    <definedName name="BWH">#REF!</definedName>
    <definedName name="CAM" localSheetId="1">#REF!</definedName>
    <definedName name="CAM">#REF!</definedName>
    <definedName name="CAMBS" localSheetId="1">#REF!</definedName>
    <definedName name="CAMBS">#REF!</definedName>
    <definedName name="CapApprovals">#REF!</definedName>
    <definedName name="capex" localSheetId="1">'[39]Control Sheet'!$J$4</definedName>
    <definedName name="capex">'[39]Control Sheet'!$J$4</definedName>
    <definedName name="CapexAdditionsQS2TotalWaste" localSheetId="1">[20]Workings!$D$118:$N$118</definedName>
    <definedName name="CapexAdditionsQS2TotalWaste">[20]Workings!$D$118:$N$118</definedName>
    <definedName name="CapexAdditionsQS2TotalWater" localSheetId="1">[20]Workings!$D$66:$N$66</definedName>
    <definedName name="CapexAdditionsQS2TotalWater">[20]Workings!$D$66:$N$66</definedName>
    <definedName name="CapexAdditionsQS2WasteInfra" localSheetId="1">[20]Workings!$D$110:$N$110</definedName>
    <definedName name="CapexAdditionsQS2WasteInfra">[20]Workings!$D$110:$N$110</definedName>
    <definedName name="CapexAdditionsQS2WasteLong" localSheetId="1">[20]Workings!$D$116:$N$116</definedName>
    <definedName name="CapexAdditionsQS2WasteLong">[20]Workings!$D$116:$N$116</definedName>
    <definedName name="CapexAdditionsQS2WasteMedium" localSheetId="1">[20]Workings!$D$114:$N$114</definedName>
    <definedName name="CapexAdditionsQS2WasteMedium">[20]Workings!$D$114:$N$114</definedName>
    <definedName name="CapexAdditionsQS2WasteMedLong" localSheetId="1">[20]Workings!$D$115:$N$115</definedName>
    <definedName name="CapexAdditionsQS2WasteMedLong">[20]Workings!$D$115:$N$115</definedName>
    <definedName name="CapexAdditionsQS2WasteOther" localSheetId="1">[20]Workings!$D$111:$N$111</definedName>
    <definedName name="CapexAdditionsQS2WasteOther">[20]Workings!$D$111:$N$111</definedName>
    <definedName name="CapexAdditionsQS2WasteShort" localSheetId="1">[20]Workings!$D$113:$N$113</definedName>
    <definedName name="CapexAdditionsQS2WasteShort">[20]Workings!$D$113:$N$113</definedName>
    <definedName name="CapexAdditionsQS2WasteVeryShort" localSheetId="1">[20]Workings!$D$112:$N$112</definedName>
    <definedName name="CapexAdditionsQS2WasteVeryShort">[20]Workings!$D$112:$N$112</definedName>
    <definedName name="CapexAdditionsQS2WaterInfra" localSheetId="1">[20]Workings!$D$58:$N$58</definedName>
    <definedName name="CapexAdditionsQS2WaterInfra">[20]Workings!$D$58:$N$58</definedName>
    <definedName name="CapexAdditionsQS2WaterLong" localSheetId="1">[20]Workings!$D$64:$N$64</definedName>
    <definedName name="CapexAdditionsQS2WaterLong">[20]Workings!$D$64:$N$64</definedName>
    <definedName name="CapexAdditionsQS2WaterMedium" localSheetId="1">[20]Workings!$D$62:$N$62</definedName>
    <definedName name="CapexAdditionsQS2WaterMedium">[20]Workings!$D$62:$N$62</definedName>
    <definedName name="CapexAdditionsQS2WaterMedLong" localSheetId="1">[20]Workings!$D$63:$N$63</definedName>
    <definedName name="CapexAdditionsQS2WaterMedLong">[20]Workings!$D$63:$N$63</definedName>
    <definedName name="CapexAdditionsQS2WaterOther" localSheetId="1">[20]Workings!$D$59:$N$59</definedName>
    <definedName name="CapexAdditionsQS2WaterOther">[20]Workings!$D$59:$N$59</definedName>
    <definedName name="CapexAdditionsQS2WaterShort" localSheetId="1">[20]Workings!$D$61:$N$61</definedName>
    <definedName name="CapexAdditionsQS2WaterShort">[20]Workings!$D$61:$N$61</definedName>
    <definedName name="CapexAdditionsQS2WaterVeryShort" localSheetId="1">[20]Workings!$D$60:$N$60</definedName>
    <definedName name="CapexAdditionsQS2WaterVeryShort">[20]Workings!$D$60:$N$60</definedName>
    <definedName name="CapexAdditionsQS3TotalWaste" localSheetId="1">[20]Workings!$D$107:$N$107</definedName>
    <definedName name="CapexAdditionsQS3TotalWaste">[20]Workings!$D$107:$N$107</definedName>
    <definedName name="CapexAdditionsQS3TotalWater" localSheetId="1">[20]Workings!$D$55:$N$55</definedName>
    <definedName name="CapexAdditionsQS3TotalWater">[20]Workings!$D$55:$N$55</definedName>
    <definedName name="CapexAdditionsTotalWaste" localSheetId="1">[20]Workings!$D$120:$N$120</definedName>
    <definedName name="CapexAdditionsTotalWaste">[20]Workings!$D$120:$N$120</definedName>
    <definedName name="CapexAdditionsTotalWater" localSheetId="1">[20]Workings!$D$68:$N$68</definedName>
    <definedName name="CapexAdditionsTotalWater">[20]Workings!$D$68:$N$68</definedName>
    <definedName name="CapexAdditionsWasteInfra" localSheetId="1">[20]Workings!$D$99:$N$99</definedName>
    <definedName name="CapexAdditionsWasteInfra">[20]Workings!$D$99:$N$99</definedName>
    <definedName name="CapexAdditionsWasteLong" localSheetId="1">[20]Workings!$D$105:$N$105</definedName>
    <definedName name="CapexAdditionsWasteLong">[20]Workings!$D$105:$N$105</definedName>
    <definedName name="CapexAdditionsWasteMedium" localSheetId="1">[20]Workings!$D$103:$N$103</definedName>
    <definedName name="CapexAdditionsWasteMedium">[20]Workings!$D$103:$N$103</definedName>
    <definedName name="CapexAdditionsWasteMedLong" localSheetId="1">[20]Workings!$D$104:$N$104</definedName>
    <definedName name="CapexAdditionsWasteMedLong">[20]Workings!$D$104:$N$104</definedName>
    <definedName name="CapexAdditionsWasteOther" localSheetId="1">[20]Workings!$D$100:$N$100</definedName>
    <definedName name="CapexAdditionsWasteOther">[20]Workings!$D$100:$N$100</definedName>
    <definedName name="CapexAdditionsWasteShort" localSheetId="1">[20]Workings!$D$102:$N$102</definedName>
    <definedName name="CapexAdditionsWasteShort">[20]Workings!$D$102:$N$102</definedName>
    <definedName name="CapexAdditionsWasteVeryShort" localSheetId="1">[20]Workings!$D$101:$N$101</definedName>
    <definedName name="CapexAdditionsWasteVeryShort">[20]Workings!$D$101:$N$101</definedName>
    <definedName name="CapexAdditionsWaterInfra" localSheetId="1">[20]Workings!$D$46:$N$46</definedName>
    <definedName name="CapexAdditionsWaterInfra">[20]Workings!$D$46:$N$46</definedName>
    <definedName name="CapexAdditionsWaterLong" localSheetId="1">[20]Workings!$D$52:$N$52</definedName>
    <definedName name="CapexAdditionsWaterLong">[20]Workings!$D$52:$N$52</definedName>
    <definedName name="CapexAdditionsWaterMedium" localSheetId="1">[20]Workings!$D$50:$N$50</definedName>
    <definedName name="CapexAdditionsWaterMedium">[20]Workings!$D$50:$N$50</definedName>
    <definedName name="CapexAdditionsWaterMedLong" localSheetId="1">[20]Workings!$D$51:$N$51</definedName>
    <definedName name="CapexAdditionsWaterMedLong">[20]Workings!$D$51:$N$51</definedName>
    <definedName name="CapexAdditionsWaterOther" localSheetId="1">[20]Workings!$D$47:$N$47</definedName>
    <definedName name="CapexAdditionsWaterOther">[20]Workings!$D$47:$N$47</definedName>
    <definedName name="CapexAdditionsWaterShort" localSheetId="1">[20]Workings!$D$49:$N$49</definedName>
    <definedName name="CapexAdditionsWaterShort">[20]Workings!$D$49:$N$49</definedName>
    <definedName name="CapexAdditionsWaterVeryShort" localSheetId="1">[20]Workings!$D$48:$N$48</definedName>
    <definedName name="CapexAdditionsWaterVeryShort">[20]Workings!$D$48:$N$48</definedName>
    <definedName name="CapexCostOtherBfwd" localSheetId="1">[20]Workings!$D$210:$N$210</definedName>
    <definedName name="CapexCostOtherBfwd">[20]Workings!$D$210:$N$210</definedName>
    <definedName name="CapexCostWasteBfwd" localSheetId="1">[20]Workings!$D$184:$N$184</definedName>
    <definedName name="CapexCostWasteBfwd">[20]Workings!$D$184:$N$184</definedName>
    <definedName name="CapexCostWaterBfwd" localSheetId="1">[20]Workings!$D$157:$N$157</definedName>
    <definedName name="CapexCostWaterBfwd">[20]Workings!$D$157:$N$157</definedName>
    <definedName name="CapexDepnOtherBfwd" localSheetId="1">[20]Workings!$D$416:$N$416</definedName>
    <definedName name="CapexDepnOtherBfwd">[20]Workings!$D$416:$N$416</definedName>
    <definedName name="CapexDepnWasteBfwd" localSheetId="1">[20]Workings!$D$399:$N$399</definedName>
    <definedName name="CapexDepnWasteBfwd">[20]Workings!$D$399:$N$399</definedName>
    <definedName name="CapexDepnWaterBfwd" localSheetId="1">[20]Workings!$D$383:$N$383</definedName>
    <definedName name="CapexDepnWaterBfwd">[20]Workings!$D$383:$N$383</definedName>
    <definedName name="CapexDisposalCostOther" localSheetId="1">[20]Workings!$D$211:$N$211</definedName>
    <definedName name="CapexDisposalCostOther">[20]Workings!$D$211:$N$211</definedName>
    <definedName name="CapexDisposalCostWaste" localSheetId="1">[20]Workings!$D$186:$N$186</definedName>
    <definedName name="CapexDisposalCostWaste">[20]Workings!$D$186:$N$186</definedName>
    <definedName name="CapexDisposalCostWater" localSheetId="1">[20]Workings!$D$159:$N$159</definedName>
    <definedName name="CapexDisposalCostWater">[20]Workings!$D$159:$N$159</definedName>
    <definedName name="CapexInflationIndex" localSheetId="1">[20]Workings!$D$11:$N$11</definedName>
    <definedName name="CapexInflationIndex">[20]Workings!$D$11:$N$11</definedName>
    <definedName name="CapexInflationRate" localSheetId="1">[20]Workings!$D$10:$N$10</definedName>
    <definedName name="CapexInflationRate">[20]Workings!$D$10:$N$10</definedName>
    <definedName name="CapexNBVOtherCfwd" localSheetId="1">[20]Workings!$D$433:$N$433</definedName>
    <definedName name="CapexNBVOtherCfwd">[20]Workings!$D$433:$N$433</definedName>
    <definedName name="CapexNBVWasteCfwd" localSheetId="1">[20]Workings!$D$432:$N$432</definedName>
    <definedName name="CapexNBVWasteCfwd">[20]Workings!$D$432:$N$432</definedName>
    <definedName name="CapexNBVWaterCfwd" localSheetId="1">[20]Workings!$D$431:$N$431</definedName>
    <definedName name="CapexNBVWaterCfwd">[20]Workings!$D$431:$N$431</definedName>
    <definedName name="CapexNBVWIPCfwd" localSheetId="1">[20]Workings!$D$434</definedName>
    <definedName name="CapexNBVWIPCfwd">[20]Workings!$D$434</definedName>
    <definedName name="CapexWIPCfwd" localSheetId="1">[20]Workings!$D$223</definedName>
    <definedName name="CapexWIPCfwd">[20]Workings!$D$223</definedName>
    <definedName name="CapitalCreditorsCfwd" localSheetId="1">[20]Workings!$D$660:$N$660</definedName>
    <definedName name="CapitalCreditorsCfwd">[20]Workings!$D$660:$N$660</definedName>
    <definedName name="CapProjects">#REF!</definedName>
    <definedName name="CASHBANK">[15]Con_cm!$AI$301</definedName>
    <definedName name="CashCfwd" localSheetId="1">[20]Workings!$D$1382:$N$1382</definedName>
    <definedName name="CashCfwd">[20]Workings!$D$1382:$N$1382</definedName>
    <definedName name="CASHFLOW" localSheetId="1">#REF!</definedName>
    <definedName name="CASHFLOW">#REF!</definedName>
    <definedName name="cashflowdollars" localSheetId="1">#REF!</definedName>
    <definedName name="cashflowdollars">#REF!</definedName>
    <definedName name="cashflowFFO" localSheetId="1">#REF!</definedName>
    <definedName name="cashflowFFO">#REF!</definedName>
    <definedName name="CashIncrease" localSheetId="1">[20]Workings!$D$1381:$N$1381</definedName>
    <definedName name="CashIncrease">[20]Workings!$D$1381:$N$1381</definedName>
    <definedName name="Category">[40]Assumptions!$A$3:$A$8</definedName>
    <definedName name="CCBOARD" localSheetId="1">#REF!</definedName>
    <definedName name="CCBOARD">#REF!</definedName>
    <definedName name="CCBUSSOL" localSheetId="1">#REF!</definedName>
    <definedName name="CCBUSSOL">#REF!</definedName>
    <definedName name="CCCA" localSheetId="1">#REF!</definedName>
    <definedName name="CCCA">#REF!</definedName>
    <definedName name="CCCS">#REF!</definedName>
    <definedName name="CCEW">#REF!</definedName>
    <definedName name="CCFINANCE">#REF!</definedName>
    <definedName name="CCIT">#REF!</definedName>
    <definedName name="CCMARKETING">#REF!</definedName>
    <definedName name="CCPROCUREMENT">#REF!</definedName>
    <definedName name="Central_Interceptor">[41]Mapping!$J$1:$J$27</definedName>
    <definedName name="change1" localSheetId="1" hidden="1">{"CHARGE",#N/A,FALSE,"401C11"}</definedName>
    <definedName name="change1" localSheetId="0" hidden="1">{"CHARGE",#N/A,FALSE,"401C11"}</definedName>
    <definedName name="change1" hidden="1">{"CHARGE",#N/A,FALSE,"401C11"}</definedName>
    <definedName name="charge" localSheetId="1" hidden="1">{"CHARGE",#N/A,FALSE,"401C11"}</definedName>
    <definedName name="charge" localSheetId="0" hidden="1">{"CHARGE",#N/A,FALSE,"401C11"}</definedName>
    <definedName name="charge" hidden="1">{"CHARGE",#N/A,FALSE,"401C11"}</definedName>
    <definedName name="CHESHIRE">#REF!</definedName>
    <definedName name="CHOICES" localSheetId="1">#REF!</definedName>
    <definedName name="CHOICES">#REF!</definedName>
    <definedName name="CHOOSE" localSheetId="1">#REF!</definedName>
    <definedName name="CHOOSE">#REF!</definedName>
    <definedName name="CIQWBGuid" hidden="1">"197863b6-5a8f-4570-a888-5565b4b8f300"</definedName>
    <definedName name="CLASS" localSheetId="1">#REF!</definedName>
    <definedName name="CLASS">#REF!</definedName>
    <definedName name="CLEVELAND">#REF!</definedName>
    <definedName name="CLWYD">#REF!</definedName>
    <definedName name="COGS">[15]Con_cm!$AI$83:$AI$87</definedName>
    <definedName name="Combo">[42]Structure!$G$7:$G$53</definedName>
    <definedName name="COMP_OFFICE">[15]Con_cm!$AI$89:$AI$124</definedName>
    <definedName name="COMPANY_ACRONYM" localSheetId="1">#REF!</definedName>
    <definedName name="COMPANY_ACRONYM">#REF!</definedName>
    <definedName name="Company1AssetPerf">OFFSET(#REF!,COUNTA(#REF!)-#REF!,0,#REF!)</definedName>
    <definedName name="Company1Bills">OFFSET(#REF!,COUNTA(#REF!)-#REF!,0,#REF!)</definedName>
    <definedName name="Company1denominators">OFFSET(#REF!,COUNTA(#REF!)-#REF!,0,#REF!)</definedName>
    <definedName name="Company1Financials">OFFSET(#REF!,COUNTA(#REF!)-#REF!,0,#REF!)</definedName>
    <definedName name="Company1Growth">OFFSET(#REF!,COUNTA(#REF!)-#REF!,0,#REF!)</definedName>
    <definedName name="Company1MaintenanceAct">OFFSET(#REF!,COUNTA(#REF!)-#REF!,0,#REF!)</definedName>
    <definedName name="Company1MaintenanceExp">OFFSET(#REF!,COUNTA(#REF!)-#REF!,0,#REF!)</definedName>
    <definedName name="Company1OPEX">OFFSET(#REF!,COUNTA(#REF!)-#REF!,0,#REF!)</definedName>
    <definedName name="Company2AssetPerf">OFFSET(#REF!,COUNTA(#REF!)-#REF!,0,#REF!)</definedName>
    <definedName name="Company2Bills">OFFSET(#REF!,COUNTA(#REF!)-#REF!,0,#REF!)</definedName>
    <definedName name="Company2denominators">OFFSET(#REF!,COUNTA(#REF!)-#REF!,0,#REF!)</definedName>
    <definedName name="Company2Financials">OFFSET(#REF!,COUNTA(#REF!)-#REF!,0,#REF!)</definedName>
    <definedName name="Company2Growth">OFFSET(#REF!,COUNTA(#REF!)-#REF!,0,#REF!)</definedName>
    <definedName name="Company2MaintenanceAct">OFFSET(#REF!,COUNTA(#REF!)-#REF!,0,#REF!)</definedName>
    <definedName name="Company2MaintenanceExp">OFFSET(#REF!,COUNTA(#REF!)-#REF!,0,#REF!)</definedName>
    <definedName name="Company2OPEX">OFFSET(#REF!,COUNTA(#REF!)-#REF!,0,#REF!)</definedName>
    <definedName name="Company3Bills">OFFSET(#REF!,COUNTA(#REF!)-#REF!,0,#REF!)</definedName>
    <definedName name="Company4Bills">OFFSET(#REF!,COUNTA(#REF!)-#REF!,0,#REF!)</definedName>
    <definedName name="CompanyNamesBills">OFFSET(#REF!,COUNTA(#REF!)-#REF!,0,#REF!)</definedName>
    <definedName name="CompanyNamesDenominators">OFFSET(#REF!,COUNTA(#REF!)-#REF!,0,#REF!)</definedName>
    <definedName name="CompanyNamesFinancial">OFFSET(#REF!,COUNTA(#REF!)-#REF!,0,#REF!)</definedName>
    <definedName name="CompanyNamesMaintenanceExp">OFFSET(#REF!,COUNTA(#REF!)-#REF!,0,#REF!)</definedName>
    <definedName name="CompanyNamesOpex">OFFSET(#REF!,COUNTA(#REF!)-#REF!,0,#REF!)</definedName>
    <definedName name="Completeness">[43]Reference!$C$853:$C$855</definedName>
    <definedName name="Confidence_grade">[44]Lists!$A$2:$A$19</definedName>
    <definedName name="connpop_actual">OFFSET('[28]Data for Charts'!$X$11,0,0,'[28]Data for Charts'!$Y$8)</definedName>
    <definedName name="connpop_date">OFFSET('[28]Data for Charts'!$W$11,0,0,'[28]Data for Charts'!$Y$8)</definedName>
    <definedName name="connpop_forecast">OFFSET('[28]Data for Charts'!$Y$11,0,0,'[28]Data for Charts'!$Y$8)</definedName>
    <definedName name="cons_opex">'[45]Inflated capex sensitivities'!$E$86:$O$96</definedName>
    <definedName name="cons_opex_transport">'[45]Inflated capex sensitivities'!$Q$86:$AA$96</definedName>
    <definedName name="CONSOLIDATION_NZ_POST_LTD___NZPPL___SUBSIDIARIES_30_APRIL_1995">#REF!</definedName>
    <definedName name="Contact_No" localSheetId="1">'[17]Drop Down Lists'!#REF!</definedName>
    <definedName name="Contact_No">'[17]Drop Down Lists'!#REF!</definedName>
    <definedName name="Contacts" localSheetId="1">[46]Info!$A$1:$D$65536</definedName>
    <definedName name="Contacts">[46]Info!$A$1:$D$65536</definedName>
    <definedName name="ContFTE">OFFSET([37]Data1!$B$4,0,0,COUNTA([37]Data1!$B$4:$B$80),13)</definedName>
    <definedName name="Contractor" localSheetId="1">'[17]Drop Down Lists'!#REF!</definedName>
    <definedName name="Contractor">'[17]Drop Down Lists'!#REF!</definedName>
    <definedName name="Control" localSheetId="1">#REF!</definedName>
    <definedName name="Control">#REF!</definedName>
    <definedName name="COPIES">[47]Worksheet!$C$118</definedName>
    <definedName name="CORNWALL" localSheetId="1">#REF!</definedName>
    <definedName name="CORNWALL">#REF!</definedName>
    <definedName name="CorpDepart">[26]Control!$B$7</definedName>
    <definedName name="CorpProduct">[26]Control!$D$6</definedName>
    <definedName name="CorpRel_Summary">'[48]OpsRpt (Dept) - ExternalRel'!#REF!</definedName>
    <definedName name="cost" localSheetId="1">[18]Choice!$G$3:$G$83</definedName>
    <definedName name="cost">[18]Choice!$G$3:$G$83</definedName>
    <definedName name="CostBase">OFFSET('[49]Dashboard Data'!$AD$17,1,0,COUNT('[49]Dashboard Data'!$AD$18:$AD$28),1)</definedName>
    <definedName name="CostDCR">OFFSET('[49]Dashboard Data'!$AE$17,1,0,COUNT('[49]Dashboard Data'!$AD$18:$AD$28),1)</definedName>
    <definedName name="CostICS">OFFSET('[49]Dashboard Data'!$AF$17,1,0,COUNT('[49]Dashboard Data'!$AD$18:$AD$28),1)</definedName>
    <definedName name="CostMonthly">OFFSET([37]Data1!$FN$4,0,0,COUNTA([37]Data1!$FN$4:$FN$80),13)</definedName>
    <definedName name="CostYTD">OFFSET([37]Data1!$P$4,0,0,COUNTA([37]Data1!$P$4:$P$80),13)</definedName>
    <definedName name="Council">[50]Info!$H$9</definedName>
    <definedName name="cp_fund_1">#REF!</definedName>
    <definedName name="CP_PROFIT_2">#REF!</definedName>
    <definedName name="CreditNoteChargeDom" localSheetId="1">[20]Workings!$D$471:$N$471</definedName>
    <definedName name="CreditNoteChargeDom">[20]Workings!$D$471:$N$471</definedName>
    <definedName name="CreditNoteChargeNonDom" localSheetId="1">[20]Workings!$D$514:$N$514</definedName>
    <definedName name="CreditNoteChargeNonDom">[20]Workings!$D$514:$N$514</definedName>
    <definedName name="CUMBRIA" localSheetId="1">#REF!</definedName>
    <definedName name="CUMBRIA">#REF!</definedName>
    <definedName name="Currency">[51]Lists!$A$52:$A$62</definedName>
    <definedName name="CURRENT_YEAR" localSheetId="1">#REF!</definedName>
    <definedName name="CURRENT_YEAR">#REF!</definedName>
    <definedName name="CURRLIAB">[15]Con_cm!$AI$237:$AI$253</definedName>
    <definedName name="Customer">[41]Mapping!$L$2:$L$28</definedName>
    <definedName name="customers" localSheetId="1">#REF!</definedName>
    <definedName name="customers">#REF!</definedName>
    <definedName name="d" hidden="1">#REF!</definedName>
    <definedName name="da" hidden="1">#REF!</definedName>
    <definedName name="daily_reconciliation">#REF!</definedName>
    <definedName name="DATA">[52]Summary!$A$7:$D$24</definedName>
    <definedName name="DATA1">#REF!</definedName>
    <definedName name="data2" localSheetId="1">[22]Summary!$A$7:$D$24</definedName>
    <definedName name="data2">[22]Summary!$A$7:$D$24</definedName>
    <definedName name="DATA3">#REF!</definedName>
    <definedName name="DATA4">#REF!</definedName>
    <definedName name="DATA5">#REF!</definedName>
    <definedName name="_xlnm.Database" localSheetId="1">#REF!</definedName>
    <definedName name="_xlnm.Database">#REF!</definedName>
    <definedName name="Date">[51]Lists!$E$5</definedName>
    <definedName name="Date_range">[26]Control!$G$3:$R$8</definedName>
    <definedName name="Date1">[53]Contents!$C$6</definedName>
    <definedName name="Date2">[53]Contents!$C$7</definedName>
    <definedName name="Date3">[48]Contents!$C$6</definedName>
    <definedName name="Date5">[48]Contents!$D$6</definedName>
    <definedName name="DateCurrentYearOpening">[51]Lists!$E$4</definedName>
    <definedName name="DatePriorYear">[51]Lists!$E$3</definedName>
    <definedName name="DatePriorYearOpening">[51]Lists!$E$2</definedName>
    <definedName name="Dceligibility">[43]Reference!$C$873:$C$874</definedName>
    <definedName name="debit_types" localSheetId="1">#REF!</definedName>
    <definedName name="debit_types">#REF!</definedName>
    <definedName name="debits_total_debt" localSheetId="1">#REF!</definedName>
    <definedName name="debits_total_debt">#REF!</definedName>
    <definedName name="debt" localSheetId="1">'[54]Aged debt'!#REF!</definedName>
    <definedName name="debt">'[54]Aged debt'!#REF!</definedName>
    <definedName name="debt_period" localSheetId="1">#REF!</definedName>
    <definedName name="debt_period">#REF!</definedName>
    <definedName name="DEBT_PREPAY">[15]Con_cm!$AJ$310</definedName>
    <definedName name="Debtcap">[38]Assumptions!$D$32:$P$32</definedName>
    <definedName name="Debtfundedinterestquestion">[43]Reference!$B$847:$B$848</definedName>
    <definedName name="Debtgraph" localSheetId="1">#REF!</definedName>
    <definedName name="Debtgraph">#REF!</definedName>
    <definedName name="debtmovement1" localSheetId="1">#REF!</definedName>
    <definedName name="debtmovement1">#REF!</definedName>
    <definedName name="debtmovement2">#REF!</definedName>
    <definedName name="DeferredIncomeAmortisationTotal" localSheetId="1">[20]Workings!$D$790:$N$790</definedName>
    <definedName name="DeferredIncomeAmortisationTotal">[20]Workings!$D$790:$N$790</definedName>
    <definedName name="DeferredIncomeCfwd" localSheetId="1">[20]Workings!$D$791:$N$791</definedName>
    <definedName name="DeferredIncomeCfwd">[20]Workings!$D$791:$N$791</definedName>
    <definedName name="DeferredIncomeGrantsReceived" localSheetId="1">[20]Workings!$D$789:$N$789</definedName>
    <definedName name="DeferredIncomeGrantsReceived">[20]Workings!$D$789:$N$789</definedName>
    <definedName name="DeferredTaxCharge" localSheetId="1">[20]Workings!$D$818:$N$818</definedName>
    <definedName name="DeferredTaxCharge">[20]Workings!$D$818:$N$818</definedName>
    <definedName name="DefTaxPaid" localSheetId="1">[20]Workings!$D$822:$N$822</definedName>
    <definedName name="DefTaxPaid">[20]Workings!$D$822:$N$822</definedName>
    <definedName name="DefTaxProvisionCfwd" localSheetId="1">[20]Workings!$D$823:$N$823</definedName>
    <definedName name="DefTaxProvisionCfwd">[20]Workings!$D$823:$N$823</definedName>
    <definedName name="DEI">'[55]DUNDEE EXTERNAL'!$P$699</definedName>
    <definedName name="DenominatorsRange" localSheetId="1">OFFSET(#REF!,COUNTA(#REF!)-#REF!,0,#REF!)</definedName>
    <definedName name="DenominatorsRange">OFFSET(#REF!,COUNTA(#REF!)-#REF!,0,#REF!)</definedName>
    <definedName name="Department">#REF!</definedName>
    <definedName name="depn_cost_sens">'[45]Inflated capex sensitivities'!$E$99:$O$109</definedName>
    <definedName name="depn_cost_sens_transport">'[45]Inflated capex sensitivities'!$Q$99:$AA$109</definedName>
    <definedName name="depn_sens">'[45]Inflated capex sensitivities'!$E$48:$O$58</definedName>
    <definedName name="depn_sens_transport">'[45]Inflated capex sensitivities'!$Q$48:$AA$58</definedName>
    <definedName name="DEPRECIATION">[15]Con_cm!$AI$150</definedName>
    <definedName name="DepreciationOtherDisposals" localSheetId="1">[20]Workings!$D$418:$N$418</definedName>
    <definedName name="DepreciationOtherDisposals">[20]Workings!$D$418:$N$418</definedName>
    <definedName name="DepreciationOtherTotalCharge" localSheetId="1">[20]Workings!$D$417:$N$417</definedName>
    <definedName name="DepreciationOtherTotalCharge">[20]Workings!$D$417:$N$417</definedName>
    <definedName name="DepreciationWasteDisposals" localSheetId="1">[20]Workings!$D$402:$N$402</definedName>
    <definedName name="DepreciationWasteDisposals">[20]Workings!$D$402:$N$402</definedName>
    <definedName name="DepreciationWasteLTNCharge" localSheetId="1">[20]Workings!$D$401:$N$401</definedName>
    <definedName name="DepreciationWasteLTNCharge">[20]Workings!$D$401:$N$401</definedName>
    <definedName name="DepreciationWasteTotalCharge" localSheetId="1">[20]Workings!$D$400:$N$400</definedName>
    <definedName name="DepreciationWasteTotalCharge">[20]Workings!$D$400:$N$400</definedName>
    <definedName name="DepreciationWaterDisposals" localSheetId="1">[20]Workings!$D$386:$N$386</definedName>
    <definedName name="DepreciationWaterDisposals">[20]Workings!$D$386:$N$386</definedName>
    <definedName name="DepreciationWaterLTNCharge" localSheetId="1">[20]Workings!$D$385:$N$385</definedName>
    <definedName name="DepreciationWaterLTNCharge">[20]Workings!$D$385:$N$385</definedName>
    <definedName name="DepreciationWaterTotalCharge" localSheetId="1">[20]Workings!$D$384:$N$384</definedName>
    <definedName name="DepreciationWaterTotalCharge">[20]Workings!$D$384:$N$384</definedName>
    <definedName name="Dept">#REF!</definedName>
    <definedName name="Dept.Select.1">#REF!</definedName>
    <definedName name="Dept.Select.2">#REF!</definedName>
    <definedName name="Dept.Select.3">#REF!</definedName>
    <definedName name="Dept.Selected.1">#REF!</definedName>
    <definedName name="Dept.Selected.2">#REF!</definedName>
    <definedName name="Dept.Selected.3">#REF!</definedName>
    <definedName name="Dept_Code" localSheetId="1">'[14]Water Connections Data'!$IT$62713:$IT$62715</definedName>
    <definedName name="Dept_Code">'[14]Water Connections Data'!$IT$62713:$IT$62715</definedName>
    <definedName name="Depth">'[17]Drop Down Lists'!#REF!</definedName>
    <definedName name="DeptID" localSheetId="1">#REF!</definedName>
    <definedName name="DeptID">#REF!</definedName>
    <definedName name="DeptList">[48]GrahpListName!$C$2:$C$4</definedName>
    <definedName name="DERBYSHIRE" localSheetId="1">#REF!</definedName>
    <definedName name="DERBYSHIRE">#REF!</definedName>
    <definedName name="DESCRIPTION" localSheetId="1">'[56]Entry journal'!#REF!</definedName>
    <definedName name="DESCRIPTION">'[56]Entry journal'!#REF!</definedName>
    <definedName name="Destination">[42]Calc_BU_EVA!$L$11:$AM$101</definedName>
    <definedName name="Detail.Start">[57]Intl!$A$174</definedName>
    <definedName name="DevAdviser" localSheetId="1">[58]Sheet4!$B$2:$B$35</definedName>
    <definedName name="DevAdviser">[58]Sheet4!$B$2:$B$35</definedName>
    <definedName name="DEVON" localSheetId="1">#REF!</definedName>
    <definedName name="DEVON">#REF!</definedName>
    <definedName name="DHLyear">#REF!</definedName>
    <definedName name="Digital">[41]Mapping!$K$1:$K$28</definedName>
    <definedName name="Direct_expenditure_L2">[59]Validation!$A$2:$A$14</definedName>
    <definedName name="directorate_Group">'[59]Group Position'!$AD$26:$AD$48</definedName>
    <definedName name="Divs">"Chart 2"</definedName>
    <definedName name="dnchfyrgst12546" hidden="1">'[1]Input Data'!#REF!</definedName>
    <definedName name="dnonames" localSheetId="1">#REF!</definedName>
    <definedName name="dnonames">#REF!</definedName>
    <definedName name="DocSecurityLookup" localSheetId="1">#REF!</definedName>
    <definedName name="DocSecurityLookup">#REF!</definedName>
    <definedName name="dog" localSheetId="1" hidden="1">{"NET",#N/A,FALSE,"401C11"}</definedName>
    <definedName name="dog" localSheetId="0" hidden="1">{"NET",#N/A,FALSE,"401C11"}</definedName>
    <definedName name="dog" hidden="1">{"NET",#N/A,FALSE,"401C11"}</definedName>
    <definedName name="DOMESTIC" localSheetId="1">#REF!</definedName>
    <definedName name="DOMESTIC">#REF!</definedName>
    <definedName name="DORSET" localSheetId="1">#REF!</definedName>
    <definedName name="DORSET">#REF!</definedName>
    <definedName name="DOS_CALC">[60]input!$A$2:$B$42</definedName>
    <definedName name="DOS_GRAPH">[60]input!#REF!</definedName>
    <definedName name="Driver">[43]Reference!$B$765:$B$768</definedName>
    <definedName name="dsg" hidden="1">"$F$31"</definedName>
    <definedName name="dsga" hidden="1">1000</definedName>
    <definedName name="DURHAM">#REF!</definedName>
    <definedName name="DVW" localSheetId="1">#REF!</definedName>
    <definedName name="DVW">#REF!</definedName>
    <definedName name="DYFED" localSheetId="1">#REF!</definedName>
    <definedName name="DYFED">#REF!</definedName>
    <definedName name="E_SUSSEX">#REF!</definedName>
    <definedName name="EBIT">"Chart 21"</definedName>
    <definedName name="ECLyear">#REF!</definedName>
    <definedName name="EDP">[15]Con_cm!$AI$103:$AI$106</definedName>
    <definedName name="EEI">'[55]EDINBURGH EXTERNAL'!$P$1367</definedName>
    <definedName name="EmpLIST" localSheetId="1">#REF!</definedName>
    <definedName name="EmpLIST">#REF!</definedName>
    <definedName name="Employee" localSheetId="1">#REF!</definedName>
    <definedName name="Employee">#REF!</definedName>
    <definedName name="EMPLOYEE_" localSheetId="1">#REF!</definedName>
    <definedName name="EMPLOYEE_">#REF!</definedName>
    <definedName name="EmployeeID">#REF!</definedName>
    <definedName name="Employeelist">#REF!</definedName>
    <definedName name="Ending">#REF!</definedName>
    <definedName name="Entity">[51]Cover!$B$4</definedName>
    <definedName name="Entity2">[43]Reference!$B$805:$B$843</definedName>
    <definedName name="ESSEX" localSheetId="1">#REF!</definedName>
    <definedName name="ESSEX">#REF!</definedName>
    <definedName name="EV__LASTREFTIME__" hidden="1">40339.4799074074</definedName>
    <definedName name="Exp_list">[26]Control!$K$12:$K$29</definedName>
    <definedName name="Exp_Type">'[12]Board Rpt SumIncStmt'!#REF!</definedName>
    <definedName name="expenses" localSheetId="1">#REF!</definedName>
    <definedName name="expenses">#REF!</definedName>
    <definedName name="Expired" hidden="1">FALSE</definedName>
    <definedName name="Extendedtrialbalance" localSheetId="1">#REF!</definedName>
    <definedName name="Extendedtrialbalance">#REF!</definedName>
    <definedName name="F" localSheetId="1" hidden="1">{"bal",#N/A,FALSE,"working papers";"income",#N/A,FALSE,"working papers"}</definedName>
    <definedName name="F" localSheetId="0" hidden="1">{"bal",#N/A,FALSE,"working papers";"income",#N/A,FALSE,"working papers"}</definedName>
    <definedName name="F" hidden="1">{"bal",#N/A,FALSE,"working papers";"income",#N/A,FALSE,"working papers"}</definedName>
    <definedName name="FA">[15]Con_cm!$AI$273</definedName>
    <definedName name="FCAST">#REF!</definedName>
    <definedName name="fdraf" localSheetId="1" hidden="1">{"bal",#N/A,FALSE,"working papers";"income",#N/A,FALSE,"working papers"}</definedName>
    <definedName name="fdraf" localSheetId="0" hidden="1">{"bal",#N/A,FALSE,"working papers";"income",#N/A,FALSE,"working papers"}</definedName>
    <definedName name="fdraf" hidden="1">{"bal",#N/A,FALSE,"working papers";"income",#N/A,FALSE,"working papers"}</definedName>
    <definedName name="Fdraft" localSheetId="1" hidden="1">{"bal",#N/A,FALSE,"working papers";"income",#N/A,FALSE,"working papers"}</definedName>
    <definedName name="Fdraft" localSheetId="0" hidden="1">{"bal",#N/A,FALSE,"working papers";"income",#N/A,FALSE,"working papers"}</definedName>
    <definedName name="Fdraft" hidden="1">{"bal",#N/A,FALSE,"working papers";"income",#N/A,FALSE,"working papers"}</definedName>
    <definedName name="fe">#REF!</definedName>
    <definedName name="fewrew">#REF!</definedName>
    <definedName name="FFOgraph" localSheetId="1">#REF!</definedName>
    <definedName name="FFOgraph">#REF!</definedName>
    <definedName name="Finance">[61]Mapping!$F$4:$F$22</definedName>
    <definedName name="FINANCIAL">[15]Con_cm!$AI$130:$AI$142</definedName>
    <definedName name="Financial_Report" localSheetId="1">#REF!</definedName>
    <definedName name="Financial_Report">#REF!</definedName>
    <definedName name="FinancialCompanyRange" localSheetId="1">OFFSET(#REF!,COUNTA(#REF!)-#REF!,0,#REF!)</definedName>
    <definedName name="FinancialCompanyRange">OFFSET(#REF!,COUNTA(#REF!)-#REF!,0,#REF!)</definedName>
    <definedName name="Fiscal_Yr">#REF!</definedName>
    <definedName name="FiscalYear">[26]Control!$C$4</definedName>
    <definedName name="FixedFloating">[51]Lists!$A$71:$A$73</definedName>
    <definedName name="FLK" localSheetId="1">#REF!</definedName>
    <definedName name="FLK">#REF!</definedName>
    <definedName name="FOLLOWING_YEAR" localSheetId="1">#REF!</definedName>
    <definedName name="FOLLOWING_YEAR">#REF!</definedName>
    <definedName name="forCellAbove">#REF!</definedName>
    <definedName name="ForCurrentLine" localSheetId="1">ROW('[62]JOURNAL UPLOAD'!$B1)-17</definedName>
    <definedName name="ForCurrentLine">ROW('[62]JOURNAL UPLOAD'!$B1)-17</definedName>
    <definedName name="FORECAST" localSheetId="1">[27]Parms!$B$12</definedName>
    <definedName name="FORECAST">[27]Parms!$B$12</definedName>
    <definedName name="FORECAST_Q3">[26]Control!$B$15</definedName>
    <definedName name="forTopRow" localSheetId="1">#REF!</definedName>
    <definedName name="forTopRow">#REF!</definedName>
    <definedName name="Foutput" localSheetId="1" hidden="1">#REF!</definedName>
    <definedName name="Foutput" hidden="1">#REF!</definedName>
    <definedName name="fsdfffd" localSheetId="1" hidden="1">#REF!</definedName>
    <definedName name="fsdfffd" hidden="1">#REF!</definedName>
    <definedName name="fsdfsd" hidden="1">#REF!</definedName>
    <definedName name="fsfds" hidden="1">#REF!</definedName>
    <definedName name="fsfsd" hidden="1">#REF!</definedName>
    <definedName name="FTE_Current">'[25]GL Monthly Source Data'!$O$15:$O$17</definedName>
    <definedName name="FTE_YTD">'[25]GL Monthly Source Data'!$O$19:$Q$19</definedName>
    <definedName name="FTEBase">OFFSET('[49]Dashboard Data'!$P$1,1,0,COUNT('[49]Dashboard Data'!$P$1:$P$12),1)</definedName>
    <definedName name="FTEDCR">OFFSET('[49]Dashboard Data'!$Q$1,1,0,COUNT('[49]Dashboard Data'!$P$2:$P$12),1)</definedName>
    <definedName name="FTEEnd">OFFSET('[49]Dashboard Data'!$T$2,0,0,COUNT('[49]Dashboard Data'!$P$2:$P$12),1)</definedName>
    <definedName name="FTEICS">OFFSET('[49]Dashboard Data'!$R$1,1,0,COUNT('[49]Dashboard Data'!$P$2:$P$12),1)</definedName>
    <definedName name="FTELabel">OFFSET('[49]Dashboard Data'!$O$2,0,0,COUNT('[49]Dashboard Data'!$P$2:$P$12),1)</definedName>
    <definedName name="fujdr" hidden="1">#REF!</definedName>
    <definedName name="Funds">"Chart 1"</definedName>
    <definedName name="FY_1" localSheetId="1">#REF!</definedName>
    <definedName name="FY_1">#REF!</definedName>
    <definedName name="FY_10">#REF!</definedName>
    <definedName name="FY_11">#REF!</definedName>
    <definedName name="FY_12">#REF!</definedName>
    <definedName name="FY_13">#REF!</definedName>
    <definedName name="FY_14">#REF!</definedName>
    <definedName name="FY_15">#REF!</definedName>
    <definedName name="FY_2">#REF!</definedName>
    <definedName name="FY_3">#REF!</definedName>
    <definedName name="FY_4">#REF!</definedName>
    <definedName name="FY_5">#REF!</definedName>
    <definedName name="FY_6">#REF!</definedName>
    <definedName name="FY_7">#REF!</definedName>
    <definedName name="FY_8">#REF!</definedName>
    <definedName name="FY_9">#REF!</definedName>
    <definedName name="FY4J">#REF!</definedName>
    <definedName name="GainOnSaleOther" localSheetId="1">[20]Workings!$D$143:$N$143</definedName>
    <definedName name="GainOnSaleOther">[20]Workings!$D$143:$N$143</definedName>
    <definedName name="GainOnSaleWaste" localSheetId="1">[20]Workings!$D$136:$N$136</definedName>
    <definedName name="GainOnSaleWaste">[20]Workings!$D$136:$N$136</definedName>
    <definedName name="GainOnSaleWater" localSheetId="1">[20]Workings!$D$129:$N$129</definedName>
    <definedName name="GainOnSaleWater">[20]Workings!$D$129:$N$129</definedName>
    <definedName name="GAPDATA" localSheetId="1">#REF!</definedName>
    <definedName name="GAPDATA">#REF!</definedName>
    <definedName name="General" localSheetId="1">#REF!</definedName>
    <definedName name="General">#REF!</definedName>
    <definedName name="General_Ledger">[24]GL!$G$2:$G$320</definedName>
    <definedName name="General1" localSheetId="1">#REF!</definedName>
    <definedName name="General1">#REF!</definedName>
    <definedName name="General2">#REF!</definedName>
    <definedName name="Generalledgeroverview">#REF!</definedName>
    <definedName name="GEOG9703">#REF!</definedName>
    <definedName name="Geographic">[31]Geographic!$A$1:$A$14</definedName>
    <definedName name="Geographic_priority">'[31]Evaluation factors'!$F$11:$F$15</definedName>
    <definedName name="gfff" localSheetId="1" hidden="1">{"CHARGE",#N/A,FALSE,"401C11"}</definedName>
    <definedName name="gfff" localSheetId="0" hidden="1">{"CHARGE",#N/A,FALSE,"401C11"}</definedName>
    <definedName name="gfff" hidden="1">{"CHARGE",#N/A,FALSE,"401C11"}</definedName>
    <definedName name="GL_code">'[63]Drop Down'!$I$3:$I$55</definedName>
    <definedName name="GL_group">[64]lists!$H$3:$H$6</definedName>
    <definedName name="GL_T">[65]!GL_T[#All]</definedName>
    <definedName name="GLOS" localSheetId="1">#REF!</definedName>
    <definedName name="GLOS">#REF!</definedName>
    <definedName name="glpr" localSheetId="1">#REF!</definedName>
    <definedName name="glpr">#REF!</definedName>
    <definedName name="GOHOME" localSheetId="1">#REF!</definedName>
    <definedName name="GOHOME">#REF!</definedName>
    <definedName name="GOODWILL">[15]Con_cm!$AI$311</definedName>
    <definedName name="graphs">#REF!</definedName>
    <definedName name="GREEN">[66]Assumptions!#REF!</definedName>
    <definedName name="gross" localSheetId="1" hidden="1">{"GROSS",#N/A,FALSE,"401C11"}</definedName>
    <definedName name="gross" localSheetId="0" hidden="1">{"GROSS",#N/A,FALSE,"401C11"}</definedName>
    <definedName name="gross" hidden="1">{"GROSS",#N/A,FALSE,"401C11"}</definedName>
    <definedName name="Gross_Exp">'[67]Project data'!$A$3:$S$100</definedName>
    <definedName name="gross1" localSheetId="1" hidden="1">{"GROSS",#N/A,FALSE,"401C11"}</definedName>
    <definedName name="gross1" localSheetId="0" hidden="1">{"GROSS",#N/A,FALSE,"401C11"}</definedName>
    <definedName name="gross1" hidden="1">{"GROSS",#N/A,FALSE,"401C11"}</definedName>
    <definedName name="group">[68]Export!$A$4:$D$24</definedName>
    <definedName name="GroupList">[48]GrahpListName!$A$2:$A$5</definedName>
    <definedName name="GroupListBrief">[48]GrahpListName!$A$25:$A$29</definedName>
    <definedName name="Groups">[42]Structure!$E$7:$E$53</definedName>
    <definedName name="GTR_MAN" localSheetId="1">#REF!</definedName>
    <definedName name="GTR_MAN">#REF!</definedName>
    <definedName name="GWENT" localSheetId="1">#REF!</definedName>
    <definedName name="GWENT">#REF!</definedName>
    <definedName name="GWYNEDD" localSheetId="1">#REF!</definedName>
    <definedName name="GWYNEDD">#REF!</definedName>
    <definedName name="HANTS">#REF!</definedName>
    <definedName name="hasdfjklhklj" localSheetId="1" hidden="1">{"NET",#N/A,FALSE,"401C11"}</definedName>
    <definedName name="hasdfjklhklj" localSheetId="0" hidden="1">{"NET",#N/A,FALSE,"401C11"}</definedName>
    <definedName name="hasdfjklhklj" hidden="1">{"NET",#N/A,FALSE,"401C11"}</definedName>
    <definedName name="Heading">#REF!</definedName>
    <definedName name="Helen_P9" localSheetId="1">'[69]It Invocies P1 - P9'!$A$1:$I$1322</definedName>
    <definedName name="Helen_P9">'[69]It Invocies P1 - P9'!$A$1:$I$1322</definedName>
    <definedName name="help" localSheetId="1" hidden="1">{"CHARGE",#N/A,FALSE,"401C11"}</definedName>
    <definedName name="help" localSheetId="0" hidden="1">{"CHARGE",#N/A,FALSE,"401C11"}</definedName>
    <definedName name="help" hidden="1">{"CHARGE",#N/A,FALSE,"401C11"}</definedName>
    <definedName name="HEREFORD_W">#REF!</definedName>
    <definedName name="HERTS">#REF!</definedName>
    <definedName name="hghghhj" localSheetId="1" hidden="1">{"CHARGE",#N/A,FALSE,"401C11"}</definedName>
    <definedName name="hghghhj" localSheetId="0" hidden="1">{"CHARGE",#N/A,FALSE,"401C11"}</definedName>
    <definedName name="hghghhj" hidden="1">{"CHARGE",#N/A,FALSE,"401C11"}</definedName>
    <definedName name="holidays" localSheetId="1">#REF!</definedName>
    <definedName name="holidays">#REF!</definedName>
    <definedName name="HOLOS_DL_BS_ACT">[15]DL_BS_ACT!$BG$59:$BL$390</definedName>
    <definedName name="HOLOS_DL_BS_GGRSM">[15]DL_BS_GGRSM!$CR$96:$CR$425</definedName>
    <definedName name="HOLOS_DL_BS_LAST_YR">[15]DL_BS_LAST_YR!$W$23:$W$354</definedName>
    <definedName name="HOLOS_DL_BUD_ANL">[15]DL_BUD_ANL!$M$13:$U$117</definedName>
    <definedName name="HOLOS_DL_BUD_YTD">[15]DL_BUD_YTD!$AG$33:$AM$137</definedName>
    <definedName name="HOLOS_DL_LAST_YR">[15]DL_LAST_YR!$Z$26:$AF$134</definedName>
    <definedName name="HOLOS_DL_PL_ACT">[15]DL_PL_ACT!$BI$64:$BN$168</definedName>
    <definedName name="HOLOS_DL_PL_GGRSM">[15]DL_PL_GGRSM!$CS$99:$CS$202</definedName>
    <definedName name="HOLOS_DL_REV_ACT">[15]DL_REV_ACT!$CD$86:$CH$258</definedName>
    <definedName name="HOLOS_DL_REV_BUD">[15]DL_REV_BUD!$AF$32:$AJ$198</definedName>
    <definedName name="HOLOS_ORIENT_DL_BS_ACT">[15]DL_BS_ACT!$A$392:$BG$397</definedName>
    <definedName name="HOLOS_ORIENT_DL_BS_GGRSM">[15]DL_BS_GGRSM!$A$427:$CR$432</definedName>
    <definedName name="HOLOS_ORIENT_DL_BS_LAST_YR">[15]DL_BS_LAST_YR!$A$356:$W$361</definedName>
    <definedName name="HOLOS_ORIENT_DL_BUD_ANL">[15]DL_BUD_ANL!$A$119:$M$123</definedName>
    <definedName name="HOLOS_ORIENT_DL_BUD_YTD">[15]DL_BUD_YTD!$A$139:$AF$143</definedName>
    <definedName name="HOLOS_ORIENT_DL_LAST_YR">[15]DL_LAST_YR!$A$136:$Z$140</definedName>
    <definedName name="HOLOS_ORIENT_DL_PL_ACT">[15]DL_PL_ACT!$A$170:$BI$174</definedName>
    <definedName name="HOLOS_ORIENT_DL_PL_GGRSM">[15]DL_PL_GGRSM!$A$204:$CS$208</definedName>
    <definedName name="HOLOS_ORIENT_DL_REV_ACT">[15]DL_REV_ACT!$A$260:$CD$264</definedName>
    <definedName name="HOLOS_ORIENT_DL_REV_BUD">[15]DL_REV_BUD!$A$200:$AF$204</definedName>
    <definedName name="HOMER" localSheetId="1">#REF!</definedName>
    <definedName name="HOMER">#REF!</definedName>
    <definedName name="HR___D" localSheetId="1">'[70]Detailed I&amp;E DO NOT DELETE'!#REF!</definedName>
    <definedName name="HR___D">'[70]Detailed I&amp;E DO NOT DELETE'!#REF!</definedName>
    <definedName name="HTML_CodePage" hidden="1">1252</definedName>
    <definedName name="HTML_Control" localSheetId="1" hidden="1">{"'Trust by name'!$A$6:$E$350","'Trust by name'!$A$1:$D$348"}</definedName>
    <definedName name="HTML_Control" localSheetId="0"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HUMBERSIDE">#REF!</definedName>
    <definedName name="I_OF_WIGHT">#REF!</definedName>
    <definedName name="ICPs">[71]ICPList!$A$2:$A$742</definedName>
    <definedName name="IDN" localSheetId="1">'[72]Balance Sheet'!#REF!</definedName>
    <definedName name="IDN">'[72]Balance Sheet'!#REF!</definedName>
    <definedName name="IFN" localSheetId="1">'[72]Balance Sheet'!#REF!</definedName>
    <definedName name="IFN">'[72]Balance Sheet'!#REF!</definedName>
    <definedName name="Inc_Analysis">'[48]Board report'!#REF!</definedName>
    <definedName name="INCOME" localSheetId="1">#REF!</definedName>
    <definedName name="INCOME">#REF!</definedName>
    <definedName name="IncStmt">'[12]Board Rpt SumIncStmt'!#REF!</definedName>
    <definedName name="Indicator">'[73]Dropdown data'!$A$6:$A$24</definedName>
    <definedName name="INDICES" localSheetId="1">#REF!</definedName>
    <definedName name="INDICES">#REF!</definedName>
    <definedName name="Info" localSheetId="1">[74]Info!$A$1:$D$65536</definedName>
    <definedName name="Info">[74]Info!$A$1:$D$65536</definedName>
    <definedName name="Infra_Del">[61]Mapping!$A$4:$A$22</definedName>
    <definedName name="Infra_Delivery">[41]Mapping!$H$1:$H$28</definedName>
    <definedName name="INPUT">#REF!</definedName>
    <definedName name="INPUT_TITLE">#REF!</definedName>
    <definedName name="INTEREST" localSheetId="1">#REF!</definedName>
    <definedName name="INTEREST">#REF!</definedName>
    <definedName name="interest_sens">'[45]Inflated capex sensitivities'!$E$74:$O$84</definedName>
    <definedName name="interest_sens_transport">'[45]Inflated capex sensitivities'!$Q$74:$AA$84</definedName>
    <definedName name="InterestAccrualCfwd" localSheetId="1">[20]Workings!$D$1354:$N$1354</definedName>
    <definedName name="InterestAccrualCfwd">[20]Workings!$D$1354:$N$1354</definedName>
    <definedName name="InterestPaid" localSheetId="1">[20]Workings!$D$1353:$N$1353</definedName>
    <definedName name="InterestPaid">[20]Workings!$D$1353:$N$1353</definedName>
    <definedName name="InterestPayable" localSheetId="1">[20]Workings!$D$1352:$N$1352</definedName>
    <definedName name="InterestPayable">[20]Workings!$D$1352:$N$1352</definedName>
    <definedName name="InterestReceived" localSheetId="1">[20]Workings!$D$1356:$N$1356</definedName>
    <definedName name="InterestReceived">[20]Workings!$D$1356:$N$1356</definedName>
    <definedName name="interpretation">'[75]Catch up efficiency'!$I$7:$I$13</definedName>
    <definedName name="INVESTMENTS_IN_SUBSIDIARIES">#REF!</definedName>
    <definedName name="InvestmentsCfwd" localSheetId="1">[20]Workings!$D$439</definedName>
    <definedName name="InvestmentsCfwd">[20]Workings!$D$439</definedName>
    <definedName name="IP" localSheetId="1">#REF!</definedName>
    <definedName name="IP">#REF!</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S">[61]Mapping!$E$4:$E$22</definedName>
    <definedName name="items_values">#REF!</definedName>
    <definedName name="j">"V2004-03-31"</definedName>
    <definedName name="JFELL" localSheetId="1" hidden="1">#REF!</definedName>
    <definedName name="JFELL" hidden="1">#REF!</definedName>
    <definedName name="JNLDATE" localSheetId="1">#REF!</definedName>
    <definedName name="JNLDATE">#REF!</definedName>
    <definedName name="JNLID" localSheetId="1">'[56]Entry journal'!#REF!</definedName>
    <definedName name="JNLID">'[56]Entry journal'!#REF!</definedName>
    <definedName name="JNLPERIOD" localSheetId="1">#REF!</definedName>
    <definedName name="JNLPERIOD">#REF!</definedName>
    <definedName name="JNLRDATE" localSheetId="1">#REF!</definedName>
    <definedName name="JNLRDATE">#REF!</definedName>
    <definedName name="JNLRID" localSheetId="1">'[56]Entry journal'!#REF!</definedName>
    <definedName name="JNLRID">'[56]Entry journal'!#REF!</definedName>
    <definedName name="JNLRPERIOD" localSheetId="1">#REF!</definedName>
    <definedName name="JNLRPERIOD">#REF!</definedName>
    <definedName name="JR_LAST_YEAR" localSheetId="1">#REF!</definedName>
    <definedName name="JR_LAST_YEAR">#REF!</definedName>
    <definedName name="JR_REPORT_YEAR" localSheetId="1">#REF!</definedName>
    <definedName name="JR_REPORT_YEAR">#REF!</definedName>
    <definedName name="JR_YEAR_B4_LAST">#REF!</definedName>
    <definedName name="JR_YEAR_B5_LAST">#REF!</definedName>
    <definedName name="kc">#REF!</definedName>
    <definedName name="KENT">#REF!</definedName>
    <definedName name="KEY">[76]KEY!$A$4:$B$18</definedName>
    <definedName name="Kiwi">[12]Instructions!$K$1</definedName>
    <definedName name="LANCS" localSheetId="1">#REF!</definedName>
    <definedName name="LANCS">#REF!</definedName>
    <definedName name="LAST_YEAR">#REF!</definedName>
    <definedName name="Leakage">#REF!</definedName>
    <definedName name="Legal_entity">[64]lists!$F$3:$F$10</definedName>
    <definedName name="LEICS" localSheetId="1">#REF!</definedName>
    <definedName name="LEICS">#REF!</definedName>
    <definedName name="Level">'[31]Evaluation factors'!$D$4:$D$6</definedName>
    <definedName name="Level2_T">[65]!Level2_T[#All]</definedName>
    <definedName name="Level3_T">[65]!Level3_T[#All]</definedName>
    <definedName name="LINCS" localSheetId="1">#REF!</definedName>
    <definedName name="LINCS">#REF!</definedName>
    <definedName name="LineCount">#REF!</definedName>
    <definedName name="List_EVABU">#REF!</definedName>
    <definedName name="LkupJrnlSource" localSheetId="1">[77]LOOKUP!$B$4:$B$20</definedName>
    <definedName name="LkupJrnlSource">[77]LOOKUP!$B$4:$B$20</definedName>
    <definedName name="LkupReversingDesc" localSheetId="1">[77]LOOKUP!$F$4:$F$6</definedName>
    <definedName name="LkupReversingDesc">[77]LOOKUP!$F$4:$F$6</definedName>
    <definedName name="Local_Boards">[24]Region!$E$2:$E$32</definedName>
    <definedName name="Location">[43]Reference!$B$138:$B$159</definedName>
    <definedName name="LONDON" localSheetId="1">#REF!</definedName>
    <definedName name="LONDON">#REF!</definedName>
    <definedName name="LOOKUPTABLE" localSheetId="1">'[78]P9 IT'!#REF!</definedName>
    <definedName name="LOOKUPTABLE">'[78]P9 IT'!#REF!</definedName>
    <definedName name="lst_acronyms">[79]F_Inputs_Clean!$C$7:$C$348</definedName>
    <definedName name="lst_all_companies">[79]Other_Inputs!$D$21:$U$21</definedName>
    <definedName name="lst_menus">'[79]Menu design'!$D$10:$I$10</definedName>
    <definedName name="lst_reference">[79]F_Inputs_Clean!$D$7:$D$348</definedName>
    <definedName name="lst_scenarios">[79]Scenarios!$E$3:$J$3</definedName>
    <definedName name="LTNZ_Subsidy">'[67]Project data'!$A$102:$S$135</definedName>
    <definedName name="LY_ACTUAL">[26]Control!$B$14</definedName>
    <definedName name="M_GLAM" localSheetId="1">#REF!</definedName>
    <definedName name="M_GLAM">#REF!</definedName>
    <definedName name="MaintenanceExpRange" localSheetId="1">OFFSET(#REF!,COUNTA(#REF!)-#REF!,0,#REF!)</definedName>
    <definedName name="MaintenanceExpRange">OFFSET(#REF!,COUNTA(#REF!)-#REF!,0,#REF!)</definedName>
    <definedName name="MaoriOutcomes">[80]LISTS!$AH$14:$AH$21</definedName>
    <definedName name="MappingTable">'[51]Mapping table'!$A$11:$E$7004</definedName>
    <definedName name="MapRange">[81]Custom1Lookup!$A$2:$C$487</definedName>
    <definedName name="MARKETING">#REF!</definedName>
    <definedName name="mary" localSheetId="1">'[82]96070'!#REF!</definedName>
    <definedName name="mary">'[82]96070'!#REF!</definedName>
    <definedName name="Material" localSheetId="1">'[17]Drop Down Lists'!#REF!</definedName>
    <definedName name="Material">'[17]Drop Down Lists'!#REF!</definedName>
    <definedName name="MERSEYSIDE" localSheetId="1">#REF!</definedName>
    <definedName name="MERSEYSIDE">#REF!</definedName>
    <definedName name="METER" localSheetId="1">#REF!</definedName>
    <definedName name="METER">#REF!</definedName>
    <definedName name="METHOD" localSheetId="1">#REF!</definedName>
    <definedName name="METHOD">#REF!</definedName>
    <definedName name="MKT">#REF!</definedName>
    <definedName name="model">#REF!</definedName>
    <definedName name="Monotype___Actual_vs_Budget_Final">[26]Control!$B$13</definedName>
    <definedName name="Monotype___BUDGET___FINAL_vs_LY_ACTUAL">[26]Control!$B$25</definedName>
    <definedName name="Monotype___FORECAST_Q3_vs_BUDGET___FINAL">[26]Control!$B$19</definedName>
    <definedName name="Monotype_Actual_vs_Budget_Final">[26]Control!$B$13</definedName>
    <definedName name="Monotype_ACTUAL_vs_LY_ACTUAL">[26]Control!$B$22</definedName>
    <definedName name="month">#REF!</definedName>
    <definedName name="Month.Select">#REF!</definedName>
    <definedName name="Month.Select.2">#REF!</definedName>
    <definedName name="Month.Select.3">#REF!</definedName>
    <definedName name="Month.Selected.2">#REF!</definedName>
    <definedName name="Month.Selected.3">#REF!</definedName>
    <definedName name="monthly_dates">OFFSET('[28]Data for Charts'!$AE$12,0,0,'[28]Data for Charts'!$AD$8)</definedName>
    <definedName name="monthly_pcc_actual">OFFSET('[28]Data for Charts'!$AG$12,0,0,'[28]Data for Charts'!$AD$8)</definedName>
    <definedName name="monthly_pcc_fitted">OFFSET('[28]Data for Charts'!$AH$12,0,0,'[28]Data for Charts'!$AD$8)</definedName>
    <definedName name="monthly_pcc_forecast">OFFSET('[28]Data for Charts'!$AI$12,0,0,'[28]Data for Charts'!$AD$8)</definedName>
    <definedName name="monthly_pcc_lower">OFFSET('[28]Data for Charts'!$AJ$12,0,0,'[28]Data for Charts'!$AD$8)</definedName>
    <definedName name="monthly_pcc_upper">OFFSET('[28]Data for Charts'!$AK$12,0,0,'[28]Data for Charts'!$AD$8)</definedName>
    <definedName name="monthly_total_actual">OFFSET('[28]Data for Charts'!$AL$12,0,0,'[28]Data for Charts'!$AD$8)</definedName>
    <definedName name="monthly_total_fitted">OFFSET('[28]Data for Charts'!$AM$12,0,0,'[28]Data for Charts'!$AD$8)</definedName>
    <definedName name="monthly_total_forecast">OFFSET('[28]Data for Charts'!$AN$12,0,0,'[28]Data for Charts'!$AD$8)</definedName>
    <definedName name="monthly_total_lower">OFFSET('[28]Data for Charts'!$AO$12,0,0,'[28]Data for Charts'!$AD$8)</definedName>
    <definedName name="monthly_total_upper">OFFSET('[28]Data for Charts'!$AP$12,0,0,'[28]Data for Charts'!$AD$8)</definedName>
    <definedName name="Monthlytotals" localSheetId="1">'[83]Monthly Breakdown'!$M$4:$U$17</definedName>
    <definedName name="Monthlytotals">'[83]Monthly Breakdown'!$M$4:$U$17</definedName>
    <definedName name="MonthNumber">[84]Control!$G$15</definedName>
    <definedName name="Months">[59]Validation!$C$2:$C$13</definedName>
    <definedName name="MSE" localSheetId="1">#REF!</definedName>
    <definedName name="MSE">#REF!</definedName>
    <definedName name="n" localSheetId="1">#REF!</definedName>
    <definedName name="n">#REF!</definedName>
    <definedName name="N_YORKS" localSheetId="1">#REF!</definedName>
    <definedName name="N_YORKS">#REF!</definedName>
    <definedName name="Name">#REF!</definedName>
    <definedName name="NCAccrualsCfwd" localSheetId="1">[20]Workings!$D$742:$N$742</definedName>
    <definedName name="NCAccrualsCfwd">[20]Workings!$D$742:$N$742</definedName>
    <definedName name="ncbdheytab" hidden="1">'[4]Bulk Meters'!#REF!</definedName>
    <definedName name="nchdnhytegsg" hidden="1">'[1]Input Data'!#REF!</definedName>
    <definedName name="nchdye1253" hidden="1">'[4]Bulk Meters'!#REF!</definedName>
    <definedName name="ncjndhyrehs123" hidden="1">'[4]Bulk Meters'!#REF!</definedName>
    <definedName name="NCOtherCreditorsCfwd" localSheetId="1">[20]Workings!$D$778:$N$778</definedName>
    <definedName name="NCOtherCreditorsCfwd">[20]Workings!$D$778:$N$778</definedName>
    <definedName name="NES" localSheetId="1">#REF!</definedName>
    <definedName name="NES">#REF!</definedName>
    <definedName name="Net" localSheetId="1">#REF!</definedName>
    <definedName name="Net">#REF!</definedName>
    <definedName name="NetDomDebtCfwd" localSheetId="1">[20]Workings!$D$482:$N$482</definedName>
    <definedName name="NetDomDebtCfwd">[20]Workings!$D$482:$N$482</definedName>
    <definedName name="NetNonDomDebtCfwd" localSheetId="1">[20]Workings!$D$523:$N$523</definedName>
    <definedName name="NetNonDomDebtCfwd">[20]Workings!$D$523:$N$523</definedName>
    <definedName name="NetOtherCreditorsCfwd" localSheetId="1">[20]Workings!$D$664:$N$664</definedName>
    <definedName name="NetOtherCreditorsCfwd">[20]Workings!$D$664:$N$664</definedName>
    <definedName name="NetOtherDebtorCfwd" localSheetId="1">[20]Workings!$D$641:$N$641</definedName>
    <definedName name="NetOtherDebtorCfwd">[20]Workings!$D$641:$N$641</definedName>
    <definedName name="NetPFIDebtorCfwd" localSheetId="1">[20]Workings!$D$533:$N$533</definedName>
    <definedName name="NetPFIDebtorCfwd">[20]Workings!$D$533:$N$533</definedName>
    <definedName name="NETWORK">#REF!</definedName>
    <definedName name="new" localSheetId="1">#REF!</definedName>
    <definedName name="new">#REF!</definedName>
    <definedName name="newmodel" localSheetId="1">'[85]Models (2)'!$A$4:$O$227</definedName>
    <definedName name="newmodel">'[85]Models (2)'!$A$4:$O$227</definedName>
    <definedName name="nne" localSheetId="1">#REF!</definedName>
    <definedName name="nne">#REF!</definedName>
    <definedName name="NON_DOMESTIC" localSheetId="1">#REF!</definedName>
    <definedName name="NON_DOMESTIC">#REF!</definedName>
    <definedName name="NonCoreOpexMoney" localSheetId="1">[20]Workings!$D$1231:$N$1231</definedName>
    <definedName name="NonCoreOpexMoney">[20]Workings!$D$1231:$N$1231</definedName>
    <definedName name="NoneBase">OFFSET('[49]Dashboard Data'!$P$36,1,0,COUNT('[49]Dashboard Data'!$P$37:$P$47),1)</definedName>
    <definedName name="NoneDCR">OFFSET('[49]Dashboard Data'!$Q$36,1,0,COUNT('[49]Dashboard Data'!$P$37:$P$47),1)</definedName>
    <definedName name="NoneICS">OFFSET('[49]Dashboard Data'!$R$36,1,0,COUNT('[49]Dashboard Data'!$P$37:$P$47),1)</definedName>
    <definedName name="NonEmpbudget">OFFSET([37]Data1!$BF$4,0,0,COUNTA([37]Data1!$BF$4:$BF$80),13)</definedName>
    <definedName name="NonEmpCost">OFFSET([37]Data1!$AR$4,0,0,COUNTA([37]Data1!$AR$4:$AR$80),13)</definedName>
    <definedName name="NonEmpHC">OFFSET([37]Data1!$BT$4,0,0,COUNTA([37]Data1!$BT$4:$BT$80),13)</definedName>
    <definedName name="NonEmpHC6">OFFSET([37]Data1!$CH$4,0,0,COUNTA([37]Data1!$CH$4:$CH$80),13)</definedName>
    <definedName name="Nonemployeehc">OFFSET('[49]Dashboard Data'!$W$36,1,0,COUNT('[49]Dashboard Data'!$W$37:$W$46),1)</definedName>
    <definedName name="Nonemployeehc6">OFFSET('[49]Dashboard Data'!$X$36,1,0,COUNT('[49]Dashboard Data'!$X$37:$X$46),1)</definedName>
    <definedName name="Nonemployeelabel">OFFSET('[49]Dashboard Data'!$V$36,1,0,COUNT('[49]Dashboard Data'!$W$37:$W$46),1)</definedName>
    <definedName name="nonrates_sens">'[45]Inflated capex sensitivities'!#REF!</definedName>
    <definedName name="nonsus" localSheetId="1">#REF!</definedName>
    <definedName name="nonsus">#REF!</definedName>
    <definedName name="NORFOLK" localSheetId="1">#REF!</definedName>
    <definedName name="NORFOLK">#REF!</definedName>
    <definedName name="NORTHANTS" localSheetId="1">#REF!</definedName>
    <definedName name="NORTHANTS">#REF!</definedName>
    <definedName name="NORTHUMBERLAND">#REF!</definedName>
    <definedName name="Notes" hidden="1">#REF!</definedName>
    <definedName name="Notnc">#REF!</definedName>
    <definedName name="NOTTS">#REF!</definedName>
    <definedName name="NumberBU">[84]Control!$G$56</definedName>
    <definedName name="NvsAnswerCol">"[Drill1]JRNLLAYOUT!$A$4:$A$28"</definedName>
    <definedName name="NvsAnswerCol_1">"'[DR_3585940_3586780_Tay Region Non Regulated 5 2009.xls]JRNLLAYOUT'!$A$4:$A$5"</definedName>
    <definedName name="NvsASD">"V2002-07-28"</definedName>
    <definedName name="NvsASD_1">"V2008-08-31"</definedName>
    <definedName name="NvsAutoDrillOk">"VN"</definedName>
    <definedName name="NvsDateToNumber">"Y"</definedName>
    <definedName name="NvsElapsedTime">0.00112245370110031</definedName>
    <definedName name="NvsElapsedTime_1">0.000289351846731734</definedName>
    <definedName name="NvsEndTime">37484.6092101852</definedName>
    <definedName name="NvsEndTime_1">39694.4330671296</definedName>
    <definedName name="NvsInstLang">"VENG"</definedName>
    <definedName name="NvsInstSpec">"%,FDEPTID_SUM_SWA_02,VTOTAL_SWA"</definedName>
    <definedName name="NvsInstSpec_1">"%,LACTUALS,SYTD,FACCOUNT,V3202,FDEPTID,TSW_DEPT_REPT_V1,NTAY_REGION_NR"</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"VSWA01"</definedName>
    <definedName name="NvsPanelEffdt">"V1991-01-01"</definedName>
    <definedName name="NvsPanelSetid">"VSWA"</definedName>
    <definedName name="NvsParentRef">#REF!</definedName>
    <definedName name="NvsParentRef_1">"'[Tay Region Non Regulated 5 2009.xls]inc exp report'!$J$86"</definedName>
    <definedName name="NvsReqBU">"VSWA"</definedName>
    <definedName name="NvsReqBU_1">"VSWA01"</definedName>
    <definedName name="NvsReqBUOnly">"VY"</definedName>
    <definedName name="NvsSheetType">"M"</definedName>
    <definedName name="NvsStyleNme">"IE1_v02_Style Sheet.xls"</definedName>
    <definedName name="NvsTransLed">"VN"</definedName>
    <definedName name="NvsTransLed_1">"VN"</definedName>
    <definedName name="NvsTreeASD">"V2002-07-28"</definedName>
    <definedName name="NvsTreeASD_1">"V2008-08-31"</definedName>
    <definedName name="NvsValTbl.ACCOUNT">"GL_ACCOUNT_TBL"</definedName>
    <definedName name="NvsValTbl.DEPTID">"DEPT_TBL"</definedName>
    <definedName name="NvsValTbl.DEPTID_SUM_SWA_02">"NOSWA_DST04_VW"</definedName>
    <definedName name="NvsValTbl.LEDGER">"LED_DETL_VW"</definedName>
    <definedName name="NvsValTbl.PROJECT_ID">"PROJECT"</definedName>
    <definedName name="NWT">#REF!</definedName>
    <definedName name="NZPost">[42]Structure!$D$7</definedName>
    <definedName name="nzppl">'[38]Actual Values'!$A$5</definedName>
    <definedName name="o" localSheetId="1">#REF!</definedName>
    <definedName name="o">#REF!</definedName>
    <definedName name="O_BUS_BUCopy">[84]Output_BUSummary1!$AW$17:$AW$122</definedName>
    <definedName name="O_BUS_BUPaste">[84]Output_BUSummary1!$I$17:$AT$17</definedName>
    <definedName name="O_BUS_Check">[84]Output_BUSummary1!$AY$17</definedName>
    <definedName name="O_BUS_Home">[84]Output_BUSummary1!$I$17</definedName>
    <definedName name="OISIII" localSheetId="1" hidden="1">#REF!</definedName>
    <definedName name="OISIII" hidden="1">#REF!</definedName>
    <definedName name="old">#REF!</definedName>
    <definedName name="Operations">[41]Mapping!$I$1:$I$28</definedName>
    <definedName name="OpexRange" localSheetId="1">OFFSET(#REF!,COUNTA(#REF!)-#REF!,0,#REF!)</definedName>
    <definedName name="OpexRange">OFFSET(#REF!,COUNTA(#REF!)-#REF!,0,#REF!)</definedName>
    <definedName name="Ops">#REF!</definedName>
    <definedName name="OpsCardDept">[48]GrahpListName!$A$16:$A$22</definedName>
    <definedName name="opt_actuals">'[79]Control Panel'!$H$22</definedName>
    <definedName name="opt_actuals_percentage">'[79]Control Panel'!$H$26</definedName>
    <definedName name="opt_baseline_bid_threshold">'[79]Control Panel'!$H$18</definedName>
    <definedName name="opt_baseline_cap">'[79]Control Panel'!$H$20</definedName>
    <definedName name="opt_bids">'[79]Control Panel'!$H$13</definedName>
    <definedName name="opt_bids_percentage">'[79]Control Panel'!$H$16</definedName>
    <definedName name="opt_gearing">'[79]Control Panel'!$H$44</definedName>
    <definedName name="opt_tax">'[79]Control Panel'!$H$46</definedName>
    <definedName name="opt_wacc">'[79]Control Panel'!$H$42</definedName>
    <definedName name="ORANGE">[66]Assumptions!#REF!</definedName>
    <definedName name="org_inf_1">#REF!</definedName>
    <definedName name="org_inf_2">#REF!</definedName>
    <definedName name="org_inf_3">#REF!</definedName>
    <definedName name="org_inf_4">#REF!</definedName>
    <definedName name="org_inf_5">#REF!</definedName>
    <definedName name="org_inf_6">#REF!</definedName>
    <definedName name="Original">'[25]GL Monthly Source Data'!$B:$P</definedName>
    <definedName name="Other">[61]Mapping!$G$4:$G$22</definedName>
    <definedName name="Other." localSheetId="1">'[58]start 10 March 08'!$A$1:$A$5</definedName>
    <definedName name="Other.">'[58]start 10 March 08'!$A$1:$A$5</definedName>
    <definedName name="Other_funding">'[67]Project data'!$A$137:$S$140</definedName>
    <definedName name="OTHER_INCOME" localSheetId="1">#REF!</definedName>
    <definedName name="OTHER_INCOME">#REF!</definedName>
    <definedName name="Other_Projects">[41]Mapping!$N$1:$N$28</definedName>
    <definedName name="OTHERCA">#REF!</definedName>
    <definedName name="OtherCreditorsCfwd" localSheetId="1">[20]Workings!$D$758:$N$758</definedName>
    <definedName name="OtherCreditorsCfwd">[20]Workings!$D$758:$N$758</definedName>
    <definedName name="OTHERINV">#REF!</definedName>
    <definedName name="OtherProvisionCfwd" localSheetId="1">[20]Workings!$D$813:$N$813</definedName>
    <definedName name="OtherProvisionCfwd">[20]Workings!$D$813:$N$813</definedName>
    <definedName name="OtherReservesCfwd" localSheetId="1">[20]Workings!$D$1402:$N$1402</definedName>
    <definedName name="OtherReservesCfwd">[20]Workings!$D$1402:$N$1402</definedName>
    <definedName name="OTHERREV">#REF!</definedName>
    <definedName name="OXON" localSheetId="1">#REF!</definedName>
    <definedName name="OXON">#REF!</definedName>
    <definedName name="P" localSheetId="1">'[86]Budget P2'!#REF!</definedName>
    <definedName name="P">'[86]Budget P2'!#REF!</definedName>
    <definedName name="P8data" localSheetId="1">#REF!</definedName>
    <definedName name="P8data">#REF!</definedName>
    <definedName name="Pal_Workbook_GUID" hidden="1">"KFKZJZRP368AW7RTEA61X7TZ"</definedName>
    <definedName name="Parent_Company">#REF!</definedName>
    <definedName name="Part_iii" hidden="1">'[87]Key information'!$E$23</definedName>
    <definedName name="paths" localSheetId="1">#REF!</definedName>
    <definedName name="paths">#REF!</definedName>
    <definedName name="Pay_Elements" localSheetId="1">#REF!</definedName>
    <definedName name="Pay_Elements">#REF!</definedName>
    <definedName name="Payment">'[17]Drop Down Lists'!$D$4:$D$5</definedName>
    <definedName name="PBT" localSheetId="1">[20]Workings!$D$1392:$N$1392</definedName>
    <definedName name="PBT">[20]Workings!$D$1392:$N$1392</definedName>
    <definedName name="PED" localSheetId="1">#REF!</definedName>
    <definedName name="PED">#REF!</definedName>
    <definedName name="PER" localSheetId="1">#REF!</definedName>
    <definedName name="PER">#REF!</definedName>
    <definedName name="Per_Variance____BUDGET___FINAL_vs_LY_ACTUAL">[26]Control!$B$24</definedName>
    <definedName name="Per_Variance___Actual_vs_Budget_Final">[26]Control!$B$17</definedName>
    <definedName name="Per_Variance___ACTUAL_vs_LY_ACTUAL">[26]Control!$B$21</definedName>
    <definedName name="Per_Variance___FORECAST_Q3_vs_BUDGET___FINAL">[26]Control!$B$19</definedName>
    <definedName name="Per_Variance_FORECAST_Q3_vs_BUDGET_FINAL">[26]Control!$B$18</definedName>
    <definedName name="Perfratios">"Chart 3"</definedName>
    <definedName name="Period" localSheetId="1">#REF!</definedName>
    <definedName name="Period">#REF!</definedName>
    <definedName name="Period_FY">[26]Control!$C$7</definedName>
    <definedName name="Period_Month">[26]Control!$C$5</definedName>
    <definedName name="Period_Value">[26]Control!$E$7</definedName>
    <definedName name="Period_YTD">[26]Control!$C$6</definedName>
    <definedName name="Period_YTGo">[26]Control!$D$7</definedName>
    <definedName name="Period2" localSheetId="1">#REF!</definedName>
    <definedName name="Period2">#REF!</definedName>
    <definedName name="person" localSheetId="1">[88]Summary!$B$3</definedName>
    <definedName name="person">[88]Summary!$B$3</definedName>
    <definedName name="PERSONNEL">#REF!</definedName>
    <definedName name="PerVariance_ACTUAL_vs_LY_ACTUAL">[26]Control!$B$21</definedName>
    <definedName name="Peter">0.0000960648103500716</definedName>
    <definedName name="PFIAdditions" localSheetId="1">[20]Workings!$D$531:$N$531</definedName>
    <definedName name="PFIAdditions">[20]Workings!$D$531:$N$531</definedName>
    <definedName name="PFIAmortisation" localSheetId="1">[20]Workings!$D$532:$N$532</definedName>
    <definedName name="PFIAmortisation">[20]Workings!$D$532:$N$532</definedName>
    <definedName name="PFIOpexMoney" localSheetId="1">[20]Workings!$D$833:$N$833</definedName>
    <definedName name="PFIOpexMoney">[20]Workings!$D$833:$N$833</definedName>
    <definedName name="PHIL_AGENCY">#REF!</definedName>
    <definedName name="PICTURE">INDIRECT('[89]BUDGET CALC'!$I$322)</definedName>
    <definedName name="PICTURE1">INDIRECT('[89]BUDGET CALC'!$I$321)</definedName>
    <definedName name="PICTURE2">INDIRECT('[89]BUDGET CALC'!$I$323)</definedName>
    <definedName name="PICTUREA">INDIRECT('[89]BUDGET CALC'!$I$329)</definedName>
    <definedName name="PICTUREE">INDIRECT('[89]BUDGET CALC'!$I$328)</definedName>
    <definedName name="PICTUREE2">INDIRECT('[89]BUDGET CALC'!$I$330)</definedName>
    <definedName name="PICTUREOV">INDIRECT('[89]BUDGET CALC'!$I$331)</definedName>
    <definedName name="PICTUREP">INDIRECT('[89]BUDGET CALC'!$I$327)</definedName>
    <definedName name="PICTURET">INDIRECT('[89]BUDGET CALC'!$I$325)</definedName>
    <definedName name="PICTUREW">INDIRECT('[89]BUDGET CALC'!$I$326)</definedName>
    <definedName name="Plan">OFFSET([37]Data1!$EZ$4,0,0,COUNTA([37]Data1!$EZ$4:$EZ$80),13)</definedName>
    <definedName name="PlanningValues">[26]Control!$D$5</definedName>
    <definedName name="PLANT">#REF!</definedName>
    <definedName name="Position" localSheetId="1">'[17]Drop Down Lists'!#REF!</definedName>
    <definedName name="Position">'[17]Drop Down Lists'!#REF!</definedName>
    <definedName name="POSTAGE">#REF!</definedName>
    <definedName name="POWYS" localSheetId="1">#REF!</definedName>
    <definedName name="POWYS">#REF!</definedName>
    <definedName name="pp">#REF!</definedName>
    <definedName name="PPM_UPM">#REF!</definedName>
    <definedName name="PR_Actg_BO">[90]Actg_BO!$B$6:$Q$82,[90]Actg_BO!$B$85:$Q$162,[90]Actg_BO!$B$165:$Q$227,[90]Actg_BO!$B$230:$Q$305,[90]Actg_BO!$B$308:$Q$324</definedName>
    <definedName name="PR_Actg_P1">[90]Actg_P1!$B$6:$Q$82,[90]Actg_P1!$B$85:$Q$162,[90]Actg_P1!$B$165:$Q$227,[90]Actg_P1!$B$230:$Q$305,[90]Actg_P1!$B$308:$Q$324</definedName>
    <definedName name="PR_Actg_P2">[90]Actg_P2!$B$6:$Q$82,[90]Actg_P2!$B$85:$Q$162,[90]Actg_P2!$B$165:$Q$227,[90]Actg_P2!$B$230:$Q$305,[90]Actg_P2!$B$308:$Q$324</definedName>
    <definedName name="PR_Actg_P3">[90]Actg_P3!$B$6:$Q$82,[90]Actg_P3!$B$85:$Q$162,[90]Actg_P3!$B$165:$Q$227,[90]Actg_P3!$B$230:$Q$305,[90]Actg_P3!$B$308:$Q$324</definedName>
    <definedName name="PR_Actg_P4">[90]Actg_P4!$B$6:$Q$82,[90]Actg_P4!$B$85:$Q$162,[90]Actg_P4!$B$165:$Q$227,[90]Actg_P4!$B$230:$Q$305,[90]Actg_P4!$B$308:$Q$324</definedName>
    <definedName name="PR_Actg_P5">[90]Actg_P5!$B$6:$Q$82,[90]Actg_P5!$B$85:$Q$162,[90]Actg_P5!$B$165:$Q$227,[90]Actg_P5!$B$230:$Q$305,[90]Actg_P5!$B$308:$Q$324</definedName>
    <definedName name="PR_Actg_P6">[90]Actg_P6!$B$6:$Q$82,[90]Actg_P6!$B$85:$Q$162,[90]Actg_P6!$B$165:$Q$227,[90]Actg_P6!$B$230:$Q$305,[90]Actg_P6!$B$308:$Q$324</definedName>
    <definedName name="PR_Actg_SummaryPlan">[91]Actg_SummaryPlan!#REF!,[91]Actg_SummaryPlan!#REF!,[91]Actg_SummaryPlan!$B$2:$O$64,[91]Actg_SummaryPlan!#REF!,[91]Actg_SummaryPlan!#REF!</definedName>
    <definedName name="PR_Actg_SummaryYr1">[90]Actg_SummaryYr1!$B$6:$R$82,[90]Actg_SummaryYr1!$B$85:$R$162,[90]Actg_SummaryYr1!$B$165:$R$227,[90]Actg_SummaryYr1!$B$230:$R$305,[90]Actg_SummaryYr1!$B$308:$R$324</definedName>
    <definedName name="PR_AIPTable">#REF!</definedName>
    <definedName name="PR_AVB">#REF!</definedName>
    <definedName name="PR_Contents">[84]X_Contents2!$B$2:$K$43,[84]X_Contents2!$B$45:$K$53,[84]X_Contents2!$B$55:$K$69,[84]X_Contents2!$B$71:$K$95,[84]X_Contents2!$B$97:$K$106,[84]X_Contents2!$B$108:$K$125</definedName>
    <definedName name="PR_Control_Key">[84]Control!$B$56:$O$96</definedName>
    <definedName name="PR_Documentation">[84]Documentation!$A$1:$Q$82</definedName>
    <definedName name="PR_EVA_SummaryPlan">[90]EVA_SummaryPlan!$B$15:$T$39,[90]EVA_SummaryPlan!$B$41:$T$92,[90]EVA_SummaryPlan!$B$94:$T$152</definedName>
    <definedName name="PR_InputAnn">[84]Input_History!$B$9:$S$41</definedName>
    <definedName name="PR_Instructions">[90]Instructions!$B$4:$M$55,[90]Instructions!$B$57:$M$106</definedName>
    <definedName name="PR_KPI">[90]KPI!$B$6:$Q$63,[90]KPI!$B$66:$U$132</definedName>
    <definedName name="PR_Month">#REF!</definedName>
    <definedName name="PR_OBU_Graph1">[84]Output_BUSummary1!$B$130:$AI$182</definedName>
    <definedName name="PR_OBU_Graph2">[84]Output_BUSummary1!$B$185:$AI$237</definedName>
    <definedName name="PR_OBU_Graph3">[84]Output_BUSummary1!$B$240:$AI$292</definedName>
    <definedName name="PR_OBU_Graph4">[84]Output_BUSummary1!$B$295:$AI$347</definedName>
    <definedName name="PR_OBU_Graph5">[84]Output_BUSummary1!$A$350:$AI$402</definedName>
    <definedName name="PR_OBU_Graph6">[84]Output_BUSummary1!$A$405:$AI$457</definedName>
    <definedName name="PR_OBU_Graph7">[84]Output_BUSummary1!$A$460:$AI$512</definedName>
    <definedName name="PR_OBU_Graph8">[84]Output_BUSummary1!$A$515:$AI$567</definedName>
    <definedName name="PR_OBU_Statement">[84]Output_BUSummary1!$B$11:$AU$124</definedName>
    <definedName name="PR_OBU2_EVA">[84]Output_BUSummary2!$B$6:$Z$65</definedName>
    <definedName name="PR_OBU2_Management">[84]Output_BUSummary2!$B$130:$Z$189</definedName>
    <definedName name="PR_OBU2_Movement">[84]Output_BUSummary2!$B$68:$Z$127</definedName>
    <definedName name="PR_OBU3_DetailGraphs">[84]Output_BUSummary3!$B$334:$AB$381,[84]Output_BUSummary3!$B$384:$AB$431,[84]Output_BUSummary3!$B$434:$AB$481,[84]Output_BUSummary3!$B$484:$AB$531</definedName>
    <definedName name="PR_OBU3_DetailTable">[84]Output_BUSummary3!$B$35:$R$95</definedName>
    <definedName name="PR_OBU3_SummaryGraphs">[84]Output_BUSummary3!$B$200:$S$224,[84]Output_BUSummary3!$B$226:$S$250,[84]Output_BUSummary3!$B$252:$S$276,[84]Output_BUSummary3!$B$278:$S$302,[84]Output_BUSummary3!$B$304:$S$328</definedName>
    <definedName name="PR_OBU3_SummaryTable">[84]Output_BUSummary3!$B$172:$S$194</definedName>
    <definedName name="PR_OEE_1">[42]Output_ExtEVA!$B$6:$AG$54</definedName>
    <definedName name="PR_OEE_2">[42]Output_ExtEVA!$B$61:$AG$110</definedName>
    <definedName name="PR_OExtEVA">[84]Output_ExternalEVA!$B$4:$AF$51</definedName>
    <definedName name="PR_OG_1">[42]Output_Graphs!$B$4:$P$71</definedName>
    <definedName name="PR_OG_Graph1">[84]Output_Graphs!$B$4:$R$75</definedName>
    <definedName name="PR_OG_Graph2">[84]Output_Graphs!$B$78:$P$145</definedName>
    <definedName name="PR_OG_Graph3">[84]Output_Graphs!$B$148:$P$215</definedName>
    <definedName name="PR_OG_Graph4">[84]Output_Graphs!$B$218:$P$285</definedName>
    <definedName name="PR_OG_Graph5">[84]Output_Graphs!$B$288:$P$355</definedName>
    <definedName name="PR_OG_Graph6">[84]Output_Graphs!$B$358:$P$425</definedName>
    <definedName name="PR_OS_Format_A">[84]Output_Statements1!$Y$256:$BC$309</definedName>
    <definedName name="PR_OS_Format_M">[84]Output_Statements1!$B$256:$W$309</definedName>
    <definedName name="PR_OS_Header1_A">[84]Output_Statements1!$Y$6:$BC$14</definedName>
    <definedName name="PR_OS_Header1_M">[84]Output_Statements1!$B$6:$W$14</definedName>
    <definedName name="PR_OS_Header2_A">[84]Output_Statements1!$Y$148:$BC$156</definedName>
    <definedName name="PR_OS_Header2_M">[84]Output_Statements1!$B$148:$W$156</definedName>
    <definedName name="PR_OS_Reconciliation_A">[90]EVA_Output1!$V$15:$AT$82,[90]EVA_Output1!$V$84:$AT$144</definedName>
    <definedName name="PR_OS_Reconciliation_M">[90]EVA_Output1!$B$15:$T$82,[90]EVA_Output1!$B$84:$T$144</definedName>
    <definedName name="PR_OS_Statement_A">[90]EVA_Output1!$V$157:$AT$212,[90]EVA_Output1!$V$214:$AT$248</definedName>
    <definedName name="PR_OS_Statement_M">[90]EVA_Output1!$B$157:$T$212,[90]EVA_Output1!$B$214:$T$248</definedName>
    <definedName name="PR_OS1_1">[42]Output_Stmts1!$B$6:$O$75</definedName>
    <definedName name="PR_OS1_2">[42]Output_Stmts1!$B$79:$O$161</definedName>
    <definedName name="PR_OS1_3">[42]Output_Stmts1!$B$178:$O$262</definedName>
    <definedName name="PR_OS2_1">#REF!</definedName>
    <definedName name="PR_OS2_2">#REF!</definedName>
    <definedName name="PR_OS2_3">#REF!</definedName>
    <definedName name="PR_OS2_4">#REF!</definedName>
    <definedName name="PR_OS2_5">#REF!</definedName>
    <definedName name="PR_OS2_6">#REF!</definedName>
    <definedName name="PR_OS2_Budget">[84]Output_Statements2!$B$4:$T$78</definedName>
    <definedName name="PR_OS2_LastYear">[84]Output_Statements2!$BJ$4:$CB$78</definedName>
    <definedName name="PR_OS2_Outturn">[84]Output_Statements2!$AP$4:$BH$78</definedName>
    <definedName name="PR_OS2_Target">[84]Output_Statements2!$V$4:$AN$78</definedName>
    <definedName name="PR_OS3">[92]Output_Statements3!$B$4:$N$76,[92]Output_Statements3!$P$4:$AB$76,[92]Output_Statements3!$B$97:$N$169,[92]Output_Statements3!$P$97:$AB$169,[92]Output_Statements3!$B$175:$N$249,[92]Output_Statements3!$P$175:$AB$249,[92]Output_Statements3!$P$255:$AB$331</definedName>
    <definedName name="PR_OS3_1">[42]Output_Stmts3!$B$5:$BF$125</definedName>
    <definedName name="PR_Total">'[93]Total Products Summary'!$B$4:$AA$54,'[93]Total Products Summary'!$B$57:$AA$107,'[93]Total Products Summary'!$B$110:$AA$160,'[93]Total Products Summary'!$B$163:$AA$213,'[93]Total Products Summary'!$B$216:$AA$266,'[93]Total Products Summary'!$B$269:$AA$319</definedName>
    <definedName name="PR_YTD">#REF!</definedName>
    <definedName name="PrepaymentsCfwd" localSheetId="1">[20]Workings!$D$636:$N$636</definedName>
    <definedName name="PrepaymentsCfwd">[20]Workings!$D$636:$N$636</definedName>
    <definedName name="price" localSheetId="1">'[39]Control Sheet'!$E$27</definedName>
    <definedName name="price">'[39]Control Sheet'!$E$27</definedName>
    <definedName name="PRINCIPAL" localSheetId="1">#REF!</definedName>
    <definedName name="PRINCIPAL">#REF!</definedName>
    <definedName name="Print">#REF!</definedName>
    <definedName name="Print.101">#REF!</definedName>
    <definedName name="Print.107">#REF!</definedName>
    <definedName name="Print.Bud">#REF!</definedName>
    <definedName name="_xlnm.Print_Area">#REF!</definedName>
    <definedName name="Print_Area_MI">'[94]Monthly actuals'!$BN$1:$CA$52</definedName>
    <definedName name="Print_Documentation">[84]Macros!$B$170</definedName>
    <definedName name="Print_OBU_All">[84]Macros!$B$745</definedName>
    <definedName name="Print_OBU_Graph1">[84]Macros!$B$601</definedName>
    <definedName name="Print_OBU_Graph2">[84]Macros!$B$617</definedName>
    <definedName name="Print_OBU_Graph3">[84]Macros!$B$633</definedName>
    <definedName name="Print_OBU_Graph4">[84]Macros!$B$649</definedName>
    <definedName name="Print_OBU_Graph5">[84]Macros!$B$665</definedName>
    <definedName name="Print_OBU_Graph6">[84]Macros!$B$681</definedName>
    <definedName name="Print_OBU_Graph7">[84]Macros!$B$697</definedName>
    <definedName name="Print_OBU_Graph8">[84]Macros!$B$713</definedName>
    <definedName name="Print_OBU_Key">[84]Macros!$B$729</definedName>
    <definedName name="Print_OBU_Statements">[84]Macros!$B$585</definedName>
    <definedName name="Print_OBU2_All">[84]Macros!$B$822</definedName>
    <definedName name="Print_OBU2_EVA">[84]Macros!$B$759</definedName>
    <definedName name="Print_OBU2_Management">[84]Macros!$B$801</definedName>
    <definedName name="Print_OBU2_Movement">[84]Macros!$B$780</definedName>
    <definedName name="Print_OBU3_All">[84]Macros!$B$895</definedName>
    <definedName name="Print_OBU3_DetailGraphs">[84]Macros!$B$878</definedName>
    <definedName name="Print_OBU3_DetailTable">[84]Macros!$B$829</definedName>
    <definedName name="Print_OBU3_SummaryGraphs">[84]Macros!$B$862</definedName>
    <definedName name="Print_OBU3_SummaryTable">[84]Macros!$B$845</definedName>
    <definedName name="Print_OExtEVA">[84]Macros!$B$460</definedName>
    <definedName name="Print_OG_All">[84]Macros!$B$575</definedName>
    <definedName name="Print_OG_Graph1">[84]Macros!$B$479</definedName>
    <definedName name="Print_OG_Graph2">[84]Macros!$B$495</definedName>
    <definedName name="Print_OG_Graph3">[84]Macros!$B$511</definedName>
    <definedName name="Print_OG_Graph4">[84]Macros!$B$527</definedName>
    <definedName name="Print_OG_Graph5">[84]Macros!$B$543</definedName>
    <definedName name="Print_OG_Graph6">[84]Macros!$B$559</definedName>
    <definedName name="Print_OS_All_A">[84]Macros!$B$234</definedName>
    <definedName name="Print_OS_All_M">[84]Macros!$B$304</definedName>
    <definedName name="Print_OS_Format_A">[84]Macros!$B$218</definedName>
    <definedName name="Print_OS_Format_M">[84]Macros!$B$283</definedName>
    <definedName name="Print_OS_HideOT">[84]Macros!$B$325</definedName>
    <definedName name="Print_OS_HideOTT">[84]Macros!$B$318</definedName>
    <definedName name="Print_OS_HideT">[84]Macros!$B$330</definedName>
    <definedName name="Print_OS_Reconciliation_A">[84]Macros!$B$186</definedName>
    <definedName name="Print_OS_Reconciliation_M">[84]Macros!$B$241</definedName>
    <definedName name="Print_OS_Showall_M">[84]Macros!$B$311</definedName>
    <definedName name="Print_OS_Statement_A">[84]Macros!$B$202</definedName>
    <definedName name="Print_OS_Statement_M">[84]Macros!$B$262</definedName>
    <definedName name="Print_OS2_ALL">[84]Macros!$B$399</definedName>
    <definedName name="Print_OS2_Budget">[84]Macros!$B$335</definedName>
    <definedName name="Print_OS2_LastYear">[84]Macros!$B$383</definedName>
    <definedName name="Print_OS2_Outturn">[84]Macros!$B$367</definedName>
    <definedName name="Print_OS2_Target">[84]Macros!$B$351</definedName>
    <definedName name="Print_OS3">[84]Macros!$B$407</definedName>
    <definedName name="_xlnm.Print_Titles">#REF!</definedName>
    <definedName name="Print_Titles_MI">#REF!</definedName>
    <definedName name="PRINTFORE" localSheetId="1">#REF!</definedName>
    <definedName name="PRINTFORE">#REF!</definedName>
    <definedName name="Printout">#REF!</definedName>
    <definedName name="PriorPeriodDate">[51]Lists!$E$6</definedName>
    <definedName name="Profit_Centre_Mapping">[95]Lookup!$A$1:$C$48</definedName>
    <definedName name="Prog1">#REF!</definedName>
    <definedName name="Prog2">#REF!</definedName>
    <definedName name="Project" localSheetId="1">[96]data!$B$2:$B$1145</definedName>
    <definedName name="Project">[96]data!$B$2:$B$1145</definedName>
    <definedName name="Project_driver">'[31]Evaluation factors'!$A$25:$A$30</definedName>
    <definedName name="Projects" localSheetId="1">'[97]New Project codes'!#REF!</definedName>
    <definedName name="Projects">'[97]New Project codes'!#REF!</definedName>
    <definedName name="PROPERTY" localSheetId="1">#REF!</definedName>
    <definedName name="PROPERTY">#REF!</definedName>
    <definedName name="PRT" localSheetId="1">#REF!</definedName>
    <definedName name="PRT">#REF!</definedName>
    <definedName name="PRTCOUNT" localSheetId="1">#REF!</definedName>
    <definedName name="PRTCOUNT">#REF!</definedName>
    <definedName name="PRTEND">#REF!</definedName>
    <definedName name="PRTSTART">#REF!</definedName>
    <definedName name="PSETUP">#REF!</definedName>
    <definedName name="PTABLE">#REF!</definedName>
    <definedName name="Ptr_T">[65]!Ptr_T[#All]</definedName>
    <definedName name="Pub_utes1">#REF!</definedName>
    <definedName name="Pub_utes2">#REF!</definedName>
    <definedName name="q" hidden="1">#REF!</definedName>
    <definedName name="Q8_1_Phased_Spend_2000_01_by_Scheme_for_Finance">#REF!</definedName>
    <definedName name="qfx" localSheetId="1" hidden="1">{"NET",#N/A,FALSE,"401C11"}</definedName>
    <definedName name="qfx" localSheetId="0" hidden="1">{"NET",#N/A,FALSE,"401C11"}</definedName>
    <definedName name="qfx" hidden="1">{"NET",#N/A,FALSE,"401C11"}</definedName>
    <definedName name="qry_bill">#REF!</definedName>
    <definedName name="qryActual_Bills_For_Selected_Year_Rolled_Up" localSheetId="1">#REF!</definedName>
    <definedName name="qryActual_Bills_For_Selected_Year_Rolled_Up">#REF!</definedName>
    <definedName name="Query">"Check Box 21"</definedName>
    <definedName name="qwefqefa" localSheetId="1" hidden="1">#REF!</definedName>
    <definedName name="qwefqefa" hidden="1">#REF!</definedName>
    <definedName name="rainfall_actual">OFFSET('[28]Data for Charts'!$M$11,0,0,'[28]Data for Charts'!$K$8)</definedName>
    <definedName name="rainfall_dates">OFFSET('[28]Data for Charts'!$L$11,0,0,'[28]Data for Charts'!$K$8)</definedName>
    <definedName name="rainfall_forecast">OFFSET('[28]Data for Charts'!$N$11,0,0,'[28]Data for Charts'!$K$8)</definedName>
    <definedName name="rates_sens">'[45]Inflated capex sensitivities'!$E$22:$O$32</definedName>
    <definedName name="rates_sens_transport">'[45]Inflated capex sensitivities'!$Q$22:$AA$32</definedName>
    <definedName name="real" localSheetId="1" hidden="1">#REF!</definedName>
    <definedName name="real" hidden="1">#REF!</definedName>
    <definedName name="realgdp_actual">OFFSET('[28]Data for Charts'!$F$11,0,0,'[28]Data for Charts'!$D$8)</definedName>
    <definedName name="realgdp_dates">OFFSET('[28]Data for Charts'!$E$11,0,0,'[28]Data for Charts'!$D$8)</definedName>
    <definedName name="realgdp_forecast">OFFSET('[28]Data for Charts'!$G$11,0,0,'[28]Data for Charts'!$D$8)</definedName>
    <definedName name="Reasons">[40]Assumptions!$D$3:$D$7</definedName>
    <definedName name="RecalExpenses">#REF!</definedName>
    <definedName name="_xlnm.Recorder">[25]Macro_Update_Levels!#REF!</definedName>
    <definedName name="Rectapproved">OFFSET([37]Data1!$DX$4,0,0,COUNTA([37]Data1!$DX$4:$DX$80),13)</definedName>
    <definedName name="RectPending">OFFSET([37]Data1!$EL$4,0,0,COUNTA([37]Data1!$EL$4:$EL$80),13)</definedName>
    <definedName name="RED">[66]Assumptions!#REF!</definedName>
    <definedName name="Refs">[42]Structure!$C$7:$C$53</definedName>
    <definedName name="refund" localSheetId="1">#REF!</definedName>
    <definedName name="refund">#REF!</definedName>
    <definedName name="remove" localSheetId="1">#REF!</definedName>
    <definedName name="remove">#REF!</definedName>
    <definedName name="ReorgProvisionCfwd" localSheetId="1">[20]Workings!$D$807:$N$807</definedName>
    <definedName name="ReorgProvisionCfwd">[20]Workings!$D$807:$N$807</definedName>
    <definedName name="report_date" localSheetId="1">#REF!</definedName>
    <definedName name="report_date">#REF!</definedName>
    <definedName name="REPORT_ID" localSheetId="1">'[30]3510'!#REF!</definedName>
    <definedName name="REPORT_ID">'[30]3510'!#REF!</definedName>
    <definedName name="REPORT_YEAR" localSheetId="1">#REF!</definedName>
    <definedName name="REPORT_YEAR">#REF!</definedName>
    <definedName name="ReportDate" localSheetId="1">#REF!</definedName>
    <definedName name="ReportDate">#REF!</definedName>
    <definedName name="ReportingEntities">[51]Lists!$A$2:$A$10</definedName>
    <definedName name="ReportingUnits">[98]Control!#REF!</definedName>
    <definedName name="reportminus1" localSheetId="1">'[99]report year index'!$C$6</definedName>
    <definedName name="reportminus1">'[99]report year index'!$C$6</definedName>
    <definedName name="reportminus2" localSheetId="1">'[99]report year index'!$C$5</definedName>
    <definedName name="reportminus2">'[99]report year index'!$C$5</definedName>
    <definedName name="reportminus3" localSheetId="1">'[99]report year index'!$C$4</definedName>
    <definedName name="reportminus3">'[99]report year index'!$C$4</definedName>
    <definedName name="reportplus1" localSheetId="1">'[99]report year index'!$C$8</definedName>
    <definedName name="reportplus1">'[99]report year index'!$C$8</definedName>
    <definedName name="reportplus2" localSheetId="1">'[99]report year index'!$C$9</definedName>
    <definedName name="reportplus2">'[99]report year index'!$C$9</definedName>
    <definedName name="reportyear" localSheetId="1">'[99]report year index'!$C$7</definedName>
    <definedName name="reportyear">'[99]report year index'!$C$7</definedName>
    <definedName name="Repricing">[51]Lists!$A$81:$A$90</definedName>
    <definedName name="Requestor" localSheetId="1">'[100]Drop Down Lists'!$B$3:$B$23</definedName>
    <definedName name="Requestor">'[100]Drop Down Lists'!$B$3:$B$23</definedName>
    <definedName name="requirements" localSheetId="1">[18]Choice!$B$3:$B$9</definedName>
    <definedName name="requirements">[18]Choice!$B$3:$B$9</definedName>
    <definedName name="ReservesBfwd" localSheetId="1">[20]Workings!$D$1396:$N$1396</definedName>
    <definedName name="ReservesBfwd">[20]Workings!$D$1396:$N$1396</definedName>
    <definedName name="ReservesCfwd" localSheetId="1">[20]Workings!$D$1398:$N$1398</definedName>
    <definedName name="ReservesCfwd">[20]Workings!$D$1398:$N$1398</definedName>
    <definedName name="RESULT" localSheetId="1">#REF!</definedName>
    <definedName name="RESULT">#REF!</definedName>
    <definedName name="Retail">[61]Mapping!$D$4:$D$18</definedName>
    <definedName name="RetailAccrualsCfwd" localSheetId="1">[20]Workings!$D$719:$N$719</definedName>
    <definedName name="RetailAccrualsCfwd">[20]Workings!$D$719:$N$719</definedName>
    <definedName name="RetailOpexMoney" localSheetId="1">[20]Workings!$D$1120:$N$1120</definedName>
    <definedName name="RetailOpexMoney">[20]Workings!$D$1120:$N$1120</definedName>
    <definedName name="RetailOtherCreditorsCfwd" localSheetId="1">[20]Workings!$D$768:$N$768</definedName>
    <definedName name="RetailOtherCreditorsCfwd">[20]Workings!$D$768:$N$768</definedName>
    <definedName name="Rev">"Chart 14"</definedName>
    <definedName name="REV_EXP">#REF!</definedName>
    <definedName name="Rev_list">[26]Control!$H$12:$H$14</definedName>
    <definedName name="REVENUE">#REF!</definedName>
    <definedName name="RevenueDomTotalMoney" localSheetId="1">'[20]Workings - Income'!$D$97:$N$97</definedName>
    <definedName name="RevenueDomTotalMoney">'[20]Workings - Income'!$D$97:$N$97</definedName>
    <definedName name="RevenueNonDomTotalMoney" localSheetId="1">'[20]Workings - Income'!$D$288:$N$288</definedName>
    <definedName name="RevenueNonDomTotalMoney">'[20]Workings - Income'!$D$288:$N$288</definedName>
    <definedName name="RevenueSecondaryTotalMoney" localSheetId="1">'[20]Workings - Income'!$D$335:$N$335</definedName>
    <definedName name="RevenueSecondaryTotalMoney">'[20]Workings - Income'!$D$335:$N$335</definedName>
    <definedName name="RevenueTETotalMoney" localSheetId="1">'[20]Workings - Income'!$D$307:$N$307</definedName>
    <definedName name="RevenueTETotalMoney">'[20]Workings - Income'!$D$307:$N$307</definedName>
    <definedName name="rge" localSheetId="1">#REF!</definedName>
    <definedName name="rge">#REF!</definedName>
    <definedName name="rgwer" localSheetId="1">#REF!</definedName>
    <definedName name="rgwer">#REF!</definedName>
    <definedName name="RID" localSheetId="1">'[30]3510'!#REF!</definedName>
    <definedName name="RID">'[30]3510'!#REF!</definedName>
    <definedName name="RiskAfterRecalcMacro" hidden="1">""</definedName>
    <definedName name="RiskAfterSimMacro" hidden="1">""</definedName>
    <definedName name="riskATSSboxGraph" hidden="1">FALSE</definedName>
    <definedName name="riskATSSincludeSimtables" hidden="1">TRUE</definedName>
    <definedName name="riskATSSinputsGraphs" hidden="1">FALSE</definedName>
    <definedName name="riskATSSoutputStatistic" hidden="1">3</definedName>
    <definedName name="riskATSSpercentChangeGraph" hidden="1">TRUE</definedName>
    <definedName name="riskATSSpercentileGraph" hidden="1">TRUE</definedName>
    <definedName name="riskATSSpercentileValue" hidden="1">0.5</definedName>
    <definedName name="riskATSSprintReport" hidden="1">FALSE</definedName>
    <definedName name="riskATSSreportsInActiveBook" hidden="1">FALSE</definedName>
    <definedName name="riskATSSreportsSelected" hidden="1">TRUE</definedName>
    <definedName name="riskATSSsummaryReport" hidden="1">TRUE</definedName>
    <definedName name="riskATSStornadoGraph" hidden="1">TRUE</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8</definedName>
    <definedName name="RiskIsInput" hidden="1">FALSE</definedName>
    <definedName name="RiskIsOptimization" hidden="1">FALSE</definedName>
    <definedName name="RiskIsOutput" hidden="1">FALSE</definedName>
    <definedName name="RiskIsStatistics" hidden="1">FALSE</definedName>
    <definedName name="RiskMinimizeOnStart" hidden="1">FALSE</definedName>
    <definedName name="RiskMonitorConvergence" hidden="1">FALSE</definedName>
    <definedName name="RiskMultipleCPUSupportEnabled" localSheetId="1" hidden="1">TRUE</definedName>
    <definedName name="RiskMultipleCPUSupportEnabled" hidden="1">FALSE</definedName>
    <definedName name="RiskNumIterations" hidden="1">5000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electedCell" hidden="1">"$I$88"</definedName>
    <definedName name="RiskSelectedNameCell1" hidden="1">"$B$12"</definedName>
    <definedName name="RiskSelectedNameCell2" hidden="1">"$G$2"</definedName>
    <definedName name="RiskShowRiskWindowAtEndOfSimulation">TRUE</definedName>
    <definedName name="RiskStandardRecalc" hidden="1">1</definedName>
    <definedName name="RiskSwapState" localSheetId="1" hidden="1">FALSE</definedName>
    <definedName name="RiskSwapState" hidden="1">TRUE</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localSheetId="1" hidden="1">TRUE</definedName>
    <definedName name="RiskUseMultipleCPUs" hidden="1">FALSE</definedName>
    <definedName name="RngDesc" localSheetId="1">#REF!</definedName>
    <definedName name="RngDesc">#REF!</definedName>
    <definedName name="Rounding">[51]Lists!$A$92</definedName>
    <definedName name="rows_to_read" localSheetId="1">#REF!</definedName>
    <definedName name="rows_to_read">#REF!</definedName>
    <definedName name="rytry" localSheetId="1" hidden="1">{"NET",#N/A,FALSE,"401C11"}</definedName>
    <definedName name="rytry" localSheetId="0" hidden="1">{"NET",#N/A,FALSE,"401C11"}</definedName>
    <definedName name="rytry" hidden="1">{"NET",#N/A,FALSE,"401C11"}</definedName>
    <definedName name="S_GLAM">#REF!</definedName>
    <definedName name="S_YORKS">#REF!</definedName>
    <definedName name="sadg" hidden="1">"$J$31"</definedName>
    <definedName name="SALES">#REF!</definedName>
    <definedName name="SAPBEXdnldView" hidden="1">"4BC8P4OTN3A9NVXDY2OPC3SPY"</definedName>
    <definedName name="SAPBEXrevision" hidden="1">1</definedName>
    <definedName name="SAPBEXsysID" hidden="1">"OWP"</definedName>
    <definedName name="SAPBEXwbID" hidden="1">"49ZLUKBQR0WG29D9LLI3IBIIT"</definedName>
    <definedName name="SAPBEXwbID2" hidden="1">"6J5BT80W4VZS0T71W225L5TOU"</definedName>
    <definedName name="SBWS" localSheetId="1" hidden="1">#REF!</definedName>
    <definedName name="SBWS" hidden="1">#REF!</definedName>
    <definedName name="SCHEDULE">#REF!</definedName>
    <definedName name="sdgzdfg">"V1996-04-01"</definedName>
    <definedName name="SELECT_A8_A9" localSheetId="1">[101]DROP_DOWN_OPTIONS!$A$1:$A$2</definedName>
    <definedName name="SELECT_A8_A9">[101]DROP_DOWN_OPTIONS!$A$1:$A$2</definedName>
    <definedName name="SelectableRange" localSheetId="1">'[102]Roy Rennie 3'!$B$18:$N$65536,'[102]Roy Rennie 3'!$N$3,'[102]Roy Rennie 3'!$N$5,'[102]Roy Rennie 3'!$N$7,'[102]Roy Rennie 3'!$N$9,'[102]Roy Rennie 3'!$D$3:$I$5,'[102]Roy Rennie 3'!$D$9,'[102]Roy Rennie 3'!$D$11,'[102]Roy Rennie 3'!$D$13</definedName>
    <definedName name="SelectableRange">'[102]Roy Rennie 3'!$B$18:$N$65536,'[102]Roy Rennie 3'!$N$3,'[102]Roy Rennie 3'!$N$5,'[102]Roy Rennie 3'!$N$7,'[102]Roy Rennie 3'!$N$9,'[102]Roy Rennie 3'!$D$3:$I$5,'[102]Roy Rennie 3'!$D$9,'[102]Roy Rennie 3'!$D$11,'[102]Roy Rennie 3'!$D$13</definedName>
    <definedName name="Sens">[103]Sensitivities!$E$19:$O$29</definedName>
    <definedName name="Serv_Del">[61]Mapping!$C$4:$C$22</definedName>
    <definedName name="SERVICES">#REF!</definedName>
    <definedName name="SES" localSheetId="1">#REF!</definedName>
    <definedName name="SES">#REF!</definedName>
    <definedName name="SEVERENCES">#REF!</definedName>
    <definedName name="SEW" localSheetId="1">#REF!</definedName>
    <definedName name="SEW">#REF!</definedName>
    <definedName name="SFD" localSheetId="1">'[30]3510'!#REF!</definedName>
    <definedName name="SFD">'[30]3510'!#REF!</definedName>
    <definedName name="SFN" localSheetId="1">'[30]3510'!#REF!</definedName>
    <definedName name="SFN">'[30]3510'!#REF!</definedName>
    <definedName name="SFV" localSheetId="1">#REF!</definedName>
    <definedName name="SFV">#REF!</definedName>
    <definedName name="sgag" localSheetId="1">'[104]Control Sheet'!$J$4</definedName>
    <definedName name="sgag">'[104]Control Sheet'!$J$4</definedName>
    <definedName name="SHAREFUNDS">#REF!</definedName>
    <definedName name="Shareratios">"Chart 5"</definedName>
    <definedName name="SHORTER">#REF!</definedName>
    <definedName name="SHROPS" localSheetId="1">#REF!</definedName>
    <definedName name="SHROPS">#REF!</definedName>
    <definedName name="solver_adj" localSheetId="3" hidden="1">Assumptions!#REF!</definedName>
    <definedName name="solver_cvg" localSheetId="3" hidden="1">0.0001</definedName>
    <definedName name="solver_drv" localSheetId="3" hidden="1">1</definedName>
    <definedName name="solver_eng" localSheetId="3" hidden="1">1</definedName>
    <definedName name="solver_est" localSheetId="3" hidden="1">1</definedName>
    <definedName name="solver_itr" localSheetId="3" hidden="1">2147483647</definedName>
    <definedName name="solver_mip" localSheetId="3" hidden="1">2147483647</definedName>
    <definedName name="solver_mni" localSheetId="3" hidden="1">30</definedName>
    <definedName name="solver_mrt" localSheetId="3" hidden="1">0.075</definedName>
    <definedName name="solver_msl" localSheetId="3" hidden="1">2</definedName>
    <definedName name="solver_neg" localSheetId="3" hidden="1">1</definedName>
    <definedName name="solver_nod" localSheetId="3" hidden="1">2147483647</definedName>
    <definedName name="solver_num" localSheetId="3" hidden="1">0</definedName>
    <definedName name="solver_nwt" localSheetId="3" hidden="1">1</definedName>
    <definedName name="solver_opt" localSheetId="3" hidden="1">Assumptions!$B$281</definedName>
    <definedName name="solver_pre" localSheetId="3" hidden="1">0.000001</definedName>
    <definedName name="solver_rbv" localSheetId="3" hidden="1">1</definedName>
    <definedName name="solver_rlx" localSheetId="3" hidden="1">2</definedName>
    <definedName name="solver_rsd" localSheetId="3" hidden="1">0</definedName>
    <definedName name="solver_scl" localSheetId="3" hidden="1">1</definedName>
    <definedName name="solver_sho" localSheetId="3" hidden="1">2</definedName>
    <definedName name="solver_ssz" localSheetId="3" hidden="1">100</definedName>
    <definedName name="solver_tim" localSheetId="3" hidden="1">2147483647</definedName>
    <definedName name="solver_tol" localSheetId="3" hidden="1">0.01</definedName>
    <definedName name="solver_typ" localSheetId="3" hidden="1">3</definedName>
    <definedName name="solver_val" localSheetId="3" hidden="1">563251470</definedName>
    <definedName name="solver_ver" localSheetId="3" hidden="1">3</definedName>
    <definedName name="SOMERSET" localSheetId="1">#REF!</definedName>
    <definedName name="SOMERSET">#REF!</definedName>
    <definedName name="sort" localSheetId="1" hidden="1">#REF!</definedName>
    <definedName name="sort" hidden="1">#REF!</definedName>
    <definedName name="SortD">#REF!</definedName>
    <definedName name="Source2" localSheetId="1">#REF!</definedName>
    <definedName name="Source2">#REF!</definedName>
    <definedName name="source3">#REF!</definedName>
    <definedName name="SpendtoSaveOpexMoney" localSheetId="1">[20]Workings!$D$841:$N$841</definedName>
    <definedName name="SpendtoSaveOpexMoney">[20]Workings!$D$841:$N$841</definedName>
    <definedName name="SRN" localSheetId="1">#REF!</definedName>
    <definedName name="SRN">#REF!</definedName>
    <definedName name="SST" localSheetId="1">#REF!</definedName>
    <definedName name="SST">#REF!</definedName>
    <definedName name="Staff_Costs">'[105]AP Data'!$Q$2</definedName>
    <definedName name="STAFFS" localSheetId="1">#REF!</definedName>
    <definedName name="STAFFS">#REF!</definedName>
    <definedName name="Stand_Job" localSheetId="1">'[100]Drop Down Lists'!$A$3:$A$10</definedName>
    <definedName name="Stand_Job">'[100]Drop Down Lists'!$A$3:$A$10</definedName>
    <definedName name="START" localSheetId="1">#REF!</definedName>
    <definedName name="START">#REF!</definedName>
    <definedName name="Start_Up">[84]Macros!$B$84</definedName>
    <definedName name="startdate" localSheetId="1">[88]Variables!$B$3</definedName>
    <definedName name="startdate">[88]Variables!$B$3</definedName>
    <definedName name="STARTR" localSheetId="1">#REF!</definedName>
    <definedName name="STARTR">#REF!</definedName>
    <definedName name="STARTU" localSheetId="1">#REF!</definedName>
    <definedName name="STARTU">#REF!</definedName>
    <definedName name="STATISTICS">#REF!</definedName>
    <definedName name="status" localSheetId="1">#REF!</definedName>
    <definedName name="status">#REF!</definedName>
    <definedName name="StockCfwd" localSheetId="1">[20]Workings!$D$444:$N$444</definedName>
    <definedName name="StockCfwd">[20]Workings!$D$444:$N$444</definedName>
    <definedName name="Strat_Plan">[61]Mapping!$B$4:$B$22</definedName>
    <definedName name="StrategicPriority">[106]Sheet1!$A$2:$A$7</definedName>
    <definedName name="StratPlan" localSheetId="1">[58]Sheet3!$A$2:$A$42</definedName>
    <definedName name="StratPlan">[58]Sheet3!$A$2:$A$42</definedName>
    <definedName name="Sub_Input">#REF!</definedName>
    <definedName name="Sub_Input_Title">#REF!</definedName>
    <definedName name="subtotal" localSheetId="1">#REF!</definedName>
    <definedName name="subtotal">#REF!</definedName>
    <definedName name="subtotal1" localSheetId="1">#REF!</definedName>
    <definedName name="subtotal1">#REF!</definedName>
    <definedName name="subtotal2" localSheetId="1">#REF!</definedName>
    <definedName name="subtotal2">#REF!</definedName>
    <definedName name="subtotal3">#REF!</definedName>
    <definedName name="SUFFOLK">#REF!</definedName>
    <definedName name="Sum_MjrProj">'[12]Board Rpt SumIncStmt'!#REF!</definedName>
    <definedName name="Summary" localSheetId="1">[16]Summary!$B$4:$K$41</definedName>
    <definedName name="Summary">[16]Summary!$B$4:$K$41</definedName>
    <definedName name="SUMMARY_DATA">'[107]ALL Detailed'!$A$2:$X$365</definedName>
    <definedName name="SUMMARY_DATA3">'[107]ALL Detailed'!$D$3:$D$365</definedName>
    <definedName name="SUMMARY_DATA4">'[107]ALL Detailed'!$E$3:$E$365</definedName>
    <definedName name="Summary_Sheet">#REF!</definedName>
    <definedName name="summary_types" localSheetId="1">#REF!</definedName>
    <definedName name="summary_types">#REF!</definedName>
    <definedName name="SundryDebtorsCfwd" localSheetId="1">[20]Workings!$D$638:$N$638</definedName>
    <definedName name="SundryDebtorsCfwd">[20]Workings!$D$638:$N$638</definedName>
    <definedName name="suppliers" localSheetId="1">#REF!</definedName>
    <definedName name="suppliers">#REF!</definedName>
    <definedName name="SURREY" localSheetId="1">#REF!</definedName>
    <definedName name="SURREY">#REF!</definedName>
    <definedName name="SVT" localSheetId="1">#REF!</definedName>
    <definedName name="SVT">#REF!</definedName>
    <definedName name="Switch_Outturn">[84]Print!$M$16</definedName>
    <definedName name="Switch_Target">[84]Print!$M$17</definedName>
    <definedName name="SWS" localSheetId="1">#REF!</definedName>
    <definedName name="SWS">#REF!</definedName>
    <definedName name="SWSCODES">#REF!</definedName>
    <definedName name="SWScostcentre">#REF!</definedName>
    <definedName name="SWT">#REF!</definedName>
    <definedName name="tababn">#REF!</definedName>
    <definedName name="tabgood">#REF!</definedName>
    <definedName name="table">'[68]29.march.96'!$A$8:$E$31</definedName>
    <definedName name="Table_Abnormals">[84]AdjCalcs_EVA!$BM$207:$CI$240</definedName>
    <definedName name="Table_AccountingData">#REF!</definedName>
    <definedName name="Table_GenericData">#REF!</definedName>
    <definedName name="Table_Goodwill">[84]AdjCalcs_EVA!$BM$252:$CI$260</definedName>
    <definedName name="Table_LYNPAT">[92]Output_Statements3!$B$361:$G$372</definedName>
    <definedName name="Table_Month">[92]Output_Statements3!$C$379:$D$390</definedName>
    <definedName name="Table_PeriodData">#REF!</definedName>
    <definedName name="Table_Severances">[84]AdjCalcs_EVA!$BM$139:$CI$172</definedName>
    <definedName name="Table_Structure">[108]Structure!$B$7:$H$56</definedName>
    <definedName name="TABLE0" localSheetId="1">#REF!</definedName>
    <definedName name="TABLE0">#REF!</definedName>
    <definedName name="Table1">[109]Capex2!#REF!</definedName>
    <definedName name="TABLE11" localSheetId="1">#REF!</definedName>
    <definedName name="TABLE11">#REF!</definedName>
    <definedName name="Table13">[109]Capex2!#REF!</definedName>
    <definedName name="Table14">[109]Capex2!#REF!</definedName>
    <definedName name="TABLE15" localSheetId="1">#REF!</definedName>
    <definedName name="TABLE15">#REF!</definedName>
    <definedName name="TABLE16">#REF!</definedName>
    <definedName name="TABLE18">#REF!</definedName>
    <definedName name="TABLE19">#REF!</definedName>
    <definedName name="Table2">[109]Capex2!#REF!</definedName>
    <definedName name="TABLE24" localSheetId="1">#REF!</definedName>
    <definedName name="TABLE24">#REF!</definedName>
    <definedName name="TABLE25">#REF!</definedName>
    <definedName name="TABLE26">#REF!</definedName>
    <definedName name="TABLE27">#REF!</definedName>
    <definedName name="TABLE28">#REF!</definedName>
    <definedName name="TABLE29">#REF!</definedName>
    <definedName name="Table3">[109]Capex2!#REF!</definedName>
    <definedName name="Table3.4" localSheetId="1" hidden="1">{"CHARGE",#N/A,FALSE,"401C11"}</definedName>
    <definedName name="Table3.4" localSheetId="0" hidden="1">{"CHARGE",#N/A,FALSE,"401C11"}</definedName>
    <definedName name="Table3.4" hidden="1">{"CHARGE",#N/A,FALSE,"401C11"}</definedName>
    <definedName name="TABLE30" localSheetId="1">#REF!</definedName>
    <definedName name="TABLE30">#REF!</definedName>
    <definedName name="TABLE31" localSheetId="1">#REF!</definedName>
    <definedName name="TABLE31">#REF!</definedName>
    <definedName name="TABLE32A" localSheetId="1">#REF!</definedName>
    <definedName name="TABLE32A">#REF!</definedName>
    <definedName name="TABLE34">#REF!</definedName>
    <definedName name="TABLE35A">#REF!</definedName>
    <definedName name="TABLE35B">#REF!</definedName>
    <definedName name="TABLE36A">#REF!</definedName>
    <definedName name="TABLE36B">#REF!</definedName>
    <definedName name="TABLE37">#REF!</definedName>
    <definedName name="TABLE38">#REF!</definedName>
    <definedName name="TABLE39">#REF!</definedName>
    <definedName name="TABLE41">#REF!</definedName>
    <definedName name="TABLE41TOTALS">#REF!</definedName>
    <definedName name="Table6">[109]Capex2!#REF!</definedName>
    <definedName name="TABLE9" localSheetId="1">#REF!</definedName>
    <definedName name="TABLE9">#REF!</definedName>
    <definedName name="TABLEX">#REF!</definedName>
    <definedName name="tabs">#REF!</definedName>
    <definedName name="tabsev">#REF!</definedName>
    <definedName name="TAX">#REF!</definedName>
    <definedName name="Tax_Calc">#REF!</definedName>
    <definedName name="Tax_Calc2">#REF!</definedName>
    <definedName name="Tax_Corporate">[84]AdjCalcs_Tax!$B$49:$CI$86</definedName>
    <definedName name="Tax_SupportGrps">[84]AdjCalcs_Tax!$B$89:$CI$126</definedName>
    <definedName name="TB">[110]CACBRE11!$A$5:$F$158</definedName>
    <definedName name="TBAL">[110]CACBRE11!$A$2:$I$75</definedName>
    <definedName name="TBColCount">COUNTA(OFFSET([111]TB!$A$4,0,0,1,50))</definedName>
    <definedName name="tbl_Exportdata_17A" localSheetId="1">#REF!</definedName>
    <definedName name="tbl_Exportdata_17A">#REF!</definedName>
    <definedName name="tbl_Exportdata_17B">#REF!</definedName>
    <definedName name="TBRowCount">COUNTA(OFFSET([111]TB!$B$4,1,0,1000,1))</definedName>
    <definedName name="tcyesno">#REF!</definedName>
    <definedName name="temp" localSheetId="1">'[82]95313'!#REF!</definedName>
    <definedName name="temp">'[82]95313'!#REF!</definedName>
    <definedName name="temp_actual">OFFSET('[28]Data for Charts'!$T$11,0,0,'[28]Data for Charts'!$R$8)</definedName>
    <definedName name="temp_dates">OFFSET('[28]Data for Charts'!$S$11,0,0,'[28]Data for Charts'!$R$8)</definedName>
    <definedName name="temp_forecast">OFFSET('[28]Data for Charts'!$U$11,0,0,'[28]Data for Charts'!$R$8)</definedName>
    <definedName name="TERMLIAB">#REF!</definedName>
    <definedName name="TEST0">#REF!</definedName>
    <definedName name="Test23" localSheetId="1" hidden="1">{"NET",#N/A,FALSE,"401C11"}</definedName>
    <definedName name="Test23" localSheetId="0" hidden="1">{"NET",#N/A,FALSE,"401C11"}</definedName>
    <definedName name="Test23" hidden="1">{"NET",#N/A,FALSE,"401C11"}</definedName>
    <definedName name="TESTHKEY">#REF!</definedName>
    <definedName name="TESTKEYS">#REF!</definedName>
    <definedName name="TESTVKEY">#REF!</definedName>
    <definedName name="TextRefCopyRangeCount" hidden="1">1</definedName>
    <definedName name="tfgld.dbcr">[112]enums!$F$3:$F$4</definedName>
    <definedName name="tfgld.duac.pr">[112]enums!$D$3:$D$5</definedName>
    <definedName name="tfgld.ptyp">[112]enums!$B$3:$B$5</definedName>
    <definedName name="THD" localSheetId="1">#REF!</definedName>
    <definedName name="THD">#REF!</definedName>
    <definedName name="time">'[75]Catch up efficiency'!$C$6:$H$6</definedName>
    <definedName name="Timing">[106]Sheet1!$A$9:$A$12</definedName>
    <definedName name="title">#REF!</definedName>
    <definedName name="TITLES" localSheetId="1">#REF!</definedName>
    <definedName name="TITLES">#REF!</definedName>
    <definedName name="TM1_Cube">[26]Control!$D$4</definedName>
    <definedName name="tm1Month">[57]Intl!$I$20</definedName>
    <definedName name="tm1YTD">[57]Intl!$I$21</definedName>
    <definedName name="TMS" localSheetId="1">#REF!</definedName>
    <definedName name="TMS">#REF!</definedName>
    <definedName name="tolerance" localSheetId="1">#REF!</definedName>
    <definedName name="tolerance">#REF!</definedName>
    <definedName name="TopCell">#REF!</definedName>
    <definedName name="Total">#REF!</definedName>
    <definedName name="total_debt">#REF!</definedName>
    <definedName name="TOTAL99011">#REF!</definedName>
    <definedName name="TotalDebtCfwd" localSheetId="1">[20]Workings!$D$1322:$N$1322</definedName>
    <definedName name="TotalDebtCfwd">[20]Workings!$D$1322:$N$1322</definedName>
    <definedName name="TotalDebtNew" localSheetId="1">[20]Workings!$D$1320:$N$1320</definedName>
    <definedName name="TotalDebtNew">[20]Workings!$D$1320:$N$1320</definedName>
    <definedName name="TotalDebtRepay" localSheetId="1">[20]Workings!$D$1321:$N$1321</definedName>
    <definedName name="TotalDebtRepay">[20]Workings!$D$1321:$N$1321</definedName>
    <definedName name="totalIP" localSheetId="1">[113]Total!$A$6:$B$919</definedName>
    <definedName name="totalIP">[113]Total!$A$6:$B$919</definedName>
    <definedName name="TotalOtherOpexMoney" localSheetId="1">[20]Workings!$D$1028:$N$1028</definedName>
    <definedName name="TotalOtherOpexMoney">[20]Workings!$D$1028:$N$1028</definedName>
    <definedName name="tppdm.psts">#REF!</definedName>
    <definedName name="tppdm.tact">#REF!</definedName>
    <definedName name="tppdm.wast">#REF!</definedName>
    <definedName name="tppss.bsta">[114]enums!$D$3:$D$4</definedName>
    <definedName name="tpptc.stat">#REF!</definedName>
    <definedName name="TradeCreditorsCfwd" localSheetId="1">[20]Workings!$D$650:$N$650</definedName>
    <definedName name="TradeCreditorsCfwd">[20]Workings!$D$650:$N$650</definedName>
    <definedName name="train">'[115]LTP based on FY15 fcast'!$P$4</definedName>
    <definedName name="Transformational_shifts">'[31]Evaluation factors'!$B$3:$B$9</definedName>
    <definedName name="transition_years" localSheetId="1">'[39]Control Sheet'!$E$4</definedName>
    <definedName name="transition_years">'[39]Control Sheet'!$E$4</definedName>
    <definedName name="trdhtr" localSheetId="1" hidden="1">#REF!</definedName>
    <definedName name="trdhtr" hidden="1">#REF!</definedName>
    <definedName name="Turnover">OFFSET([37]Data1!$DJ$4,0,0,COUNTA([37]Data1!$DJ$4:$DJ$80),13)</definedName>
    <definedName name="TurnoverHC">OFFSET([37]Data1!$CV$4,0,0,COUNTA([37]Data1!$CV$4:$CV$80),13)</definedName>
    <definedName name="TVN" localSheetId="1">#REF!</definedName>
    <definedName name="TVN">#REF!</definedName>
    <definedName name="TVW">[116]Database!$Q$317:$V$344</definedName>
    <definedName name="TWFPERIOD" localSheetId="1">[27]Parms!$B$9</definedName>
    <definedName name="TWFPERIOD">[27]Parms!$B$9</definedName>
    <definedName name="TWFYEAREND" localSheetId="1">[70]Parms!#REF!</definedName>
    <definedName name="TWFYEAREND">[70]Parms!#REF!</definedName>
    <definedName name="TWFYTD" localSheetId="1">[70]Parms!#REF!</definedName>
    <definedName name="TWFYTD">[70]Parms!#REF!</definedName>
    <definedName name="TWFYTDPERIOD" localSheetId="1">[70]Parms!#REF!</definedName>
    <definedName name="TWFYTDPERIOD">[70]Parms!#REF!</definedName>
    <definedName name="TYNE_WEAR" localSheetId="1">#REF!</definedName>
    <definedName name="TYNE_WEAR">#REF!</definedName>
    <definedName name="TYPE" localSheetId="1">#REF!</definedName>
    <definedName name="TYPE">#REF!</definedName>
    <definedName name="Type_of_Change">[117]Data!$A$3:$A$10</definedName>
    <definedName name="Type_of_Works" localSheetId="1">'[17]Drop Down Lists'!#REF!</definedName>
    <definedName name="Type_of_Works">'[17]Drop Down Lists'!#REF!</definedName>
    <definedName name="Units">[42]Structure!$F$7:$F$53</definedName>
    <definedName name="UU" localSheetId="1">#REF!</definedName>
    <definedName name="UU">#REF!</definedName>
    <definedName name="Variance___Actual_vs_Budget_Final">[26]Control!$B$16</definedName>
    <definedName name="Variance___BUDGET___FINAL_vs_LY_ACTUAL">[26]Control!$B$26</definedName>
    <definedName name="Variance___FORECAST_Q3_vs_BUDGET___FINAL">[26]Control!$B$20</definedName>
    <definedName name="Variance_ACTUAL_vs_LY_ACTUAL">[26]Control!$B$23</definedName>
    <definedName name="vba04v2" localSheetId="1">#REF!</definedName>
    <definedName name="vba04v2">#REF!</definedName>
    <definedName name="VersionControl">#REF!</definedName>
    <definedName name="Vofs" localSheetId="1">#REF!</definedName>
    <definedName name="Vofs">#REF!</definedName>
    <definedName name="VTABLE" localSheetId="1">[118]IT!#REF!</definedName>
    <definedName name="VTABLE">[118]IT!#REF!</definedName>
    <definedName name="W_GLAM" localSheetId="1">#REF!</definedName>
    <definedName name="W_GLAM">#REF!</definedName>
    <definedName name="W_MIDS" localSheetId="1">#REF!</definedName>
    <definedName name="W_MIDS">#REF!</definedName>
    <definedName name="W_SUSSEX" localSheetId="1">#REF!</definedName>
    <definedName name="W_SUSSEX">#REF!</definedName>
    <definedName name="W_YORKS">#REF!</definedName>
    <definedName name="WARWICKS">#REF!</definedName>
    <definedName name="wdfw">#REF!</definedName>
    <definedName name="WE">[119]data!$H$3:$H$108</definedName>
    <definedName name="wedfw" localSheetId="1">#REF!</definedName>
    <definedName name="wedfw">#REF!</definedName>
    <definedName name="wefw" localSheetId="1">#REF!</definedName>
    <definedName name="wefw">#REF!</definedName>
    <definedName name="wefwe" localSheetId="1">#REF!</definedName>
    <definedName name="wefwe">#REF!</definedName>
    <definedName name="wefwerf">#REF!</definedName>
    <definedName name="wert" localSheetId="1" hidden="1">{"GROSS",#N/A,FALSE,"401C11"}</definedName>
    <definedName name="wert" localSheetId="0" hidden="1">{"GROSS",#N/A,FALSE,"401C11"}</definedName>
    <definedName name="wert" hidden="1">{"GROSS",#N/A,FALSE,"401C11"}</definedName>
    <definedName name="WILTS">#REF!</definedName>
    <definedName name="wombat" localSheetId="1" hidden="1">#REF!</definedName>
    <definedName name="wombat" hidden="1">#REF!</definedName>
    <definedName name="Workbook_Protect">[84]Macros!$B$92</definedName>
    <definedName name="Workbook_Unprotect">[84]Macros!$B$130</definedName>
    <definedName name="WorkingCapitalIncrease" localSheetId="1">[20]Workings!$D$1365:$N$1365</definedName>
    <definedName name="WorkingCapitalIncrease">[20]Workings!$D$1365:$N$1365</definedName>
    <definedName name="wotsthis" localSheetId="1" hidden="1">{"P&amp;L phased",#N/A,FALSE,"P and L";"Interest phased",#N/A,FALSE,"Interest";"Cshf phased",#N/A,FALSE,"Cashflow";"BSheet phased",#N/A,FALSE,"B Sheet";"Capex phased",#N/A,FALSE,"Capex"}</definedName>
    <definedName name="wotsthis" localSheetId="0" hidden="1">{"P&amp;L phased",#N/A,FALSE,"P and L";"Interest phased",#N/A,FALSE,"Interest";"Cshf phased",#N/A,FALSE,"Cashflow";"BSheet phased",#N/A,FALSE,"B Sheet";"Capex phased",#N/A,FALSE,"Capex"}</definedName>
    <definedName name="wotsthis" hidden="1">{"P&amp;L phased",#N/A,FALSE,"P and L";"Interest phased",#N/A,FALSE,"Interest";"Cshf phased",#N/A,FALSE,"Cashflow";"BSheet phased",#N/A,FALSE,"B Sheet";"Capex phased",#N/A,FALSE,"Capex"}</definedName>
    <definedName name="wrn.CHARGE." localSheetId="1" hidden="1">{"CHARGE",#N/A,FALSE,"401C11"}</definedName>
    <definedName name="wrn.CHARGE." localSheetId="0" hidden="1">{"CHARGE",#N/A,FALSE,"401C11"}</definedName>
    <definedName name="wrn.CHARGE." hidden="1">{"CHARGE",#N/A,FALSE,"401C11"}</definedName>
    <definedName name="wrn.GROSS." localSheetId="1" hidden="1">{"GROSS",#N/A,FALSE,"401C11"}</definedName>
    <definedName name="wrn.GROSS." localSheetId="0" hidden="1">{"GROSS",#N/A,FALSE,"401C11"}</definedName>
    <definedName name="wrn.GROSS." hidden="1">{"GROSS",#N/A,FALSE,"401C11"}</definedName>
    <definedName name="wrn.NET." localSheetId="1" hidden="1">{"NET",#N/A,FALSE,"401C11"}</definedName>
    <definedName name="wrn.NET." localSheetId="0" hidden="1">{"NET",#N/A,FALSE,"401C11"}</definedName>
    <definedName name="wrn.NET." hidden="1">{"NET",#N/A,FALSE,"401C11"}</definedName>
    <definedName name="wrn.papersdraft" localSheetId="1" hidden="1">{"bal",#N/A,FALSE,"working papers";"income",#N/A,FALSE,"working papers"}</definedName>
    <definedName name="wrn.papersdraft" localSheetId="0" hidden="1">{"bal",#N/A,FALSE,"working papers";"income",#N/A,FALSE,"working papers"}</definedName>
    <definedName name="wrn.papersdraft" hidden="1">{"bal",#N/A,FALSE,"working papers";"income",#N/A,FALSE,"working papers"}</definedName>
    <definedName name="wrn.Print._.5._.and._.12." localSheetId="1"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localSheetId="0"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Phased." localSheetId="1" hidden="1">{"P&amp;L phased",#N/A,FALSE,"P and L";"Interest phased",#N/A,FALSE,"Interest";"Cshf phased",#N/A,FALSE,"Cashflow";"BSheet phased",#N/A,FALSE,"B Sheet";"Capex phased",#N/A,FALSE,"Capex"}</definedName>
    <definedName name="wrn.Print._.Phased." localSheetId="0" hidden="1">{"P&amp;L phased",#N/A,FALSE,"P and L";"Interest phased",#N/A,FALSE,"Interest";"Cshf phased",#N/A,FALSE,"Cashflow";"BSheet phased",#N/A,FALSE,"B Sheet";"Capex phased",#N/A,FALSE,"Capex"}</definedName>
    <definedName name="wrn.Print._.Phased." hidden="1">{"P&amp;L phased",#N/A,FALSE,"P and L";"Interest phased",#N/A,FALSE,"Interest";"Cshf phased",#N/A,FALSE,"Cashflow";"BSheet phased",#N/A,FALSE,"B Sheet";"Capex phased",#N/A,FALSE,"Capex"}</definedName>
    <definedName name="wrn.wpapers." localSheetId="1" hidden="1">{"bal",#N/A,FALSE,"working papers";"income",#N/A,FALSE,"working papers"}</definedName>
    <definedName name="wrn.wpapers." localSheetId="0" hidden="1">{"bal",#N/A,FALSE,"working papers";"income",#N/A,FALSE,"working papers"}</definedName>
    <definedName name="wrn.wpapers." hidden="1">{"bal",#N/A,FALSE,"working papers";"income",#N/A,FALSE,"working papers"}</definedName>
    <definedName name="WSH" localSheetId="1">#REF!</definedName>
    <definedName name="WSH">#REF!</definedName>
    <definedName name="WSX" localSheetId="1">#REF!</definedName>
    <definedName name="WSX">#REF!</definedName>
    <definedName name="x">[120]Lists!$A$2:$A$19</definedName>
    <definedName name="XLR_COLS" localSheetId="1">'[30]3510'!#REF!</definedName>
    <definedName name="XLR_COLS">'[30]3510'!#REF!</definedName>
    <definedName name="XLR_ROWS" localSheetId="1">'[30]3510'!#REF!</definedName>
    <definedName name="XLR_ROWS">'[30]3510'!#REF!</definedName>
    <definedName name="xxx" localSheetId="1" hidden="1">{"CHARGE",#N/A,FALSE,"401C11"}</definedName>
    <definedName name="xxx" localSheetId="0" hidden="1">{"CHARGE",#N/A,FALSE,"401C11"}</definedName>
    <definedName name="xxx" hidden="1">{"CHARGE",#N/A,FALSE,"401C11"}</definedName>
    <definedName name="year">#REF!</definedName>
    <definedName name="Year_AssetPerf" localSheetId="1">OFFSET(#REF!,COUNTA(#REF!)-#REF!,0,#REF!)</definedName>
    <definedName name="Year_AssetPerf">OFFSET(#REF!,COUNTA(#REF!)-#REF!,0,#REF!)</definedName>
    <definedName name="YEAR_B4_LAST">#REF!</definedName>
    <definedName name="YEAR_B4B4_LAST">#REF!</definedName>
    <definedName name="YEAR_B5_LAST">#REF!</definedName>
    <definedName name="Year_Bills" localSheetId="1">OFFSET(#REF!,COUNTA(#REF!)-#REF!,0,#REF!)</definedName>
    <definedName name="Year_Bills">OFFSET(#REF!,COUNTA(#REF!)-#REF!,0,#REF!)</definedName>
    <definedName name="Year_denominators">OFFSET(#REF!,COUNTA(#REF!)-#REF!,0,#REF!)</definedName>
    <definedName name="Year_Financials">OFFSET(#REF!,COUNTA(#REF!)-#REF!,0,#REF!)</definedName>
    <definedName name="Year_Growth">OFFSET(#REF!,COUNTA(#REF!)-#REF!,0,#REF!)</definedName>
    <definedName name="Year_MaintenanceAct">OFFSET(#REF!,COUNTA(#REF!)-#REF!,0,#REF!)</definedName>
    <definedName name="Year_MaintenanceExp">OFFSET(#REF!,COUNTA(#REF!)-#REF!,0,#REF!)</definedName>
    <definedName name="Year_OPEX">OFFSET(#REF!,COUNTA(#REF!)-#REF!,0,#REF!)</definedName>
    <definedName name="Year1">'[121]I General'!$F$13</definedName>
    <definedName name="Year2">'[121]I General'!$F$12</definedName>
    <definedName name="Year3">'[121]I General'!$F$11</definedName>
    <definedName name="years">#REF!</definedName>
    <definedName name="YesNo">[51]Lists!$A$18:$A$20</definedName>
    <definedName name="yhnry" localSheetId="1">#REF!</definedName>
    <definedName name="yhnry">#REF!</definedName>
    <definedName name="yks" localSheetId="1">#REF!</definedName>
    <definedName name="yks">#REF!</definedName>
    <definedName name="YKY" localSheetId="1">#REF!</definedName>
    <definedName name="YKY">#REF!</definedName>
    <definedName name="YTD">#REF!</definedName>
    <definedName name="YTD.Select">#REF!</definedName>
    <definedName name="YTD.Select.2">#REF!</definedName>
    <definedName name="YTD.Select.3">#REF!</definedName>
    <definedName name="YTD.Selected.2">#REF!</definedName>
    <definedName name="YTD.Selected.3">#REF!</definedName>
    <definedName name="yyy" localSheetId="1" hidden="1">{"GROSS",#N/A,FALSE,"401C11"}</definedName>
    <definedName name="yyy" localSheetId="0" hidden="1">{"GROSS",#N/A,FALSE,"401C11"}</definedName>
    <definedName name="yyy" hidden="1">{"GROSS",#N/A,FALSE,"401C11"}</definedName>
    <definedName name="zzz" localSheetId="1" hidden="1">{"NET",#N/A,FALSE,"401C11"}</definedName>
    <definedName name="zzz" localSheetId="0" hidden="1">{"NET",#N/A,FALSE,"401C11"}</definedName>
    <definedName name="zzz" hidden="1">{"NET",#N/A,FALSE,"401C11"}</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 i="8" l="1"/>
  <c r="E14" i="8"/>
  <c r="E15" i="8"/>
  <c r="I12" i="7"/>
  <c r="C250" i="2" l="1"/>
  <c r="BM12" i="17" l="1"/>
  <c r="BK12" i="17"/>
  <c r="B19" i="31" l="1"/>
  <c r="B22" i="31"/>
  <c r="A34" i="31"/>
  <c r="A49" i="31" s="1"/>
  <c r="B34" i="31"/>
  <c r="B49" i="31" s="1"/>
  <c r="A37" i="31"/>
  <c r="A52" i="31" s="1"/>
  <c r="B37" i="31"/>
  <c r="A20" i="19"/>
  <c r="A22" i="19"/>
  <c r="B146" i="2" l="1"/>
  <c r="B158" i="2"/>
  <c r="B26" i="2" l="1"/>
  <c r="E4" i="19" l="1"/>
  <c r="A242" i="2"/>
  <c r="A243" i="2"/>
  <c r="A244" i="2"/>
  <c r="BO80" i="17"/>
  <c r="B244" i="2" s="1"/>
  <c r="B241" i="2" s="1" a="1"/>
  <c r="B241" i="2" s="1"/>
  <c r="A185" i="2" l="1"/>
  <c r="A184" i="2"/>
  <c r="A183" i="2"/>
  <c r="A182" i="2"/>
  <c r="A163" i="2"/>
  <c r="A162" i="2"/>
  <c r="A161" i="2"/>
  <c r="A160" i="2"/>
  <c r="A127" i="2"/>
  <c r="A126" i="2"/>
  <c r="A125" i="2"/>
  <c r="A124" i="2"/>
  <c r="A151" i="2"/>
  <c r="A150" i="2"/>
  <c r="A149" i="2"/>
  <c r="A148" i="2"/>
  <c r="A132" i="2"/>
  <c r="A131" i="2"/>
  <c r="A130" i="2"/>
  <c r="A129" i="2"/>
  <c r="B118" i="2"/>
  <c r="A119" i="2"/>
  <c r="A118" i="2"/>
  <c r="B117" i="2"/>
  <c r="B144" i="2" l="1"/>
  <c r="B156" i="2"/>
  <c r="B145" i="2"/>
  <c r="B157" i="2"/>
  <c r="B116" i="2"/>
  <c r="A180" i="2"/>
  <c r="A179" i="2"/>
  <c r="A158" i="2"/>
  <c r="A157" i="2"/>
  <c r="A146" i="2"/>
  <c r="A145" i="2"/>
  <c r="A139" i="2"/>
  <c r="A138" i="2"/>
  <c r="A75" i="2"/>
  <c r="A74" i="2"/>
  <c r="A110" i="2"/>
  <c r="A109" i="2"/>
  <c r="A178" i="2"/>
  <c r="A177" i="2"/>
  <c r="A156" i="2"/>
  <c r="A155" i="2"/>
  <c r="A144" i="2"/>
  <c r="A143" i="2"/>
  <c r="A137" i="2"/>
  <c r="A136" i="2"/>
  <c r="A117" i="2"/>
  <c r="A116" i="2"/>
  <c r="A108" i="2"/>
  <c r="A107" i="2"/>
  <c r="A73" i="2"/>
  <c r="A72" i="2"/>
  <c r="B143" i="2" l="1"/>
  <c r="B155" i="2"/>
  <c r="B298" i="2"/>
  <c r="G4" i="19"/>
  <c r="A12" i="21"/>
  <c r="C12" i="21"/>
  <c r="B297" i="2"/>
  <c r="AJ12" i="7"/>
  <c r="AK12" i="7"/>
  <c r="B77" i="2"/>
  <c r="B82" i="2" s="1"/>
  <c r="B98" i="2"/>
  <c r="BF11" i="17"/>
  <c r="BG11" i="17" s="1"/>
  <c r="BF16" i="17"/>
  <c r="BG16" i="17" s="1"/>
  <c r="BF13" i="17"/>
  <c r="BG13" i="17" s="1"/>
  <c r="BF14" i="17"/>
  <c r="BG14" i="17" s="1"/>
  <c r="BF15" i="17"/>
  <c r="BG15" i="17" s="1"/>
  <c r="BF17" i="17"/>
  <c r="BG17" i="17" s="1"/>
  <c r="BF18" i="17"/>
  <c r="BG18" i="17" s="1"/>
  <c r="BF19" i="17"/>
  <c r="BG19" i="17" s="1"/>
  <c r="BF20" i="17"/>
  <c r="BG20" i="17" s="1"/>
  <c r="BF21" i="17"/>
  <c r="BG21" i="17" s="1"/>
  <c r="BF22" i="17"/>
  <c r="BG22" i="17" s="1"/>
  <c r="BF23" i="17"/>
  <c r="BG23" i="17" s="1"/>
  <c r="BF24" i="17"/>
  <c r="BG24" i="17" s="1"/>
  <c r="BF25" i="17"/>
  <c r="BG25" i="17" s="1"/>
  <c r="BF26" i="17"/>
  <c r="BG26" i="17" s="1"/>
  <c r="BF27" i="17"/>
  <c r="BG27" i="17" s="1"/>
  <c r="BF28" i="17"/>
  <c r="BG28" i="17" s="1"/>
  <c r="BF29" i="17"/>
  <c r="BG29" i="17" s="1"/>
  <c r="BF30" i="17"/>
  <c r="BG30" i="17" s="1"/>
  <c r="BF31" i="17"/>
  <c r="BG31" i="17" s="1"/>
  <c r="BF32" i="17"/>
  <c r="BG32" i="17" s="1"/>
  <c r="BF33" i="17"/>
  <c r="BG33" i="17" s="1"/>
  <c r="BF34" i="17"/>
  <c r="BG34" i="17" s="1"/>
  <c r="BF35" i="17"/>
  <c r="BG35" i="17" s="1"/>
  <c r="BF36" i="17"/>
  <c r="BG36" i="17" s="1"/>
  <c r="BF37" i="17"/>
  <c r="BG37" i="17" s="1"/>
  <c r="BF38" i="17"/>
  <c r="BG38" i="17" s="1"/>
  <c r="BF39" i="17"/>
  <c r="BG39" i="17" s="1"/>
  <c r="BF40" i="17"/>
  <c r="BG40" i="17" s="1"/>
  <c r="BF41" i="17"/>
  <c r="BG41" i="17" s="1"/>
  <c r="BF42" i="17"/>
  <c r="BG42" i="17" s="1"/>
  <c r="BF43" i="17"/>
  <c r="BG43" i="17" s="1"/>
  <c r="BF44" i="17"/>
  <c r="BG44" i="17" s="1"/>
  <c r="BF45" i="17"/>
  <c r="BG45" i="17" s="1"/>
  <c r="BF46" i="17"/>
  <c r="BG46" i="17" s="1"/>
  <c r="BF47" i="17"/>
  <c r="BG47" i="17" s="1"/>
  <c r="BF48" i="17"/>
  <c r="BG48" i="17" s="1"/>
  <c r="BF49" i="17"/>
  <c r="BG49" i="17" s="1"/>
  <c r="BF50" i="17"/>
  <c r="BG50" i="17" s="1"/>
  <c r="BF51" i="17"/>
  <c r="BG51" i="17" s="1"/>
  <c r="BF52" i="17"/>
  <c r="BG52" i="17" s="1"/>
  <c r="BF53" i="17"/>
  <c r="BG53" i="17" s="1"/>
  <c r="BF54" i="17"/>
  <c r="BG54" i="17" s="1"/>
  <c r="BF55" i="17"/>
  <c r="BG55" i="17" s="1"/>
  <c r="BF56" i="17"/>
  <c r="BG56" i="17" s="1"/>
  <c r="BF57" i="17"/>
  <c r="BG57" i="17" s="1"/>
  <c r="BF58" i="17"/>
  <c r="BG58" i="17" s="1"/>
  <c r="BF59" i="17"/>
  <c r="BG59" i="17" s="1"/>
  <c r="BF60" i="17"/>
  <c r="BG60" i="17" s="1"/>
  <c r="BF61" i="17"/>
  <c r="BG61" i="17" s="1"/>
  <c r="BF62" i="17"/>
  <c r="BG62" i="17" s="1"/>
  <c r="BF63" i="17"/>
  <c r="BG63" i="17" s="1"/>
  <c r="BF64" i="17"/>
  <c r="BG64" i="17" s="1"/>
  <c r="BF65" i="17"/>
  <c r="BG65" i="17" s="1"/>
  <c r="BF66" i="17"/>
  <c r="BG66" i="17" s="1"/>
  <c r="BF67" i="17"/>
  <c r="BG67" i="17" s="1"/>
  <c r="BF68" i="17"/>
  <c r="BG68" i="17" s="1"/>
  <c r="BF69" i="17"/>
  <c r="BG69" i="17" s="1"/>
  <c r="BF70" i="17"/>
  <c r="BG70" i="17" s="1"/>
  <c r="BF71" i="17"/>
  <c r="BG71" i="17" s="1"/>
  <c r="BF72" i="17"/>
  <c r="BG72" i="17" s="1"/>
  <c r="BF73" i="17"/>
  <c r="BG73" i="17" s="1"/>
  <c r="BF74" i="17"/>
  <c r="BG74" i="17" s="1"/>
  <c r="BF75" i="17"/>
  <c r="BG75" i="17" s="1"/>
  <c r="BF76" i="17"/>
  <c r="BG76" i="17" s="1"/>
  <c r="BF77" i="17"/>
  <c r="BG77" i="17" s="1"/>
  <c r="BF78" i="17"/>
  <c r="BG78" i="17" s="1"/>
  <c r="BF10" i="17"/>
  <c r="BG10" i="17" s="1"/>
  <c r="C80" i="2" l="1"/>
  <c r="B80" i="2"/>
  <c r="BF12" i="17"/>
  <c r="BF80" i="17" s="1"/>
  <c r="B64" i="2" l="1"/>
  <c r="AD19" i="24" l="1"/>
  <c r="Z19" i="24"/>
  <c r="C241" i="2" s="1"/>
  <c r="V19" i="24"/>
  <c r="R19" i="24"/>
  <c r="N19" i="24"/>
  <c r="N10" i="24"/>
  <c r="R10" i="24"/>
  <c r="V10" i="24"/>
  <c r="Z10" i="24"/>
  <c r="AD10" i="24"/>
  <c r="AD9" i="24"/>
  <c r="BB12" i="17"/>
  <c r="BC12" i="17"/>
  <c r="BC80" i="17" s="1"/>
  <c r="AT12" i="17"/>
  <c r="AS12" i="17"/>
  <c r="AQ12" i="17"/>
  <c r="AQ80" i="17" s="1"/>
  <c r="AP12" i="17"/>
  <c r="AP80" i="17" s="1"/>
  <c r="AU60" i="17"/>
  <c r="AU14" i="17"/>
  <c r="AU15" i="17"/>
  <c r="AU16" i="17"/>
  <c r="AU17" i="17"/>
  <c r="AU18" i="17"/>
  <c r="AU19" i="17"/>
  <c r="AU20" i="17"/>
  <c r="AU21" i="17"/>
  <c r="AU22" i="17"/>
  <c r="AU23" i="17"/>
  <c r="AU24" i="17"/>
  <c r="AU25" i="17"/>
  <c r="AU26" i="17"/>
  <c r="AU27" i="17"/>
  <c r="AU28" i="17"/>
  <c r="AU29" i="17"/>
  <c r="AU30" i="17"/>
  <c r="AU31" i="17"/>
  <c r="AU32" i="17"/>
  <c r="AU33" i="17"/>
  <c r="AU34" i="17"/>
  <c r="AU35" i="17"/>
  <c r="AU36" i="17"/>
  <c r="AU37" i="17"/>
  <c r="AU38" i="17"/>
  <c r="AU39" i="17"/>
  <c r="AU40" i="17"/>
  <c r="AU41" i="17"/>
  <c r="AU42" i="17"/>
  <c r="AU43" i="17"/>
  <c r="AU44" i="17"/>
  <c r="AU45" i="17"/>
  <c r="AU46" i="17"/>
  <c r="AU47" i="17"/>
  <c r="AU48" i="17"/>
  <c r="AU49" i="17"/>
  <c r="AU50" i="17"/>
  <c r="AU51" i="17"/>
  <c r="AU52" i="17"/>
  <c r="AU53" i="17"/>
  <c r="AU54" i="17"/>
  <c r="AU55" i="17"/>
  <c r="AU56" i="17"/>
  <c r="AU57" i="17"/>
  <c r="AU58" i="17"/>
  <c r="AU59" i="17"/>
  <c r="AU61" i="17"/>
  <c r="AU62" i="17"/>
  <c r="AU63" i="17"/>
  <c r="AU64" i="17"/>
  <c r="AU65" i="17"/>
  <c r="AU66" i="17"/>
  <c r="AU67" i="17"/>
  <c r="AU68" i="17"/>
  <c r="AU69" i="17"/>
  <c r="AU70" i="17"/>
  <c r="AU71" i="17"/>
  <c r="AU72" i="17"/>
  <c r="AU73" i="17"/>
  <c r="AU74" i="17"/>
  <c r="AU75" i="17"/>
  <c r="AU76" i="17"/>
  <c r="AU77" i="17"/>
  <c r="AU78" i="17"/>
  <c r="AU13" i="17"/>
  <c r="AU10" i="17"/>
  <c r="AR17" i="17"/>
  <c r="AR21" i="17"/>
  <c r="AR25" i="17"/>
  <c r="AR29" i="17"/>
  <c r="AR33" i="17"/>
  <c r="AR37" i="17"/>
  <c r="AR41" i="17"/>
  <c r="AR45" i="17"/>
  <c r="AR49" i="17"/>
  <c r="AR53" i="17"/>
  <c r="AR57" i="17"/>
  <c r="AR61" i="17"/>
  <c r="AR65" i="17"/>
  <c r="AR69" i="17"/>
  <c r="AR73" i="17"/>
  <c r="AR77" i="17"/>
  <c r="AR13" i="17"/>
  <c r="AR14" i="17"/>
  <c r="AR11" i="17"/>
  <c r="AR15" i="17"/>
  <c r="AR16" i="17"/>
  <c r="AR18" i="17"/>
  <c r="AR19" i="17"/>
  <c r="AR20" i="17"/>
  <c r="AR22" i="17"/>
  <c r="AR23" i="17"/>
  <c r="AR24" i="17"/>
  <c r="AR26" i="17"/>
  <c r="AR27" i="17"/>
  <c r="AR28" i="17"/>
  <c r="AR30" i="17"/>
  <c r="AR31" i="17"/>
  <c r="AR32" i="17"/>
  <c r="AR34" i="17"/>
  <c r="AR35" i="17"/>
  <c r="AR36" i="17"/>
  <c r="AR38" i="17"/>
  <c r="AR39" i="17"/>
  <c r="AR40" i="17"/>
  <c r="AR42" i="17"/>
  <c r="AR43" i="17"/>
  <c r="AR44" i="17"/>
  <c r="AR46" i="17"/>
  <c r="AR47" i="17"/>
  <c r="AR48" i="17"/>
  <c r="AR50" i="17"/>
  <c r="AR51" i="17"/>
  <c r="AR52" i="17"/>
  <c r="AR54" i="17"/>
  <c r="AR55" i="17"/>
  <c r="AR56" i="17"/>
  <c r="AR58" i="17"/>
  <c r="AR59" i="17"/>
  <c r="AR60" i="17"/>
  <c r="AR62" i="17"/>
  <c r="AR63" i="17"/>
  <c r="AR64" i="17"/>
  <c r="AR66" i="17"/>
  <c r="AR67" i="17"/>
  <c r="AR68" i="17"/>
  <c r="AR70" i="17"/>
  <c r="AR71" i="17"/>
  <c r="AR72" i="17"/>
  <c r="AR74" i="17"/>
  <c r="AR75" i="17"/>
  <c r="AR76" i="17"/>
  <c r="AR78" i="17"/>
  <c r="BB80" i="17" l="1"/>
  <c r="BG12" i="17"/>
  <c r="AR12" i="17"/>
  <c r="AU12" i="17"/>
  <c r="AV11" i="17"/>
  <c r="AR10" i="17"/>
  <c r="AP98" i="2"/>
  <c r="AO98" i="2"/>
  <c r="AN98" i="2"/>
  <c r="AM98" i="2"/>
  <c r="AL98" i="2"/>
  <c r="AK98" i="2"/>
  <c r="AJ98" i="2"/>
  <c r="AI98" i="2"/>
  <c r="AH98" i="2"/>
  <c r="AG98" i="2"/>
  <c r="AF98" i="2"/>
  <c r="AE98" i="2"/>
  <c r="AD98" i="2"/>
  <c r="AC98" i="2"/>
  <c r="AB98" i="2"/>
  <c r="AA98" i="2"/>
  <c r="Z98" i="2"/>
  <c r="Y98" i="2"/>
  <c r="X98" i="2"/>
  <c r="W98" i="2"/>
  <c r="V98" i="2"/>
  <c r="U98" i="2"/>
  <c r="T98" i="2"/>
  <c r="S98" i="2"/>
  <c r="R98" i="2"/>
  <c r="Q98" i="2"/>
  <c r="P98" i="2"/>
  <c r="O98" i="2"/>
  <c r="N98" i="2"/>
  <c r="M98" i="2"/>
  <c r="L98" i="2"/>
  <c r="K98" i="2"/>
  <c r="J98" i="2"/>
  <c r="I98" i="2"/>
  <c r="B263" i="2"/>
  <c r="B259" i="2"/>
  <c r="B262" i="2"/>
  <c r="A262" i="2"/>
  <c r="AX11" i="17" l="1"/>
  <c r="C19" i="2" l="1"/>
  <c r="B19" i="2"/>
  <c r="J20" i="2"/>
  <c r="K20" i="2"/>
  <c r="L20" i="2"/>
  <c r="M20" i="2"/>
  <c r="N20" i="2"/>
  <c r="O20" i="2"/>
  <c r="P20" i="2"/>
  <c r="Q20" i="2"/>
  <c r="R20" i="2"/>
  <c r="S20" i="2"/>
  <c r="T20" i="2"/>
  <c r="U20" i="2"/>
  <c r="V20" i="2"/>
  <c r="W20" i="2"/>
  <c r="X20" i="2"/>
  <c r="Y20" i="2"/>
  <c r="Z20" i="2"/>
  <c r="AA20" i="2"/>
  <c r="AB20" i="2"/>
  <c r="AC20" i="2"/>
  <c r="AD20" i="2"/>
  <c r="AE20" i="2"/>
  <c r="AF20" i="2"/>
  <c r="AG20" i="2"/>
  <c r="AH20" i="2"/>
  <c r="AI20" i="2"/>
  <c r="AJ20" i="2"/>
  <c r="AK20" i="2"/>
  <c r="AL20" i="2"/>
  <c r="AM20" i="2"/>
  <c r="AN20" i="2"/>
  <c r="AO20" i="2"/>
  <c r="AP20" i="2"/>
  <c r="I20" i="2"/>
  <c r="C23" i="2" l="1"/>
  <c r="AO11" i="17" l="1"/>
  <c r="H19" i="2" l="1"/>
  <c r="G19" i="2"/>
  <c r="F19" i="2"/>
  <c r="F21" i="2" s="1"/>
  <c r="E19" i="2"/>
  <c r="D19" i="2"/>
  <c r="BA11" i="17"/>
  <c r="AD18" i="24"/>
  <c r="Z18" i="24"/>
  <c r="V18" i="24"/>
  <c r="R18" i="24"/>
  <c r="N18" i="24"/>
  <c r="J18" i="24"/>
  <c r="Z9" i="24"/>
  <c r="V9" i="24"/>
  <c r="R9" i="24"/>
  <c r="N9" i="24"/>
  <c r="J9" i="24"/>
  <c r="BH11" i="17" l="1"/>
  <c r="BA12" i="17"/>
  <c r="AW25" i="17"/>
  <c r="BH53" i="17"/>
  <c r="AW15" i="17"/>
  <c r="BH35" i="17"/>
  <c r="BH54" i="17"/>
  <c r="AV18" i="17"/>
  <c r="AW47" i="17"/>
  <c r="AV60" i="17"/>
  <c r="AW67" i="17"/>
  <c r="BH27" i="17"/>
  <c r="AW44" i="17"/>
  <c r="AN12" i="17"/>
  <c r="BH49" i="17"/>
  <c r="BH23" i="17"/>
  <c r="AW36" i="17"/>
  <c r="BH28" i="17"/>
  <c r="BH15" i="17"/>
  <c r="AV23" i="17"/>
  <c r="AW27" i="17"/>
  <c r="BH55" i="17"/>
  <c r="BH25" i="17"/>
  <c r="AW73" i="17"/>
  <c r="AW31" i="17"/>
  <c r="BH10" i="17"/>
  <c r="BH63" i="17"/>
  <c r="BH43" i="17"/>
  <c r="AW62" i="17"/>
  <c r="BH41" i="17"/>
  <c r="BH56" i="17"/>
  <c r="BH69" i="17"/>
  <c r="AW58" i="17"/>
  <c r="AW19" i="17"/>
  <c r="BH52" i="17"/>
  <c r="BH39" i="17"/>
  <c r="BH47" i="17"/>
  <c r="BH70" i="17"/>
  <c r="AV13" i="17"/>
  <c r="BH19" i="17"/>
  <c r="AV30" i="17"/>
  <c r="AV75" i="17"/>
  <c r="BH66" i="17"/>
  <c r="AW74" i="17"/>
  <c r="AW69" i="17"/>
  <c r="AW60" i="17"/>
  <c r="AW34" i="17"/>
  <c r="AV27" i="17"/>
  <c r="AW20" i="17"/>
  <c r="AW16" i="17"/>
  <c r="BH44" i="17"/>
  <c r="BH58" i="17"/>
  <c r="BH14" i="17"/>
  <c r="BH21" i="17"/>
  <c r="BH13" i="17"/>
  <c r="BH60" i="17"/>
  <c r="BH24" i="17"/>
  <c r="AV74" i="17"/>
  <c r="AW46" i="17"/>
  <c r="AW33" i="17"/>
  <c r="AW26" i="17"/>
  <c r="BH45" i="17"/>
  <c r="BH61" i="17"/>
  <c r="AV72" i="17"/>
  <c r="BH72" i="17"/>
  <c r="BH29" i="17"/>
  <c r="AW13" i="17"/>
  <c r="AV73" i="17"/>
  <c r="AW66" i="17"/>
  <c r="AW54" i="17"/>
  <c r="AW43" i="17"/>
  <c r="AV15" i="17"/>
  <c r="BH78" i="17"/>
  <c r="BH26" i="17"/>
  <c r="BH46" i="17"/>
  <c r="BH40" i="17"/>
  <c r="AV17" i="17"/>
  <c r="AV25" i="17"/>
  <c r="BH18" i="17"/>
  <c r="BH74" i="17"/>
  <c r="BH42" i="17"/>
  <c r="AW77" i="17"/>
  <c r="AW72" i="17"/>
  <c r="AV66" i="17"/>
  <c r="AW49" i="17"/>
  <c r="AV43" i="17"/>
  <c r="AW30" i="17"/>
  <c r="AW24" i="17"/>
  <c r="AW18" i="17"/>
  <c r="AW14" i="17"/>
  <c r="BH51" i="17"/>
  <c r="BH20" i="17"/>
  <c r="BH67" i="17"/>
  <c r="BH17" i="17"/>
  <c r="AW65" i="17"/>
  <c r="AW48" i="17"/>
  <c r="AW42" i="17"/>
  <c r="BH22" i="17"/>
  <c r="BH76" i="17"/>
  <c r="AV70" i="17"/>
  <c r="BH68" i="17"/>
  <c r="BH16" i="17"/>
  <c r="BH30" i="17"/>
  <c r="AW75" i="17"/>
  <c r="AW70" i="17"/>
  <c r="AV65" i="17"/>
  <c r="AV42" i="17"/>
  <c r="AW28" i="17"/>
  <c r="AW23" i="17"/>
  <c r="AW17" i="17"/>
  <c r="AV10" i="17"/>
  <c r="AV12" i="17" s="1"/>
  <c r="AV39" i="17"/>
  <c r="G21" i="2"/>
  <c r="H21" i="2" s="1"/>
  <c r="I21" i="2" s="1"/>
  <c r="J21" i="2" s="1"/>
  <c r="K21" i="2" s="1"/>
  <c r="L21" i="2" s="1"/>
  <c r="M21" i="2" s="1"/>
  <c r="N21" i="2" s="1"/>
  <c r="O21" i="2" s="1"/>
  <c r="P21" i="2" s="1"/>
  <c r="Q21" i="2" s="1"/>
  <c r="R21" i="2" s="1"/>
  <c r="S21" i="2" s="1"/>
  <c r="T21" i="2" s="1"/>
  <c r="U21" i="2" s="1"/>
  <c r="V21" i="2" s="1"/>
  <c r="W21" i="2" s="1"/>
  <c r="X21" i="2" s="1"/>
  <c r="Y21" i="2" s="1"/>
  <c r="Z21" i="2" s="1"/>
  <c r="AA21" i="2" s="1"/>
  <c r="AB21" i="2" s="1"/>
  <c r="AC21" i="2" s="1"/>
  <c r="AD21" i="2" s="1"/>
  <c r="AE21" i="2" s="1"/>
  <c r="AF21" i="2" s="1"/>
  <c r="AG21" i="2" s="1"/>
  <c r="AH21" i="2" s="1"/>
  <c r="AI21" i="2" s="1"/>
  <c r="AV49" i="17"/>
  <c r="AV78" i="17"/>
  <c r="D22" i="2"/>
  <c r="D23" i="2"/>
  <c r="E23" i="2" s="1"/>
  <c r="F23" i="2" s="1"/>
  <c r="G23" i="2" s="1"/>
  <c r="H23" i="2" s="1"/>
  <c r="I23" i="2" s="1"/>
  <c r="J23" i="2" s="1"/>
  <c r="K23" i="2" s="1"/>
  <c r="L23" i="2" s="1"/>
  <c r="M23" i="2" s="1"/>
  <c r="N23" i="2" s="1"/>
  <c r="O23" i="2" s="1"/>
  <c r="P23" i="2" s="1"/>
  <c r="Q23" i="2" s="1"/>
  <c r="R23" i="2" s="1"/>
  <c r="S23" i="2" s="1"/>
  <c r="T23" i="2" s="1"/>
  <c r="U23" i="2" s="1"/>
  <c r="V23" i="2" s="1"/>
  <c r="W23" i="2" s="1"/>
  <c r="X23" i="2" s="1"/>
  <c r="Y23" i="2" s="1"/>
  <c r="Z23" i="2" s="1"/>
  <c r="AA23" i="2" s="1"/>
  <c r="AB23" i="2" s="1"/>
  <c r="AC23" i="2" s="1"/>
  <c r="AD23" i="2" s="1"/>
  <c r="AE23" i="2" s="1"/>
  <c r="AF23" i="2" s="1"/>
  <c r="AG23" i="2" s="1"/>
  <c r="AH23" i="2" s="1"/>
  <c r="AI23" i="2" s="1"/>
  <c r="AJ23" i="2" s="1"/>
  <c r="AK23" i="2" s="1"/>
  <c r="AL23" i="2" s="1"/>
  <c r="AM23" i="2" s="1"/>
  <c r="AN23" i="2" s="1"/>
  <c r="AO23" i="2" s="1"/>
  <c r="AP23" i="2" s="1"/>
  <c r="AV53" i="17"/>
  <c r="AW51" i="17"/>
  <c r="AV32" i="17"/>
  <c r="AW35" i="17"/>
  <c r="AV63" i="17"/>
  <c r="AO27" i="17"/>
  <c r="AW50" i="17"/>
  <c r="AV41" i="17"/>
  <c r="AW21" i="17"/>
  <c r="AW78" i="17"/>
  <c r="BH34" i="17"/>
  <c r="AW56" i="17"/>
  <c r="AV51" i="17"/>
  <c r="AW68" i="17"/>
  <c r="AW41" i="17"/>
  <c r="AV52" i="17"/>
  <c r="AV40" i="17"/>
  <c r="AW57" i="17"/>
  <c r="AV68" i="17"/>
  <c r="AW40" i="17"/>
  <c r="AW55" i="17"/>
  <c r="AV38" i="17"/>
  <c r="AW59" i="17"/>
  <c r="AW29" i="17"/>
  <c r="AV37" i="17"/>
  <c r="AV64" i="17"/>
  <c r="AW22" i="17"/>
  <c r="AW63" i="17"/>
  <c r="AW64" i="17"/>
  <c r="AV55" i="17"/>
  <c r="BH48" i="17"/>
  <c r="AW45" i="17"/>
  <c r="AW52" i="17"/>
  <c r="BH77" i="17"/>
  <c r="BH33" i="17"/>
  <c r="BH65" i="17"/>
  <c r="AV61" i="17"/>
  <c r="AV56" i="17"/>
  <c r="AV45" i="17"/>
  <c r="BH50" i="17"/>
  <c r="BH59" i="17"/>
  <c r="AV71" i="17"/>
  <c r="AV29" i="17"/>
  <c r="BH36" i="17"/>
  <c r="AW37" i="17"/>
  <c r="BH64" i="17"/>
  <c r="AW71" i="17"/>
  <c r="BH71" i="17"/>
  <c r="AW76" i="17"/>
  <c r="AV59" i="17"/>
  <c r="BH31" i="17"/>
  <c r="AW61" i="17"/>
  <c r="BH62" i="17"/>
  <c r="BH38" i="17"/>
  <c r="BH73" i="17"/>
  <c r="BH75" i="17"/>
  <c r="AV76" i="17"/>
  <c r="BH32" i="17"/>
  <c r="BH57" i="17"/>
  <c r="AW38" i="17"/>
  <c r="BH37" i="17"/>
  <c r="BH12" i="17" l="1"/>
  <c r="BH80" i="17" s="1"/>
  <c r="AX25" i="17"/>
  <c r="AX27" i="17"/>
  <c r="AX72" i="17"/>
  <c r="AX73" i="17"/>
  <c r="AX23" i="17"/>
  <c r="AX49" i="17"/>
  <c r="AX42" i="17"/>
  <c r="AX66" i="17"/>
  <c r="AX43" i="17"/>
  <c r="AX15" i="17"/>
  <c r="AX30" i="17"/>
  <c r="AX74" i="17"/>
  <c r="AO66" i="17"/>
  <c r="AO15" i="17"/>
  <c r="AX65" i="17"/>
  <c r="AX60" i="17"/>
  <c r="AO75" i="17"/>
  <c r="AX75" i="17"/>
  <c r="AV14" i="17"/>
  <c r="AX14" i="17" s="1"/>
  <c r="AO14" i="17"/>
  <c r="AX70" i="17"/>
  <c r="AX13" i="17"/>
  <c r="AO72" i="17"/>
  <c r="AO13" i="17"/>
  <c r="AO74" i="17"/>
  <c r="AX18" i="17"/>
  <c r="AX17" i="17"/>
  <c r="AO10" i="17"/>
  <c r="AW10" i="17"/>
  <c r="AW12" i="17" s="1"/>
  <c r="AM12" i="17"/>
  <c r="AO12" i="17" s="1"/>
  <c r="AV48" i="17"/>
  <c r="AX48" i="17" s="1"/>
  <c r="AO48" i="17"/>
  <c r="AV24" i="17"/>
  <c r="AX24" i="17" s="1"/>
  <c r="AO24" i="17"/>
  <c r="AV77" i="17"/>
  <c r="AX77" i="17" s="1"/>
  <c r="AO77" i="17"/>
  <c r="AV47" i="17"/>
  <c r="AX47" i="17" s="1"/>
  <c r="AO47" i="17"/>
  <c r="AV31" i="17"/>
  <c r="AX31" i="17" s="1"/>
  <c r="AO31" i="17"/>
  <c r="AV69" i="17"/>
  <c r="AX69" i="17" s="1"/>
  <c r="AO69" i="17"/>
  <c r="AV19" i="17"/>
  <c r="AX19" i="17" s="1"/>
  <c r="AO19" i="17"/>
  <c r="AV20" i="17"/>
  <c r="AX20" i="17" s="1"/>
  <c r="AO20" i="17"/>
  <c r="AV16" i="17"/>
  <c r="AX16" i="17" s="1"/>
  <c r="AO16" i="17"/>
  <c r="AO25" i="17"/>
  <c r="AO65" i="17"/>
  <c r="AO23" i="17"/>
  <c r="AO60" i="17"/>
  <c r="AO42" i="17"/>
  <c r="AO43" i="17"/>
  <c r="AO70" i="17"/>
  <c r="AO73" i="17"/>
  <c r="AO30" i="17"/>
  <c r="AO18" i="17"/>
  <c r="AO17" i="17"/>
  <c r="E22" i="2"/>
  <c r="E12" i="21" s="1"/>
  <c r="D12" i="21"/>
  <c r="AJ21" i="2"/>
  <c r="AK21" i="2" s="1"/>
  <c r="AL21" i="2" s="1"/>
  <c r="AM21" i="2" s="1"/>
  <c r="AN21" i="2" s="1"/>
  <c r="AO21" i="2" s="1"/>
  <c r="AP21" i="2" s="1"/>
  <c r="AX76" i="17"/>
  <c r="AX71" i="17"/>
  <c r="AX78" i="17"/>
  <c r="AX56" i="17"/>
  <c r="AO49" i="17"/>
  <c r="AX45" i="17"/>
  <c r="AX64" i="17"/>
  <c r="AX55" i="17"/>
  <c r="AX29" i="17"/>
  <c r="AX40" i="17"/>
  <c r="AX37" i="17"/>
  <c r="AX41" i="17"/>
  <c r="AX38" i="17"/>
  <c r="AX68" i="17"/>
  <c r="AX51" i="17"/>
  <c r="AX63" i="17"/>
  <c r="AX59" i="17"/>
  <c r="AX61" i="17"/>
  <c r="AX52" i="17"/>
  <c r="AO22" i="17"/>
  <c r="AV22" i="17"/>
  <c r="AX22" i="17" s="1"/>
  <c r="AO39" i="17"/>
  <c r="AW39" i="17"/>
  <c r="AX39" i="17" s="1"/>
  <c r="AO33" i="17"/>
  <c r="AV33" i="17"/>
  <c r="AX33" i="17" s="1"/>
  <c r="AO28" i="17"/>
  <c r="AV28" i="17"/>
  <c r="AX28" i="17" s="1"/>
  <c r="AO36" i="17"/>
  <c r="AV36" i="17"/>
  <c r="AX36" i="17" s="1"/>
  <c r="AO21" i="17"/>
  <c r="AV21" i="17"/>
  <c r="AX21" i="17" s="1"/>
  <c r="AO50" i="17"/>
  <c r="AV50" i="17"/>
  <c r="AX50" i="17" s="1"/>
  <c r="AO32" i="17"/>
  <c r="AW32" i="17"/>
  <c r="AX32" i="17" s="1"/>
  <c r="AO58" i="17"/>
  <c r="AV58" i="17"/>
  <c r="AX58" i="17" s="1"/>
  <c r="AO54" i="17"/>
  <c r="AV54" i="17"/>
  <c r="AX54" i="17" s="1"/>
  <c r="AO34" i="17"/>
  <c r="AV34" i="17"/>
  <c r="AX34" i="17" s="1"/>
  <c r="AO62" i="17"/>
  <c r="AV62" i="17"/>
  <c r="AX62" i="17" s="1"/>
  <c r="AO26" i="17"/>
  <c r="AV26" i="17"/>
  <c r="AO67" i="17"/>
  <c r="AV67" i="17"/>
  <c r="AX67" i="17" s="1"/>
  <c r="AO46" i="17"/>
  <c r="AV46" i="17"/>
  <c r="AX46" i="17" s="1"/>
  <c r="AO44" i="17"/>
  <c r="AV44" i="17"/>
  <c r="AX44" i="17" s="1"/>
  <c r="AO57" i="17"/>
  <c r="AV57" i="17"/>
  <c r="AX57" i="17" s="1"/>
  <c r="AO53" i="17"/>
  <c r="AW53" i="17"/>
  <c r="AX53" i="17" s="1"/>
  <c r="AO35" i="17"/>
  <c r="AV35" i="17"/>
  <c r="AX35" i="17" s="1"/>
  <c r="AO29" i="17"/>
  <c r="AO56" i="17"/>
  <c r="AO68" i="17"/>
  <c r="AO59" i="17"/>
  <c r="AO45" i="17"/>
  <c r="AO55" i="17"/>
  <c r="AO71" i="17"/>
  <c r="AO40" i="17"/>
  <c r="AO63" i="17"/>
  <c r="AO64" i="17"/>
  <c r="AO41" i="17"/>
  <c r="AO38" i="17"/>
  <c r="AO51" i="17"/>
  <c r="BA80" i="17"/>
  <c r="C102" i="2" s="1"/>
  <c r="AO37" i="17"/>
  <c r="AO61" i="17"/>
  <c r="AO52" i="17"/>
  <c r="AO76" i="17"/>
  <c r="AO78" i="17"/>
  <c r="E102" i="2" l="1"/>
  <c r="E4" i="21" s="1"/>
  <c r="AX10" i="17"/>
  <c r="AX12" i="17" s="1"/>
  <c r="AM80" i="17"/>
  <c r="F22" i="2"/>
  <c r="G22" i="2" s="1"/>
  <c r="AW80" i="17"/>
  <c r="AX26" i="17"/>
  <c r="AV80" i="17"/>
  <c r="BK80" i="17"/>
  <c r="AO80" i="17"/>
  <c r="C100" i="2" s="1"/>
  <c r="B7" i="31" s="1"/>
  <c r="AX80" i="17" l="1"/>
  <c r="E100" i="2" s="1"/>
  <c r="E101" i="2" s="1"/>
  <c r="F12" i="21"/>
  <c r="H22" i="2"/>
  <c r="G12" i="21"/>
  <c r="B18" i="31" l="1"/>
  <c r="I22" i="2"/>
  <c r="H12" i="21"/>
  <c r="J22" i="2" l="1"/>
  <c r="I12" i="21"/>
  <c r="K22" i="2" l="1"/>
  <c r="J12" i="21"/>
  <c r="L22" i="2" l="1"/>
  <c r="K12" i="21"/>
  <c r="M22" i="2" l="1"/>
  <c r="L12" i="21"/>
  <c r="N22" i="2" l="1"/>
  <c r="M12" i="21"/>
  <c r="O22" i="2" l="1"/>
  <c r="N12" i="21"/>
  <c r="P22" i="2" l="1"/>
  <c r="O12" i="21"/>
  <c r="Q22" i="2" l="1"/>
  <c r="P12" i="21"/>
  <c r="R22" i="2" l="1"/>
  <c r="Q12" i="21"/>
  <c r="F4" i="19"/>
  <c r="C21" i="18"/>
  <c r="C20" i="18"/>
  <c r="B19" i="21"/>
  <c r="B20"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D73" i="21"/>
  <c r="C73" i="21"/>
  <c r="D1" i="21"/>
  <c r="E1" i="21" s="1"/>
  <c r="F1" i="21" s="1"/>
  <c r="G1" i="21" s="1"/>
  <c r="H1" i="21" s="1"/>
  <c r="I1" i="21" s="1"/>
  <c r="J1" i="21" s="1"/>
  <c r="K1" i="21" s="1"/>
  <c r="L1" i="21" s="1"/>
  <c r="M1" i="21" s="1"/>
  <c r="N1" i="21" s="1"/>
  <c r="O1" i="21" s="1"/>
  <c r="P1" i="21" s="1"/>
  <c r="Q1" i="21" s="1"/>
  <c r="R1" i="21" s="1"/>
  <c r="S1" i="21" s="1"/>
  <c r="T1" i="21" s="1"/>
  <c r="U1" i="21" s="1"/>
  <c r="V1" i="21" s="1"/>
  <c r="W1" i="21" s="1"/>
  <c r="X1" i="21" s="1"/>
  <c r="Y1" i="21" s="1"/>
  <c r="Z1" i="21" s="1"/>
  <c r="AA1" i="21" s="1"/>
  <c r="AB1" i="21" s="1"/>
  <c r="AC1" i="21" s="1"/>
  <c r="AD1" i="21" s="1"/>
  <c r="AE1" i="21" s="1"/>
  <c r="AF1" i="21" s="1"/>
  <c r="AG1" i="21" s="1"/>
  <c r="AH1" i="21" s="1"/>
  <c r="AI1" i="21" s="1"/>
  <c r="AJ1" i="21" s="1"/>
  <c r="AK1" i="21" s="1"/>
  <c r="AL1" i="21" s="1"/>
  <c r="AM1" i="21" s="1"/>
  <c r="AN1" i="21" s="1"/>
  <c r="AO1" i="21" s="1"/>
  <c r="AP1" i="21" s="1"/>
  <c r="A176" i="2"/>
  <c r="A154" i="2"/>
  <c r="B153" i="2" s="1"/>
  <c r="S22" i="2" l="1"/>
  <c r="R12" i="21"/>
  <c r="D18" i="9"/>
  <c r="E18" i="9"/>
  <c r="F18" i="9"/>
  <c r="C18" i="9"/>
  <c r="B6" i="9"/>
  <c r="B5" i="9"/>
  <c r="C210" i="2"/>
  <c r="A142" i="2"/>
  <c r="B141" i="2" s="1"/>
  <c r="B167" i="2"/>
  <c r="A135" i="2"/>
  <c r="A71" i="2"/>
  <c r="A106" i="2"/>
  <c r="AL80" i="17"/>
  <c r="D12" i="18"/>
  <c r="D15" i="18"/>
  <c r="D13" i="18"/>
  <c r="F20" i="18" l="1"/>
  <c r="D16" i="18"/>
  <c r="B172" i="2"/>
  <c r="A170" i="2"/>
  <c r="T22" i="2"/>
  <c r="S12" i="21"/>
  <c r="F23" i="18"/>
  <c r="F21" i="18"/>
  <c r="F22" i="18"/>
  <c r="F24" i="18"/>
  <c r="F27" i="18" l="1"/>
  <c r="U22" i="2"/>
  <c r="T12" i="21"/>
  <c r="BM80" i="17"/>
  <c r="B242" i="2" s="1"/>
  <c r="E8" i="3" l="1"/>
  <c r="V22" i="2"/>
  <c r="U12" i="21"/>
  <c r="B246" i="2"/>
  <c r="B86" i="2"/>
  <c r="A258" i="2"/>
  <c r="BQ80" i="17"/>
  <c r="BR11" i="17"/>
  <c r="BR12" i="17"/>
  <c r="BR13" i="17"/>
  <c r="BR14" i="17"/>
  <c r="BR15" i="17"/>
  <c r="BR16" i="17"/>
  <c r="BR17" i="17"/>
  <c r="BR18" i="17"/>
  <c r="BR19" i="17"/>
  <c r="BR20" i="17"/>
  <c r="BR21" i="17"/>
  <c r="BR22" i="17"/>
  <c r="BR23" i="17"/>
  <c r="BR24" i="17"/>
  <c r="BR25" i="17"/>
  <c r="BR26" i="17"/>
  <c r="BR27" i="17"/>
  <c r="BR28" i="17"/>
  <c r="BR29" i="17"/>
  <c r="BR30" i="17"/>
  <c r="BR31" i="17"/>
  <c r="BR32" i="17"/>
  <c r="BR33" i="17"/>
  <c r="BR34" i="17"/>
  <c r="BR35" i="17"/>
  <c r="BR36" i="17"/>
  <c r="BR37" i="17"/>
  <c r="BR38" i="17"/>
  <c r="BR39" i="17"/>
  <c r="BR40" i="17"/>
  <c r="BR41" i="17"/>
  <c r="BR42" i="17"/>
  <c r="BR43" i="17"/>
  <c r="BR44" i="17"/>
  <c r="BR45" i="17"/>
  <c r="BR46" i="17"/>
  <c r="BR47" i="17"/>
  <c r="BR48" i="17"/>
  <c r="BR49" i="17"/>
  <c r="BR50" i="17"/>
  <c r="BR51" i="17"/>
  <c r="BR52" i="17"/>
  <c r="BR53" i="17"/>
  <c r="BR54" i="17"/>
  <c r="BR55" i="17"/>
  <c r="BR56" i="17"/>
  <c r="BR57" i="17"/>
  <c r="BR58" i="17"/>
  <c r="BR59" i="17"/>
  <c r="BR60" i="17"/>
  <c r="BR61" i="17"/>
  <c r="BR62" i="17"/>
  <c r="BR63" i="17"/>
  <c r="BR64" i="17"/>
  <c r="BR65" i="17"/>
  <c r="BR66" i="17"/>
  <c r="BR67" i="17"/>
  <c r="BR68" i="17"/>
  <c r="BR69" i="17"/>
  <c r="BR70" i="17"/>
  <c r="BR71" i="17"/>
  <c r="BR72" i="17"/>
  <c r="BR73" i="17"/>
  <c r="BR74" i="17"/>
  <c r="BR75" i="17"/>
  <c r="BR76" i="17"/>
  <c r="BR77" i="17"/>
  <c r="BR78" i="17"/>
  <c r="BR10" i="17"/>
  <c r="AI28" i="17"/>
  <c r="B41" i="2"/>
  <c r="B250" i="2"/>
  <c r="AJ280" i="2" s="1"/>
  <c r="C22" i="18"/>
  <c r="C23" i="18"/>
  <c r="C24" i="18"/>
  <c r="C25" i="18"/>
  <c r="D6" i="18"/>
  <c r="D7" i="18" s="1"/>
  <c r="B100" i="2"/>
  <c r="AY10" i="17"/>
  <c r="AY12" i="17" s="1"/>
  <c r="AY80" i="17" s="1"/>
  <c r="BJ10" i="17"/>
  <c r="BJ11" i="17"/>
  <c r="D1" i="3"/>
  <c r="E1" i="3" s="1"/>
  <c r="F1" i="3" s="1"/>
  <c r="G1" i="3" s="1"/>
  <c r="H1" i="3" s="1"/>
  <c r="I1" i="3" s="1"/>
  <c r="J1" i="3" s="1"/>
  <c r="K1" i="3" s="1"/>
  <c r="L1" i="3" s="1"/>
  <c r="M1" i="3" s="1"/>
  <c r="N1" i="3" s="1"/>
  <c r="O1" i="3" s="1"/>
  <c r="P1" i="3" s="1"/>
  <c r="Q1" i="3" s="1"/>
  <c r="R1" i="3" s="1"/>
  <c r="S1" i="3" s="1"/>
  <c r="T1" i="3" s="1"/>
  <c r="U1" i="3" s="1"/>
  <c r="V1" i="3" s="1"/>
  <c r="W1" i="3" s="1"/>
  <c r="X1" i="3" s="1"/>
  <c r="Y1" i="3" s="1"/>
  <c r="Z1" i="3" s="1"/>
  <c r="AA1" i="3" s="1"/>
  <c r="AB1" i="3" s="1"/>
  <c r="AC1" i="3" s="1"/>
  <c r="AD1" i="3" s="1"/>
  <c r="AE1" i="3" s="1"/>
  <c r="AF1" i="3" s="1"/>
  <c r="AG1" i="3" s="1"/>
  <c r="AH1" i="3" s="1"/>
  <c r="AI1" i="3" s="1"/>
  <c r="AJ1" i="3" s="1"/>
  <c r="AK1" i="3" s="1"/>
  <c r="AL1" i="3" s="1"/>
  <c r="AM1" i="3" s="1"/>
  <c r="AN1" i="3" s="1"/>
  <c r="AO1" i="3" s="1"/>
  <c r="AP1" i="3" s="1"/>
  <c r="D1" i="6"/>
  <c r="E1" i="6" s="1"/>
  <c r="F1" i="6" s="1"/>
  <c r="G1" i="6" s="1"/>
  <c r="H1" i="6" s="1"/>
  <c r="I1" i="6" s="1"/>
  <c r="J1" i="6" s="1"/>
  <c r="K1" i="6" s="1"/>
  <c r="L1" i="6" s="1"/>
  <c r="M1" i="6" s="1"/>
  <c r="N1" i="6" s="1"/>
  <c r="O1" i="6" s="1"/>
  <c r="P1" i="6" s="1"/>
  <c r="Q1" i="6" s="1"/>
  <c r="R1" i="6" s="1"/>
  <c r="S1" i="6" s="1"/>
  <c r="T1" i="6" s="1"/>
  <c r="U1" i="6" s="1"/>
  <c r="V1" i="6" s="1"/>
  <c r="W1" i="6" s="1"/>
  <c r="X1" i="6" s="1"/>
  <c r="Y1" i="6" s="1"/>
  <c r="Z1" i="6" s="1"/>
  <c r="AA1" i="6" s="1"/>
  <c r="AB1" i="6" s="1"/>
  <c r="AC1" i="6" s="1"/>
  <c r="AD1" i="6" s="1"/>
  <c r="AE1" i="6" s="1"/>
  <c r="AF1" i="6" s="1"/>
  <c r="AG1" i="6" s="1"/>
  <c r="AH1" i="6" s="1"/>
  <c r="AI1" i="6" s="1"/>
  <c r="AJ1" i="6" s="1"/>
  <c r="AK1" i="6" s="1"/>
  <c r="AL1" i="6" s="1"/>
  <c r="AM1" i="6" s="1"/>
  <c r="AN1" i="6" s="1"/>
  <c r="AO1" i="6" s="1"/>
  <c r="AP1" i="6" s="1"/>
  <c r="D1" i="4"/>
  <c r="C1" i="5"/>
  <c r="D1" i="5" s="1"/>
  <c r="E1" i="5" s="1"/>
  <c r="F1" i="5" s="1"/>
  <c r="G1" i="5" s="1"/>
  <c r="H1" i="5" s="1"/>
  <c r="I1" i="5" s="1"/>
  <c r="J1" i="5" s="1"/>
  <c r="K1" i="5" s="1"/>
  <c r="L1" i="5" s="1"/>
  <c r="M1" i="5" s="1"/>
  <c r="N1" i="5" s="1"/>
  <c r="O1" i="5" s="1"/>
  <c r="P1" i="5" s="1"/>
  <c r="Q1" i="5" s="1"/>
  <c r="R1" i="5" s="1"/>
  <c r="S1" i="5" s="1"/>
  <c r="T1" i="5" s="1"/>
  <c r="U1" i="5" s="1"/>
  <c r="V1" i="5" s="1"/>
  <c r="W1" i="5" s="1"/>
  <c r="X1" i="5" s="1"/>
  <c r="Y1" i="5" s="1"/>
  <c r="Z1" i="5" s="1"/>
  <c r="AA1" i="5" s="1"/>
  <c r="AB1" i="5" s="1"/>
  <c r="AC1" i="5" s="1"/>
  <c r="AD1" i="5" s="1"/>
  <c r="AE1" i="5" s="1"/>
  <c r="AF1" i="5" s="1"/>
  <c r="AG1" i="5" s="1"/>
  <c r="AH1" i="5" s="1"/>
  <c r="AI1" i="5" s="1"/>
  <c r="AJ1" i="5" s="1"/>
  <c r="AK1" i="5" s="1"/>
  <c r="AL1" i="5" s="1"/>
  <c r="AM1" i="5" s="1"/>
  <c r="AN1" i="5" s="1"/>
  <c r="AO1" i="5" s="1"/>
  <c r="D17" i="9"/>
  <c r="E17" i="9"/>
  <c r="F17" i="9"/>
  <c r="C17" i="9"/>
  <c r="D1" i="8"/>
  <c r="E1" i="8" s="1"/>
  <c r="F1" i="8" s="1"/>
  <c r="G1" i="8" s="1"/>
  <c r="H1" i="8" s="1"/>
  <c r="I1" i="8" s="1"/>
  <c r="J1" i="8" s="1"/>
  <c r="K1" i="8" s="1"/>
  <c r="L1" i="8" s="1"/>
  <c r="M1" i="8" s="1"/>
  <c r="N1" i="8" s="1"/>
  <c r="O1" i="8" s="1"/>
  <c r="P1" i="8" s="1"/>
  <c r="Q1" i="8" s="1"/>
  <c r="R1" i="8" s="1"/>
  <c r="S1" i="8" s="1"/>
  <c r="T1" i="8" s="1"/>
  <c r="U1" i="8" s="1"/>
  <c r="V1" i="8" s="1"/>
  <c r="W1" i="8" s="1"/>
  <c r="X1" i="8" s="1"/>
  <c r="Y1" i="8" s="1"/>
  <c r="Z1" i="8" s="1"/>
  <c r="AA1" i="8" s="1"/>
  <c r="AB1" i="8" s="1"/>
  <c r="AC1" i="8" s="1"/>
  <c r="AD1" i="8" s="1"/>
  <c r="AE1" i="8" s="1"/>
  <c r="AF1" i="8" s="1"/>
  <c r="AG1" i="8" s="1"/>
  <c r="AH1" i="8" s="1"/>
  <c r="AI1" i="8" s="1"/>
  <c r="AJ1" i="8" s="1"/>
  <c r="AK1" i="8" s="1"/>
  <c r="AL1" i="8" s="1"/>
  <c r="AM1" i="8" s="1"/>
  <c r="AN1" i="8" s="1"/>
  <c r="AO1" i="8" s="1"/>
  <c r="AP1" i="8" s="1"/>
  <c r="F3" i="7"/>
  <c r="G3" i="7" s="1"/>
  <c r="H3" i="7" s="1"/>
  <c r="I3" i="7" s="1"/>
  <c r="J3" i="7" s="1"/>
  <c r="K3" i="7" s="1"/>
  <c r="L3" i="7" s="1"/>
  <c r="M3" i="7" s="1"/>
  <c r="N3" i="7" s="1"/>
  <c r="O3" i="7" s="1"/>
  <c r="P3" i="7" s="1"/>
  <c r="Q3" i="7" s="1"/>
  <c r="R3" i="7" s="1"/>
  <c r="S3" i="7" s="1"/>
  <c r="T3" i="7" s="1"/>
  <c r="U3" i="7" s="1"/>
  <c r="V3" i="7" s="1"/>
  <c r="W3" i="7" s="1"/>
  <c r="X3" i="7" s="1"/>
  <c r="Y3" i="7" s="1"/>
  <c r="Z3" i="7" s="1"/>
  <c r="AA3" i="7" s="1"/>
  <c r="AB3" i="7" s="1"/>
  <c r="AC3" i="7" s="1"/>
  <c r="AD3" i="7" s="1"/>
  <c r="AE3" i="7" s="1"/>
  <c r="AF3" i="7" s="1"/>
  <c r="AG3" i="7" s="1"/>
  <c r="AH3" i="7" s="1"/>
  <c r="AI3" i="7" s="1"/>
  <c r="AJ3" i="7" s="1"/>
  <c r="AK3" i="7" s="1"/>
  <c r="AL3" i="7" s="1"/>
  <c r="AM3" i="7" s="1"/>
  <c r="AN3" i="7" s="1"/>
  <c r="AO3" i="7" s="1"/>
  <c r="AP3" i="7" s="1"/>
  <c r="AQ3" i="7" s="1"/>
  <c r="AR3" i="7" s="1"/>
  <c r="D14" i="8"/>
  <c r="F14" i="8"/>
  <c r="C14" i="8"/>
  <c r="BV73" i="17"/>
  <c r="BV69" i="17"/>
  <c r="BV64" i="17"/>
  <c r="BV60" i="17"/>
  <c r="BV56" i="17"/>
  <c r="BV52" i="17"/>
  <c r="BV48" i="17"/>
  <c r="BV44" i="17"/>
  <c r="BV40" i="17"/>
  <c r="BV36" i="17"/>
  <c r="BV32" i="17"/>
  <c r="BV28" i="17"/>
  <c r="BV24" i="17"/>
  <c r="BV20" i="17"/>
  <c r="BV16" i="17"/>
  <c r="BV12" i="17"/>
  <c r="BV65" i="17"/>
  <c r="BV71" i="17"/>
  <c r="BV66" i="17"/>
  <c r="BV62" i="17"/>
  <c r="BV58" i="17"/>
  <c r="BV54" i="17"/>
  <c r="BV50" i="17"/>
  <c r="BV46" i="17"/>
  <c r="BV42" i="17"/>
  <c r="BV38" i="17"/>
  <c r="BV34" i="17"/>
  <c r="BV30" i="17"/>
  <c r="BV26" i="17"/>
  <c r="BV22" i="17"/>
  <c r="BV18" i="17"/>
  <c r="BV14" i="17"/>
  <c r="BV77" i="17"/>
  <c r="BV61" i="17"/>
  <c r="BV41" i="17"/>
  <c r="BV33" i="17"/>
  <c r="BV21" i="17"/>
  <c r="BV76" i="17"/>
  <c r="BV57" i="17"/>
  <c r="BV45" i="17"/>
  <c r="BV37" i="17"/>
  <c r="BV29" i="17"/>
  <c r="BV25" i="17"/>
  <c r="BV17" i="17"/>
  <c r="BV13" i="17"/>
  <c r="BV70" i="17"/>
  <c r="BV53" i="17"/>
  <c r="BV75" i="17"/>
  <c r="BV49" i="17"/>
  <c r="BV67" i="17"/>
  <c r="BV43" i="17"/>
  <c r="BV31" i="17"/>
  <c r="BV19" i="17"/>
  <c r="BV11" i="17"/>
  <c r="BV55" i="17"/>
  <c r="BV27" i="17"/>
  <c r="BV74" i="17"/>
  <c r="BV63" i="17"/>
  <c r="BV78" i="17"/>
  <c r="BV72" i="17"/>
  <c r="BV47" i="17"/>
  <c r="BV39" i="17"/>
  <c r="BV23" i="17"/>
  <c r="BV51" i="17"/>
  <c r="BV35" i="17"/>
  <c r="BV15" i="17"/>
  <c r="BV59" i="17"/>
  <c r="D1" i="9"/>
  <c r="E1" i="9" s="1"/>
  <c r="F1" i="9" s="1"/>
  <c r="G1" i="9" s="1"/>
  <c r="H1" i="9" s="1"/>
  <c r="I1" i="9" s="1"/>
  <c r="J1" i="9" s="1"/>
  <c r="K1" i="9" s="1"/>
  <c r="L1" i="9" s="1"/>
  <c r="M1" i="9" s="1"/>
  <c r="N1" i="9" s="1"/>
  <c r="O1" i="9" s="1"/>
  <c r="P1" i="9" s="1"/>
  <c r="Q1" i="9" s="1"/>
  <c r="R1" i="9" s="1"/>
  <c r="S1" i="9" s="1"/>
  <c r="T1" i="9" s="1"/>
  <c r="U1" i="9" s="1"/>
  <c r="V1" i="9" s="1"/>
  <c r="W1" i="9" s="1"/>
  <c r="X1" i="9" s="1"/>
  <c r="Y1" i="9" s="1"/>
  <c r="Z1" i="9" s="1"/>
  <c r="AA1" i="9" s="1"/>
  <c r="AB1" i="9" s="1"/>
  <c r="AC1" i="9" s="1"/>
  <c r="AD1" i="9" s="1"/>
  <c r="AE1" i="9" s="1"/>
  <c r="AF1" i="9" s="1"/>
  <c r="AG1" i="9" s="1"/>
  <c r="AH1" i="9" s="1"/>
  <c r="AI1" i="9" s="1"/>
  <c r="AJ1" i="9" s="1"/>
  <c r="AK1" i="9" s="1"/>
  <c r="AL1" i="9" s="1"/>
  <c r="AM1" i="9" s="1"/>
  <c r="AN1" i="9" s="1"/>
  <c r="AO1" i="9" s="1"/>
  <c r="AP1" i="9" s="1"/>
  <c r="D13" i="2"/>
  <c r="AI12" i="7"/>
  <c r="P12" i="7"/>
  <c r="O12" i="7"/>
  <c r="N12" i="7"/>
  <c r="M12" i="7"/>
  <c r="L12" i="7"/>
  <c r="K12" i="7"/>
  <c r="J12" i="7"/>
  <c r="BN80" i="17"/>
  <c r="B243" i="2" s="1"/>
  <c r="AZ80" i="17"/>
  <c r="B102" i="2" s="1"/>
  <c r="BU80" i="17"/>
  <c r="BV68" i="17"/>
  <c r="BT80" i="17"/>
  <c r="BP80" i="17"/>
  <c r="BS80" i="17"/>
  <c r="B239" i="2" s="1"/>
  <c r="C239" i="2" s="1"/>
  <c r="F3" i="3" l="1"/>
  <c r="D80" i="2"/>
  <c r="D109" i="2"/>
  <c r="D106" i="2"/>
  <c r="D110" i="2"/>
  <c r="B51" i="2"/>
  <c r="B48" i="2"/>
  <c r="W22" i="2"/>
  <c r="V12" i="21"/>
  <c r="C248" i="2"/>
  <c r="D108" i="2"/>
  <c r="D107" i="2"/>
  <c r="AP280" i="2"/>
  <c r="AP281" i="2" s="1"/>
  <c r="AP282" i="2" s="1"/>
  <c r="E1" i="4"/>
  <c r="B248" i="2"/>
  <c r="B252" i="2" s="1"/>
  <c r="L277" i="2"/>
  <c r="T277" i="2"/>
  <c r="AB277" i="2"/>
  <c r="AJ277" i="2"/>
  <c r="M277" i="2"/>
  <c r="U277" i="2"/>
  <c r="AC277" i="2"/>
  <c r="AK277" i="2"/>
  <c r="F277" i="2"/>
  <c r="N277" i="2"/>
  <c r="V277" i="2"/>
  <c r="AD277" i="2"/>
  <c r="AD3" i="9" s="1"/>
  <c r="AL277" i="2"/>
  <c r="P277" i="2"/>
  <c r="P3" i="9" s="1"/>
  <c r="G277" i="2"/>
  <c r="O277" i="2"/>
  <c r="W277" i="2"/>
  <c r="AE277" i="2"/>
  <c r="AM277" i="2"/>
  <c r="H277" i="2"/>
  <c r="X277" i="2"/>
  <c r="AF277" i="2"/>
  <c r="AN277" i="2"/>
  <c r="I277" i="2"/>
  <c r="Q277" i="2"/>
  <c r="Y277" i="2"/>
  <c r="Y3" i="9" s="1"/>
  <c r="AG277" i="2"/>
  <c r="AO277" i="2"/>
  <c r="J277" i="2"/>
  <c r="R277" i="2"/>
  <c r="Z277" i="2"/>
  <c r="AH277" i="2"/>
  <c r="AP277" i="2"/>
  <c r="AP3" i="9" s="1"/>
  <c r="K277" i="2"/>
  <c r="S277" i="2"/>
  <c r="AA277" i="2"/>
  <c r="AI277" i="2"/>
  <c r="E13" i="2"/>
  <c r="X11" i="8"/>
  <c r="AA11" i="8"/>
  <c r="AO11" i="8"/>
  <c r="AG11" i="8"/>
  <c r="Z11" i="8"/>
  <c r="AH11" i="8"/>
  <c r="AC11" i="8"/>
  <c r="N11" i="8"/>
  <c r="C9" i="9"/>
  <c r="AK11" i="8"/>
  <c r="AE11" i="8"/>
  <c r="T11" i="8"/>
  <c r="K11" i="8"/>
  <c r="S11" i="8"/>
  <c r="AB11" i="8"/>
  <c r="U11" i="8"/>
  <c r="W11" i="8"/>
  <c r="AD11" i="8"/>
  <c r="AJ11" i="8"/>
  <c r="O11" i="8"/>
  <c r="V11" i="8"/>
  <c r="AN11" i="8"/>
  <c r="Y11" i="8"/>
  <c r="Q11" i="8"/>
  <c r="AP11" i="8"/>
  <c r="M11" i="8"/>
  <c r="AM11" i="8"/>
  <c r="BX52" i="17"/>
  <c r="BX20" i="17"/>
  <c r="R12" i="7"/>
  <c r="Q12" i="7"/>
  <c r="BX23" i="17"/>
  <c r="BX55" i="17"/>
  <c r="BX72" i="17"/>
  <c r="BX31" i="17"/>
  <c r="BX15" i="17"/>
  <c r="BX63" i="17"/>
  <c r="BX39" i="17"/>
  <c r="BX78" i="17"/>
  <c r="BX60" i="17"/>
  <c r="BX77" i="17"/>
  <c r="BX59" i="17"/>
  <c r="BX64" i="17"/>
  <c r="BX32" i="17"/>
  <c r="BX56" i="17"/>
  <c r="BX24" i="17"/>
  <c r="BX21" i="17"/>
  <c r="BX13" i="17"/>
  <c r="BX69" i="17"/>
  <c r="BX36" i="17"/>
  <c r="BX41" i="17"/>
  <c r="BX25" i="17"/>
  <c r="BX28" i="17"/>
  <c r="BX74" i="17"/>
  <c r="BX49" i="17"/>
  <c r="BX65" i="17"/>
  <c r="BX40" i="17"/>
  <c r="BX73" i="17"/>
  <c r="BX57" i="17"/>
  <c r="BX16" i="17"/>
  <c r="BX48" i="17"/>
  <c r="BX47" i="17"/>
  <c r="BX17" i="17"/>
  <c r="BX33" i="17"/>
  <c r="BX44" i="17"/>
  <c r="BX19" i="17"/>
  <c r="BX50" i="17"/>
  <c r="BX12" i="17"/>
  <c r="BX10" i="17"/>
  <c r="BX11" i="17"/>
  <c r="BX76" i="17"/>
  <c r="BX22" i="17"/>
  <c r="BX54" i="17"/>
  <c r="BX30" i="17"/>
  <c r="BX38" i="17"/>
  <c r="BX35" i="17"/>
  <c r="BX71" i="17"/>
  <c r="BX46" i="17"/>
  <c r="BX14" i="17"/>
  <c r="BX61" i="17"/>
  <c r="BX53" i="17"/>
  <c r="BX45" i="17"/>
  <c r="BX37" i="17"/>
  <c r="BX29" i="17"/>
  <c r="BX67" i="17"/>
  <c r="BX51" i="17"/>
  <c r="BX43" i="17"/>
  <c r="BX27" i="17"/>
  <c r="BX75" i="17"/>
  <c r="BX66" i="17"/>
  <c r="BX58" i="17"/>
  <c r="BX42" i="17"/>
  <c r="BX34" i="17"/>
  <c r="BX26" i="17"/>
  <c r="BX18" i="17"/>
  <c r="BX70" i="17"/>
  <c r="BX68" i="17"/>
  <c r="BV80" i="17"/>
  <c r="P11" i="8"/>
  <c r="AF11" i="8"/>
  <c r="R11" i="8"/>
  <c r="L11" i="8"/>
  <c r="BX62" i="17"/>
  <c r="BR80" i="17"/>
  <c r="AI11" i="8"/>
  <c r="AL11" i="8"/>
  <c r="BJ12" i="17"/>
  <c r="D105" i="2" l="1" a="1"/>
  <c r="D105" i="2" s="1"/>
  <c r="E109" i="2"/>
  <c r="E110" i="2"/>
  <c r="X22" i="2"/>
  <c r="W12" i="21"/>
  <c r="D26" i="2"/>
  <c r="D9" i="9" s="1"/>
  <c r="E80" i="2"/>
  <c r="AP4" i="9"/>
  <c r="E106" i="2"/>
  <c r="E105" i="2" s="1" a="1"/>
  <c r="E105" i="2" s="1"/>
  <c r="E108" i="2"/>
  <c r="E107" i="2"/>
  <c r="AP283" i="2"/>
  <c r="B256" i="2"/>
  <c r="F1" i="4"/>
  <c r="F13" i="2"/>
  <c r="BX80" i="17"/>
  <c r="S12" i="7"/>
  <c r="K3" i="9"/>
  <c r="AN3" i="9"/>
  <c r="B35" i="2"/>
  <c r="C35" i="2" s="1"/>
  <c r="AG3" i="9"/>
  <c r="Q3" i="9"/>
  <c r="AO3" i="9"/>
  <c r="AF3" i="9"/>
  <c r="AI3" i="9"/>
  <c r="AH3" i="9"/>
  <c r="J3" i="9"/>
  <c r="F3" i="9"/>
  <c r="X3" i="9"/>
  <c r="AM3" i="9"/>
  <c r="AE3" i="9"/>
  <c r="I3" i="9"/>
  <c r="L3" i="9"/>
  <c r="N3" i="9"/>
  <c r="H3" i="9"/>
  <c r="U3" i="9"/>
  <c r="S3" i="9"/>
  <c r="AA3" i="9"/>
  <c r="G3" i="9"/>
  <c r="AJ3" i="9"/>
  <c r="R3" i="9"/>
  <c r="W3" i="9"/>
  <c r="V3" i="9"/>
  <c r="M3" i="9"/>
  <c r="O3" i="9"/>
  <c r="AC3" i="9"/>
  <c r="AK3" i="9"/>
  <c r="T3" i="9"/>
  <c r="AL3" i="9"/>
  <c r="Z3" i="9"/>
  <c r="BJ80" i="17"/>
  <c r="AB3" i="9"/>
  <c r="B88" i="2"/>
  <c r="B90" i="2" s="1"/>
  <c r="B302" i="2"/>
  <c r="B43" i="2"/>
  <c r="F110" i="2" l="1"/>
  <c r="F109" i="2"/>
  <c r="E10" i="3"/>
  <c r="B52" i="2"/>
  <c r="B49" i="2"/>
  <c r="B62" i="2" s="1"/>
  <c r="B46" i="2"/>
  <c r="Y22" i="2"/>
  <c r="X12" i="21"/>
  <c r="E26" i="2"/>
  <c r="E9" i="9" s="1"/>
  <c r="D35" i="2"/>
  <c r="J24" i="7"/>
  <c r="I26" i="7" s="1"/>
  <c r="AP5" i="9"/>
  <c r="AP6" i="9"/>
  <c r="F106" i="2"/>
  <c r="F105" i="2" s="1" a="1"/>
  <c r="F105" i="2" s="1"/>
  <c r="F107" i="2"/>
  <c r="F108" i="2"/>
  <c r="BW80" i="17"/>
  <c r="B28" i="2" s="1"/>
  <c r="B36" i="2"/>
  <c r="B37" i="2" s="1"/>
  <c r="C36" i="2"/>
  <c r="G1" i="4"/>
  <c r="G13" i="2"/>
  <c r="B92" i="2"/>
  <c r="B169" i="2"/>
  <c r="B260" i="2"/>
  <c r="B264" i="2"/>
  <c r="T12" i="7"/>
  <c r="B171" i="2" l="1"/>
  <c r="B173" i="2" s="1"/>
  <c r="B177" i="2" s="1"/>
  <c r="G110" i="2"/>
  <c r="G109" i="2"/>
  <c r="B58" i="2"/>
  <c r="B70" i="2" s="1" a="1"/>
  <c r="B70" i="2" s="1"/>
  <c r="B56" i="2"/>
  <c r="B60" i="2"/>
  <c r="Z22" i="2"/>
  <c r="Y12" i="21"/>
  <c r="AJ281" i="2"/>
  <c r="AO280" i="2"/>
  <c r="AO281" i="2" s="1"/>
  <c r="AN280" i="2"/>
  <c r="AN281" i="2" s="1"/>
  <c r="AM280" i="2"/>
  <c r="AM281" i="2" s="1"/>
  <c r="AK280" i="2"/>
  <c r="AK281" i="2" s="1"/>
  <c r="AL280" i="2"/>
  <c r="AL281" i="2" s="1"/>
  <c r="E35" i="2"/>
  <c r="F26" i="2"/>
  <c r="F9" i="9" s="1"/>
  <c r="F11" i="9" s="1"/>
  <c r="G80" i="2"/>
  <c r="G4" i="3" s="1"/>
  <c r="D36" i="2"/>
  <c r="E36" i="2"/>
  <c r="C37" i="2"/>
  <c r="I28" i="7"/>
  <c r="I25" i="7"/>
  <c r="I24" i="7"/>
  <c r="I27" i="7"/>
  <c r="D28" i="2"/>
  <c r="D302" i="2" s="1"/>
  <c r="C28" i="2"/>
  <c r="F29" i="2"/>
  <c r="F10" i="8" s="1"/>
  <c r="G108" i="2"/>
  <c r="G107" i="2"/>
  <c r="G106" i="2"/>
  <c r="G105" i="2" s="1" a="1"/>
  <c r="G105" i="2" s="1"/>
  <c r="J94" i="2"/>
  <c r="J11" i="8" s="1"/>
  <c r="I94" i="2"/>
  <c r="I11" i="8" s="1"/>
  <c r="H94" i="2"/>
  <c r="H11" i="8" s="1"/>
  <c r="H1" i="4"/>
  <c r="H13" i="2"/>
  <c r="F94" i="2"/>
  <c r="F11" i="8" s="1"/>
  <c r="G94" i="2"/>
  <c r="G11" i="8" s="1"/>
  <c r="E28" i="2"/>
  <c r="U12" i="7"/>
  <c r="U28" i="2"/>
  <c r="R28" i="2"/>
  <c r="AM28" i="2"/>
  <c r="AP28" i="2"/>
  <c r="S28" i="2"/>
  <c r="K28" i="2"/>
  <c r="H28" i="2"/>
  <c r="AC28" i="2"/>
  <c r="AE28" i="2"/>
  <c r="Y28" i="2"/>
  <c r="Z28" i="2"/>
  <c r="F28" i="2"/>
  <c r="X28" i="2"/>
  <c r="Q28" i="2"/>
  <c r="W28" i="2"/>
  <c r="J28" i="2"/>
  <c r="AI28" i="2"/>
  <c r="I28" i="2"/>
  <c r="AN28" i="2"/>
  <c r="AF28" i="2"/>
  <c r="P28" i="2"/>
  <c r="AL28" i="2"/>
  <c r="AH28" i="2"/>
  <c r="AO28" i="2"/>
  <c r="L28" i="2"/>
  <c r="AD28" i="2"/>
  <c r="O28" i="2"/>
  <c r="AG28" i="2"/>
  <c r="T28" i="2"/>
  <c r="V28" i="2"/>
  <c r="G28" i="2"/>
  <c r="N28" i="2"/>
  <c r="AA28" i="2"/>
  <c r="M28" i="2"/>
  <c r="AB28" i="2"/>
  <c r="AJ28" i="2"/>
  <c r="AK28" i="2"/>
  <c r="B180" i="2" l="1"/>
  <c r="B178" i="2"/>
  <c r="B179" i="2"/>
  <c r="B176" i="2"/>
  <c r="H106" i="2"/>
  <c r="H109" i="2"/>
  <c r="H110" i="2"/>
  <c r="B175" i="2"/>
  <c r="F235" i="2" s="1"/>
  <c r="C211" i="2"/>
  <c r="B124" i="2"/>
  <c r="B136" i="2" s="1"/>
  <c r="B134" i="2" s="1"/>
  <c r="B127" i="2"/>
  <c r="B139" i="2" s="1"/>
  <c r="B126" i="2"/>
  <c r="B138" i="2" s="1"/>
  <c r="B125" i="2"/>
  <c r="B137" i="2" s="1"/>
  <c r="B135" i="2"/>
  <c r="AA22" i="2"/>
  <c r="Z12" i="21"/>
  <c r="G26" i="2"/>
  <c r="G9" i="9" s="1"/>
  <c r="G11" i="9" s="1"/>
  <c r="F36" i="2"/>
  <c r="F4" i="6" s="1"/>
  <c r="F6" i="6"/>
  <c r="F35" i="2"/>
  <c r="E4" i="5" s="1"/>
  <c r="AM282" i="2"/>
  <c r="AM4" i="9"/>
  <c r="AM283" i="2"/>
  <c r="AN4" i="9"/>
  <c r="AN283" i="2"/>
  <c r="AN282" i="2"/>
  <c r="AO282" i="2"/>
  <c r="AO283" i="2"/>
  <c r="AO4" i="9"/>
  <c r="AJ4" i="9"/>
  <c r="AJ282" i="2"/>
  <c r="AJ283" i="2"/>
  <c r="AK282" i="2"/>
  <c r="AK4" i="9"/>
  <c r="AK283" i="2"/>
  <c r="AL283" i="2"/>
  <c r="AL4" i="9"/>
  <c r="AL282" i="2"/>
  <c r="H80" i="2"/>
  <c r="H4" i="3" s="1"/>
  <c r="D37" i="2"/>
  <c r="F37" i="2"/>
  <c r="F5" i="6" s="1"/>
  <c r="E37" i="2"/>
  <c r="B68" i="2"/>
  <c r="G29" i="2"/>
  <c r="G10" i="8" s="1"/>
  <c r="H107" i="2"/>
  <c r="H108" i="2"/>
  <c r="I1" i="4"/>
  <c r="I13" i="2"/>
  <c r="C302" i="2"/>
  <c r="B10" i="31" s="1"/>
  <c r="B211" i="2"/>
  <c r="V12" i="7"/>
  <c r="AG302" i="2"/>
  <c r="AG17" i="21" s="1"/>
  <c r="AB302" i="2"/>
  <c r="AB17" i="21" s="1"/>
  <c r="O302" i="2"/>
  <c r="B36" i="31" s="1"/>
  <c r="B38" i="31" s="1"/>
  <c r="P302" i="2"/>
  <c r="Q302" i="2"/>
  <c r="Q17" i="21" s="1"/>
  <c r="K302" i="2"/>
  <c r="K17" i="21" s="1"/>
  <c r="M302" i="2"/>
  <c r="M17" i="21" s="1"/>
  <c r="AF302" i="2"/>
  <c r="X302" i="2"/>
  <c r="X17" i="21" s="1"/>
  <c r="S302" i="2"/>
  <c r="S17" i="21" s="1"/>
  <c r="AA302" i="2"/>
  <c r="AA17" i="21" s="1"/>
  <c r="AD302" i="2"/>
  <c r="AD17" i="21" s="1"/>
  <c r="AN302" i="2"/>
  <c r="AN17" i="21" s="1"/>
  <c r="F302" i="2"/>
  <c r="F17" i="21" s="1"/>
  <c r="AP302" i="2"/>
  <c r="N302" i="2"/>
  <c r="N17" i="21" s="1"/>
  <c r="L302" i="2"/>
  <c r="L17" i="21" s="1"/>
  <c r="Z302" i="2"/>
  <c r="Z17" i="21" s="1"/>
  <c r="AM302" i="2"/>
  <c r="AM17" i="21" s="1"/>
  <c r="G302" i="2"/>
  <c r="G17" i="21" s="1"/>
  <c r="AO302" i="2"/>
  <c r="AO17" i="21" s="1"/>
  <c r="I302" i="2"/>
  <c r="I17" i="21" s="1"/>
  <c r="Y302" i="2"/>
  <c r="Y17" i="21" s="1"/>
  <c r="R302" i="2"/>
  <c r="R17" i="21" s="1"/>
  <c r="V302" i="2"/>
  <c r="V17" i="21" s="1"/>
  <c r="AH302" i="2"/>
  <c r="AH17" i="21" s="1"/>
  <c r="AI302" i="2"/>
  <c r="B51" i="31" s="1"/>
  <c r="B53" i="31" s="1"/>
  <c r="AE302" i="2"/>
  <c r="AE17" i="21" s="1"/>
  <c r="AK302" i="2"/>
  <c r="AK17" i="21" s="1"/>
  <c r="T302" i="2"/>
  <c r="T17" i="21" s="1"/>
  <c r="AL302" i="2"/>
  <c r="AL17" i="21" s="1"/>
  <c r="J302" i="2"/>
  <c r="J17" i="21" s="1"/>
  <c r="AC302" i="2"/>
  <c r="AC17" i="21" s="1"/>
  <c r="U302" i="2"/>
  <c r="U17" i="21" s="1"/>
  <c r="AJ302" i="2"/>
  <c r="AJ17" i="21" s="1"/>
  <c r="E302" i="2"/>
  <c r="W302" i="2"/>
  <c r="W17" i="21" s="1"/>
  <c r="H302" i="2"/>
  <c r="H17" i="21" s="1"/>
  <c r="H105" i="2" l="1" a="1"/>
  <c r="H105" i="2" s="1"/>
  <c r="B21" i="31"/>
  <c r="B23" i="31" s="1"/>
  <c r="B25" i="31" s="1"/>
  <c r="B12" i="31"/>
  <c r="B14" i="31" s="1"/>
  <c r="I110" i="2"/>
  <c r="I109" i="2"/>
  <c r="B273" i="2"/>
  <c r="B275" i="2" s="1"/>
  <c r="B78" i="2"/>
  <c r="F80" i="2" s="1"/>
  <c r="F4" i="3" s="1"/>
  <c r="H26" i="2"/>
  <c r="H9" i="9" s="1"/>
  <c r="H11" i="9" s="1"/>
  <c r="G6" i="6"/>
  <c r="O17" i="21"/>
  <c r="AB22" i="2"/>
  <c r="AA12" i="21"/>
  <c r="AF17" i="21"/>
  <c r="AI17" i="21"/>
  <c r="E17" i="21"/>
  <c r="AO5" i="9"/>
  <c r="AO6" i="9"/>
  <c r="AL5" i="9"/>
  <c r="AL6" i="9"/>
  <c r="AN6" i="9"/>
  <c r="AN5" i="9"/>
  <c r="AM5" i="9"/>
  <c r="AM6" i="9"/>
  <c r="AK5" i="9"/>
  <c r="AK6" i="9"/>
  <c r="AJ6" i="9"/>
  <c r="AJ5" i="9"/>
  <c r="I80" i="2"/>
  <c r="I4" i="3" s="1"/>
  <c r="H29" i="2"/>
  <c r="H10" i="8" s="1"/>
  <c r="I106" i="2"/>
  <c r="I105" i="2" s="1" a="1"/>
  <c r="I105" i="2" s="1"/>
  <c r="I107" i="2"/>
  <c r="I108" i="2"/>
  <c r="C15" i="8"/>
  <c r="J1" i="4"/>
  <c r="J13" i="2"/>
  <c r="AP17" i="21"/>
  <c r="P17" i="21"/>
  <c r="C19" i="9"/>
  <c r="B212" i="2"/>
  <c r="B218" i="2"/>
  <c r="B225" i="2" s="1"/>
  <c r="C212" i="2"/>
  <c r="C215" i="2" s="1"/>
  <c r="C218" i="2"/>
  <c r="C225" i="2" s="1"/>
  <c r="W12" i="7"/>
  <c r="F17" i="8"/>
  <c r="B21" i="21" l="1"/>
  <c r="C67" i="31"/>
  <c r="B29" i="31"/>
  <c r="C68" i="31" s="1"/>
  <c r="B67" i="31"/>
  <c r="B68" i="31"/>
  <c r="J110" i="2"/>
  <c r="J109" i="2"/>
  <c r="B188" i="2"/>
  <c r="B189" i="2" s="1"/>
  <c r="B192" i="2" s="1"/>
  <c r="B194" i="2" s="1"/>
  <c r="H6" i="6"/>
  <c r="I26" i="2"/>
  <c r="I6" i="6" s="1"/>
  <c r="AC22" i="2"/>
  <c r="AB12" i="21"/>
  <c r="J80" i="2"/>
  <c r="J4" i="3" s="1"/>
  <c r="I29" i="2"/>
  <c r="I10" i="8" s="1"/>
  <c r="J107" i="2"/>
  <c r="J106" i="2"/>
  <c r="J105" i="2" s="1" a="1"/>
  <c r="J105" i="2" s="1"/>
  <c r="J108" i="2"/>
  <c r="K1" i="4"/>
  <c r="K13" i="2"/>
  <c r="B215" i="2"/>
  <c r="B228" i="2" s="1"/>
  <c r="D15" i="8"/>
  <c r="D19" i="9"/>
  <c r="C228" i="2"/>
  <c r="C217" i="2"/>
  <c r="C219" i="2" s="1"/>
  <c r="C222" i="2" s="1"/>
  <c r="C229" i="2" s="1"/>
  <c r="X12" i="7"/>
  <c r="K110" i="2" l="1"/>
  <c r="K109" i="2"/>
  <c r="B205" i="2"/>
  <c r="H232" i="2" s="1"/>
  <c r="J26" i="2"/>
  <c r="J9" i="9" s="1"/>
  <c r="J11" i="9" s="1"/>
  <c r="I9" i="9"/>
  <c r="I11" i="9" s="1"/>
  <c r="AD22" i="2"/>
  <c r="AC12" i="21"/>
  <c r="K80" i="2"/>
  <c r="K4" i="3" s="1"/>
  <c r="J29" i="2"/>
  <c r="J10" i="8" s="1"/>
  <c r="K108" i="2"/>
  <c r="K106" i="2"/>
  <c r="K105" i="2" s="1" a="1"/>
  <c r="K105" i="2" s="1"/>
  <c r="K107" i="2"/>
  <c r="L1" i="4"/>
  <c r="B217" i="2"/>
  <c r="B219" i="2" s="1"/>
  <c r="B222" i="2" s="1"/>
  <c r="B229" i="2" s="1"/>
  <c r="L13" i="2"/>
  <c r="G17" i="9"/>
  <c r="H233" i="2"/>
  <c r="I233" i="2" s="1"/>
  <c r="G235" i="2"/>
  <c r="E19" i="9"/>
  <c r="B195" i="2"/>
  <c r="H234" i="2"/>
  <c r="H18" i="9" s="1"/>
  <c r="G18" i="9"/>
  <c r="C224" i="2"/>
  <c r="C226" i="2" s="1"/>
  <c r="C230" i="2" s="1"/>
  <c r="Y12" i="7"/>
  <c r="G3" i="8"/>
  <c r="K26" i="2" l="1"/>
  <c r="K9" i="9" s="1"/>
  <c r="K11" i="9" s="1"/>
  <c r="J6" i="6"/>
  <c r="L109" i="2"/>
  <c r="L110" i="2"/>
  <c r="AE22" i="2"/>
  <c r="AD12" i="21"/>
  <c r="L26" i="2"/>
  <c r="L9" i="9" s="1"/>
  <c r="L11" i="9" s="1"/>
  <c r="L80" i="2"/>
  <c r="L4" i="3" s="1"/>
  <c r="K6" i="6"/>
  <c r="K29" i="2"/>
  <c r="K10" i="8" s="1"/>
  <c r="L108" i="2"/>
  <c r="L107" i="2"/>
  <c r="L106" i="2"/>
  <c r="L105" i="2" s="1" a="1"/>
  <c r="L105" i="2" s="1"/>
  <c r="B202" i="2"/>
  <c r="B196" i="2"/>
  <c r="B199" i="2" s="1"/>
  <c r="B206" i="2" s="1"/>
  <c r="M1" i="4"/>
  <c r="J233" i="2"/>
  <c r="K233" i="2" s="1"/>
  <c r="L233" i="2" s="1"/>
  <c r="B224" i="2"/>
  <c r="B226" i="2" s="1"/>
  <c r="B230" i="2" s="1"/>
  <c r="I17" i="9"/>
  <c r="M13" i="2"/>
  <c r="H17" i="9"/>
  <c r="F15" i="8"/>
  <c r="F19" i="9"/>
  <c r="F21" i="9" s="1"/>
  <c r="H235" i="2"/>
  <c r="G15" i="8"/>
  <c r="G19" i="9"/>
  <c r="I234" i="2"/>
  <c r="I18" i="9" s="1"/>
  <c r="G14" i="8"/>
  <c r="Z12" i="7"/>
  <c r="H3" i="8"/>
  <c r="M109" i="2" l="1"/>
  <c r="M110" i="2"/>
  <c r="AF22" i="2"/>
  <c r="AE12" i="21"/>
  <c r="F20" i="8"/>
  <c r="F18" i="8"/>
  <c r="L6" i="6"/>
  <c r="M26" i="2"/>
  <c r="M9" i="9" s="1"/>
  <c r="M11" i="9" s="1"/>
  <c r="M80" i="2"/>
  <c r="M4" i="3" s="1"/>
  <c r="L29" i="2"/>
  <c r="L10" i="8" s="1"/>
  <c r="M108" i="2"/>
  <c r="M107" i="2"/>
  <c r="M106" i="2"/>
  <c r="M105" i="2" s="1" a="1"/>
  <c r="M105" i="2" s="1"/>
  <c r="J17" i="9"/>
  <c r="N1" i="4"/>
  <c r="N13" i="2"/>
  <c r="B201" i="2"/>
  <c r="B203" i="2" s="1"/>
  <c r="B207" i="2" s="1"/>
  <c r="I235" i="2"/>
  <c r="H19" i="9"/>
  <c r="H15" i="8"/>
  <c r="G21" i="9"/>
  <c r="G20" i="8"/>
  <c r="G18" i="8"/>
  <c r="J234" i="2"/>
  <c r="J18" i="9" s="1"/>
  <c r="G17" i="8"/>
  <c r="H14" i="8"/>
  <c r="I232" i="2"/>
  <c r="AA12" i="7"/>
  <c r="I3" i="8"/>
  <c r="K17" i="9"/>
  <c r="N110" i="2" l="1"/>
  <c r="N109" i="2"/>
  <c r="AG22" i="2"/>
  <c r="AF12" i="21"/>
  <c r="M6" i="6"/>
  <c r="N26" i="2"/>
  <c r="N9" i="9" s="1"/>
  <c r="N11" i="9" s="1"/>
  <c r="N80" i="2"/>
  <c r="N4" i="3" s="1"/>
  <c r="M29" i="2"/>
  <c r="M10" i="8" s="1"/>
  <c r="N107" i="2"/>
  <c r="N106" i="2"/>
  <c r="N105" i="2" s="1" a="1"/>
  <c r="N105" i="2" s="1"/>
  <c r="N108" i="2"/>
  <c r="O1" i="4"/>
  <c r="O13" i="2"/>
  <c r="H21" i="9"/>
  <c r="H20" i="8"/>
  <c r="H18" i="8"/>
  <c r="J235" i="2"/>
  <c r="I15" i="8"/>
  <c r="I19" i="9"/>
  <c r="K234" i="2"/>
  <c r="J232" i="2"/>
  <c r="I14" i="8"/>
  <c r="H17" i="8"/>
  <c r="AB12" i="7"/>
  <c r="M233" i="2"/>
  <c r="L17" i="9"/>
  <c r="J3" i="8"/>
  <c r="O110" i="2" l="1"/>
  <c r="O109" i="2"/>
  <c r="AH22" i="2"/>
  <c r="AG12" i="21"/>
  <c r="N6" i="6"/>
  <c r="O26" i="2"/>
  <c r="O9" i="9" s="1"/>
  <c r="O11" i="9" s="1"/>
  <c r="O80" i="2"/>
  <c r="O4" i="3" s="1"/>
  <c r="N29" i="2"/>
  <c r="N10" i="8" s="1"/>
  <c r="O106" i="2"/>
  <c r="O105" i="2" s="1" a="1"/>
  <c r="O105" i="2" s="1"/>
  <c r="O108" i="2"/>
  <c r="O107" i="2"/>
  <c r="K18" i="9"/>
  <c r="L234" i="2"/>
  <c r="L18" i="9" s="1"/>
  <c r="P1" i="4"/>
  <c r="P13" i="2"/>
  <c r="I21" i="9"/>
  <c r="J15" i="8"/>
  <c r="J19" i="9"/>
  <c r="K235" i="2"/>
  <c r="L235" i="2" s="1"/>
  <c r="I20" i="8"/>
  <c r="I18" i="8"/>
  <c r="I17" i="8"/>
  <c r="K232" i="2"/>
  <c r="L232" i="2" s="1"/>
  <c r="J14" i="8"/>
  <c r="AC12" i="7"/>
  <c r="K3" i="8"/>
  <c r="N233" i="2"/>
  <c r="M17" i="9"/>
  <c r="P109" i="2" l="1"/>
  <c r="P110" i="2"/>
  <c r="AI22" i="2"/>
  <c r="AH12" i="21"/>
  <c r="O6" i="6"/>
  <c r="P26" i="2"/>
  <c r="P9" i="9" s="1"/>
  <c r="P11" i="9" s="1"/>
  <c r="P80" i="2"/>
  <c r="P4" i="3" s="1"/>
  <c r="O29" i="2"/>
  <c r="O10" i="8" s="1"/>
  <c r="P108" i="2"/>
  <c r="P106" i="2"/>
  <c r="P105" i="2" s="1" a="1"/>
  <c r="P105" i="2" s="1"/>
  <c r="P107" i="2"/>
  <c r="Q1" i="4"/>
  <c r="Q13" i="2"/>
  <c r="J21" i="9"/>
  <c r="J20" i="8"/>
  <c r="J18" i="8"/>
  <c r="K19" i="9"/>
  <c r="K15" i="8"/>
  <c r="M234" i="2"/>
  <c r="M18" i="9" s="1"/>
  <c r="J17" i="8"/>
  <c r="K14" i="8"/>
  <c r="AD12" i="7"/>
  <c r="L3" i="8"/>
  <c r="O233" i="2"/>
  <c r="N17" i="9"/>
  <c r="Q110" i="2" l="1"/>
  <c r="Q109" i="2"/>
  <c r="AJ22" i="2"/>
  <c r="AI12" i="21"/>
  <c r="P6" i="6"/>
  <c r="Q26" i="2"/>
  <c r="Q9" i="9" s="1"/>
  <c r="Q11" i="9" s="1"/>
  <c r="Q80" i="2"/>
  <c r="Q4" i="3" s="1"/>
  <c r="P29" i="2"/>
  <c r="P10" i="8" s="1"/>
  <c r="Q108" i="2"/>
  <c r="Q106" i="2"/>
  <c r="Q105" i="2" s="1" a="1"/>
  <c r="Q105" i="2" s="1"/>
  <c r="Q107" i="2"/>
  <c r="R1" i="4"/>
  <c r="R13" i="2"/>
  <c r="K21" i="9"/>
  <c r="M235" i="2"/>
  <c r="L15" i="8"/>
  <c r="L19" i="9"/>
  <c r="K20" i="8"/>
  <c r="K18" i="8"/>
  <c r="N234" i="2"/>
  <c r="N18" i="9" s="1"/>
  <c r="M232" i="2"/>
  <c r="L14" i="8"/>
  <c r="K17" i="8"/>
  <c r="AE12" i="7"/>
  <c r="O17" i="9"/>
  <c r="P233" i="2"/>
  <c r="Q233" i="2" s="1"/>
  <c r="M3" i="8"/>
  <c r="R110" i="2" l="1"/>
  <c r="R109" i="2"/>
  <c r="AK22" i="2"/>
  <c r="AJ12" i="21"/>
  <c r="Q6" i="6"/>
  <c r="R26" i="2"/>
  <c r="R9" i="9" s="1"/>
  <c r="R11" i="9" s="1"/>
  <c r="R80" i="2"/>
  <c r="R4" i="3" s="1"/>
  <c r="Q29" i="2"/>
  <c r="Q10" i="8" s="1"/>
  <c r="R107" i="2"/>
  <c r="R106" i="2"/>
  <c r="R105" i="2" s="1" a="1"/>
  <c r="R105" i="2" s="1"/>
  <c r="R108" i="2"/>
  <c r="S1" i="4"/>
  <c r="S13" i="2"/>
  <c r="L21" i="9"/>
  <c r="M15" i="8"/>
  <c r="M19" i="9"/>
  <c r="N235" i="2"/>
  <c r="L20" i="8"/>
  <c r="L18" i="8"/>
  <c r="O234" i="2"/>
  <c r="O18" i="9" s="1"/>
  <c r="L17" i="8"/>
  <c r="N232" i="2"/>
  <c r="M14" i="8"/>
  <c r="AF12" i="7"/>
  <c r="N3" i="8"/>
  <c r="P17" i="9"/>
  <c r="S110" i="2" l="1"/>
  <c r="S109" i="2"/>
  <c r="AL22" i="2"/>
  <c r="AK12" i="21"/>
  <c r="R6" i="6"/>
  <c r="S26" i="2"/>
  <c r="S9" i="9" s="1"/>
  <c r="S11" i="9" s="1"/>
  <c r="S80" i="2"/>
  <c r="S4" i="3" s="1"/>
  <c r="R29" i="2"/>
  <c r="R10" i="8" s="1"/>
  <c r="S108" i="2"/>
  <c r="S106" i="2"/>
  <c r="S105" i="2" s="1" a="1"/>
  <c r="S105" i="2" s="1"/>
  <c r="S107" i="2"/>
  <c r="T1" i="4"/>
  <c r="T13" i="2"/>
  <c r="N15" i="8"/>
  <c r="N19" i="9"/>
  <c r="O235" i="2"/>
  <c r="M20" i="8"/>
  <c r="M18" i="8"/>
  <c r="M21" i="9"/>
  <c r="P234" i="2"/>
  <c r="O232" i="2"/>
  <c r="N14" i="8"/>
  <c r="M17" i="8"/>
  <c r="AG12" i="7"/>
  <c r="Q17" i="9"/>
  <c r="R233" i="2"/>
  <c r="O3" i="8"/>
  <c r="B33" i="31" s="1"/>
  <c r="B40" i="31" s="1"/>
  <c r="D67" i="31" l="1"/>
  <c r="B44" i="31"/>
  <c r="D68" i="31" s="1"/>
  <c r="T109" i="2"/>
  <c r="T110" i="2"/>
  <c r="AM22" i="2"/>
  <c r="AL12" i="21"/>
  <c r="S6" i="6"/>
  <c r="T26" i="2"/>
  <c r="T9" i="9" s="1"/>
  <c r="T11" i="9" s="1"/>
  <c r="T80" i="2"/>
  <c r="T4" i="3" s="1"/>
  <c r="S29" i="2"/>
  <c r="S10" i="8" s="1"/>
  <c r="T108" i="2"/>
  <c r="T107" i="2"/>
  <c r="T106" i="2"/>
  <c r="T105" i="2" s="1" a="1"/>
  <c r="T105" i="2" s="1"/>
  <c r="P18" i="9"/>
  <c r="Q234" i="2"/>
  <c r="Q18" i="9" s="1"/>
  <c r="U1" i="4"/>
  <c r="U13" i="2"/>
  <c r="N21" i="9"/>
  <c r="N18" i="8"/>
  <c r="N20" i="8"/>
  <c r="O15" i="8"/>
  <c r="O19" i="9"/>
  <c r="P235" i="2"/>
  <c r="N17" i="8"/>
  <c r="O14" i="8"/>
  <c r="P232" i="2"/>
  <c r="Q232" i="2" s="1"/>
  <c r="AH12" i="7"/>
  <c r="P3" i="8"/>
  <c r="S233" i="2"/>
  <c r="R17" i="9"/>
  <c r="U109" i="2" l="1"/>
  <c r="U110" i="2"/>
  <c r="AN22" i="2"/>
  <c r="AM12" i="21"/>
  <c r="U26" i="2"/>
  <c r="U9" i="9" s="1"/>
  <c r="U11" i="9" s="1"/>
  <c r="U80" i="2"/>
  <c r="U4" i="3" s="1"/>
  <c r="T6" i="6"/>
  <c r="T29" i="2"/>
  <c r="T10" i="8" s="1"/>
  <c r="U106" i="2"/>
  <c r="U105" i="2" s="1" a="1"/>
  <c r="U105" i="2" s="1"/>
  <c r="U108" i="2"/>
  <c r="U107" i="2"/>
  <c r="V1" i="4"/>
  <c r="V13" i="2"/>
  <c r="O20" i="8"/>
  <c r="O18" i="8"/>
  <c r="P19" i="9"/>
  <c r="Q235" i="2"/>
  <c r="P15" i="8"/>
  <c r="O21" i="9"/>
  <c r="R234" i="2"/>
  <c r="R18" i="9" s="1"/>
  <c r="P14" i="8"/>
  <c r="O17" i="8"/>
  <c r="S17" i="9"/>
  <c r="T233" i="2"/>
  <c r="Q3" i="8"/>
  <c r="V110" i="2" l="1"/>
  <c r="V109" i="2"/>
  <c r="AO22" i="2"/>
  <c r="AN12" i="21"/>
  <c r="V26" i="2"/>
  <c r="V9" i="9" s="1"/>
  <c r="V11" i="9" s="1"/>
  <c r="V80" i="2"/>
  <c r="V4" i="3" s="1"/>
  <c r="U6" i="6"/>
  <c r="U29" i="2"/>
  <c r="U10" i="8" s="1"/>
  <c r="V107" i="2"/>
  <c r="V108" i="2"/>
  <c r="V106" i="2"/>
  <c r="W1" i="4"/>
  <c r="W13" i="2"/>
  <c r="P20" i="8"/>
  <c r="P18" i="8"/>
  <c r="P21" i="9"/>
  <c r="R235" i="2"/>
  <c r="Q15" i="8"/>
  <c r="Q19" i="9"/>
  <c r="S234" i="2"/>
  <c r="S18" i="9" s="1"/>
  <c r="P17" i="8"/>
  <c r="Q14" i="8"/>
  <c r="R232" i="2"/>
  <c r="R3" i="8"/>
  <c r="T17" i="9"/>
  <c r="U233" i="2"/>
  <c r="V233" i="2" s="1"/>
  <c r="V105" i="2" l="1" a="1"/>
  <c r="V105" i="2" s="1"/>
  <c r="W110" i="2"/>
  <c r="W109" i="2"/>
  <c r="AP22" i="2"/>
  <c r="AP12" i="21" s="1"/>
  <c r="AO12" i="21"/>
  <c r="W26" i="2"/>
  <c r="W9" i="9" s="1"/>
  <c r="W11" i="9" s="1"/>
  <c r="W80" i="2"/>
  <c r="W4" i="3" s="1"/>
  <c r="V6" i="6"/>
  <c r="V29" i="2"/>
  <c r="V10" i="8" s="1"/>
  <c r="W108" i="2"/>
  <c r="W106" i="2"/>
  <c r="W107" i="2"/>
  <c r="X1" i="4"/>
  <c r="X13" i="2"/>
  <c r="Q18" i="8"/>
  <c r="Q20" i="8"/>
  <c r="S235" i="2"/>
  <c r="R15" i="8"/>
  <c r="R19" i="9"/>
  <c r="Q21" i="9"/>
  <c r="T234" i="2"/>
  <c r="T18" i="9" s="1"/>
  <c r="R14" i="8"/>
  <c r="S232" i="2"/>
  <c r="Q17" i="8"/>
  <c r="S3" i="8"/>
  <c r="U17" i="9"/>
  <c r="W105" i="2" l="1" a="1"/>
  <c r="W105" i="2" s="1"/>
  <c r="X109" i="2"/>
  <c r="X110" i="2"/>
  <c r="W6" i="6"/>
  <c r="X26" i="2"/>
  <c r="X9" i="9" s="1"/>
  <c r="X11" i="9" s="1"/>
  <c r="X80" i="2"/>
  <c r="X4" i="3" s="1"/>
  <c r="W29" i="2"/>
  <c r="W10" i="8" s="1"/>
  <c r="X107" i="2"/>
  <c r="X106" i="2"/>
  <c r="X105" i="2" s="1" a="1"/>
  <c r="X105" i="2" s="1"/>
  <c r="X108" i="2"/>
  <c r="Y1" i="4"/>
  <c r="Y13" i="2"/>
  <c r="S19" i="9"/>
  <c r="S15" i="8"/>
  <c r="T235" i="2"/>
  <c r="R21" i="9"/>
  <c r="R20" i="8"/>
  <c r="R18" i="8"/>
  <c r="U234" i="2"/>
  <c r="S14" i="8"/>
  <c r="T232" i="2"/>
  <c r="R17" i="8"/>
  <c r="T3" i="8"/>
  <c r="V17" i="9"/>
  <c r="W233" i="2"/>
  <c r="Y110" i="2" l="1"/>
  <c r="Y109" i="2"/>
  <c r="X6" i="6"/>
  <c r="Y26" i="2"/>
  <c r="Y9" i="9" s="1"/>
  <c r="Y11" i="9" s="1"/>
  <c r="Y80" i="2"/>
  <c r="Y4" i="3" s="1"/>
  <c r="X29" i="2"/>
  <c r="X10" i="8" s="1"/>
  <c r="Y107" i="2"/>
  <c r="Y106" i="2"/>
  <c r="Y105" i="2" s="1" a="1"/>
  <c r="Y105" i="2" s="1"/>
  <c r="Y108" i="2"/>
  <c r="U18" i="9"/>
  <c r="V234" i="2"/>
  <c r="V18" i="9" s="1"/>
  <c r="Z1" i="4"/>
  <c r="Z13" i="2"/>
  <c r="T15" i="8"/>
  <c r="U235" i="2"/>
  <c r="T19" i="9"/>
  <c r="S21" i="9"/>
  <c r="S20" i="8"/>
  <c r="S18" i="8"/>
  <c r="U232" i="2"/>
  <c r="V232" i="2" s="1"/>
  <c r="T14" i="8"/>
  <c r="S17" i="8"/>
  <c r="U3" i="8"/>
  <c r="W17" i="9"/>
  <c r="X233" i="2"/>
  <c r="Z110" i="2" l="1"/>
  <c r="Z109" i="2"/>
  <c r="Z26" i="2"/>
  <c r="Z9" i="9" s="1"/>
  <c r="Z11" i="9" s="1"/>
  <c r="Z80" i="2"/>
  <c r="Z4" i="3" s="1"/>
  <c r="Y6" i="6"/>
  <c r="Y29" i="2"/>
  <c r="Y10" i="8" s="1"/>
  <c r="Z107" i="2"/>
  <c r="Z106" i="2"/>
  <c r="Z105" i="2" s="1" a="1"/>
  <c r="Z105" i="2" s="1"/>
  <c r="Z108" i="2"/>
  <c r="AA1" i="4"/>
  <c r="AA13" i="2"/>
  <c r="T21" i="9"/>
  <c r="T20" i="8"/>
  <c r="T18" i="8"/>
  <c r="V235" i="2"/>
  <c r="U15" i="8"/>
  <c r="U19" i="9"/>
  <c r="W234" i="2"/>
  <c r="W18" i="9" s="1"/>
  <c r="T17" i="8"/>
  <c r="U14" i="8"/>
  <c r="V3" i="8"/>
  <c r="X17" i="9"/>
  <c r="Y233" i="2"/>
  <c r="AA110" i="2" l="1"/>
  <c r="AA109" i="2"/>
  <c r="Z6" i="6"/>
  <c r="AA26" i="2"/>
  <c r="AA9" i="9" s="1"/>
  <c r="AA11" i="9" s="1"/>
  <c r="AA80" i="2"/>
  <c r="AA4" i="3" s="1"/>
  <c r="Z29" i="2"/>
  <c r="Z10" i="8" s="1"/>
  <c r="AA108" i="2"/>
  <c r="AA106" i="2"/>
  <c r="AA105" i="2" s="1" a="1"/>
  <c r="AA105" i="2" s="1"/>
  <c r="AA107" i="2"/>
  <c r="AB1" i="4"/>
  <c r="AB13" i="2"/>
  <c r="U21" i="9"/>
  <c r="U20" i="8"/>
  <c r="U18" i="8"/>
  <c r="V19" i="9"/>
  <c r="W235" i="2"/>
  <c r="V15" i="8"/>
  <c r="X234" i="2"/>
  <c r="X18" i="9" s="1"/>
  <c r="U17" i="8"/>
  <c r="W232" i="2"/>
  <c r="V14" i="8"/>
  <c r="Z233" i="2"/>
  <c r="Y17" i="9"/>
  <c r="W3" i="8"/>
  <c r="AB109" i="2" l="1"/>
  <c r="AB110" i="2"/>
  <c r="AA6" i="6"/>
  <c r="AB26" i="2"/>
  <c r="AB6" i="6" s="1"/>
  <c r="AB80" i="2"/>
  <c r="AB4" i="3" s="1"/>
  <c r="AA29" i="2"/>
  <c r="AA10" i="8" s="1"/>
  <c r="AB108" i="2"/>
  <c r="AB106" i="2"/>
  <c r="AB105" i="2" s="1" a="1"/>
  <c r="AB105" i="2" s="1"/>
  <c r="AB107" i="2"/>
  <c r="AC1" i="4"/>
  <c r="AC13" i="2"/>
  <c r="V21" i="9"/>
  <c r="V20" i="8"/>
  <c r="V18" i="8"/>
  <c r="W19" i="9"/>
  <c r="W15" i="8"/>
  <c r="X235" i="2"/>
  <c r="Y234" i="2"/>
  <c r="Y18" i="9" s="1"/>
  <c r="V17" i="8"/>
  <c r="W14" i="8"/>
  <c r="X232" i="2"/>
  <c r="X3" i="8"/>
  <c r="Z17" i="9"/>
  <c r="AA233" i="2"/>
  <c r="AC109" i="2" l="1"/>
  <c r="AC110" i="2"/>
  <c r="AB9" i="9"/>
  <c r="AB11" i="9" s="1"/>
  <c r="AC26" i="2"/>
  <c r="AC9" i="9" s="1"/>
  <c r="AC11" i="9" s="1"/>
  <c r="AC80" i="2"/>
  <c r="AC4" i="3" s="1"/>
  <c r="AB29" i="2"/>
  <c r="AB10" i="8" s="1"/>
  <c r="AC106" i="2"/>
  <c r="AC105" i="2" s="1" a="1"/>
  <c r="AC105" i="2" s="1"/>
  <c r="AC108" i="2"/>
  <c r="AC107" i="2"/>
  <c r="AD1" i="4"/>
  <c r="AD13" i="2"/>
  <c r="Y235" i="2"/>
  <c r="X15" i="8"/>
  <c r="X19" i="9"/>
  <c r="W21" i="9"/>
  <c r="W20" i="8"/>
  <c r="W18" i="8"/>
  <c r="Z234" i="2"/>
  <c r="Z18" i="9" s="1"/>
  <c r="Y232" i="2"/>
  <c r="X14" i="8"/>
  <c r="W17" i="8"/>
  <c r="Y3" i="8"/>
  <c r="AA17" i="9"/>
  <c r="AB233" i="2"/>
  <c r="AD110" i="2" l="1"/>
  <c r="AD109" i="2"/>
  <c r="AD26" i="2"/>
  <c r="AD9" i="9" s="1"/>
  <c r="AD11" i="9" s="1"/>
  <c r="AD80" i="2"/>
  <c r="AD4" i="3" s="1"/>
  <c r="AC6" i="6"/>
  <c r="AC29" i="2"/>
  <c r="AC10" i="8" s="1"/>
  <c r="AD106" i="2"/>
  <c r="AD105" i="2" s="1" a="1"/>
  <c r="AD105" i="2" s="1"/>
  <c r="AD107" i="2"/>
  <c r="AD108" i="2"/>
  <c r="AE1" i="4"/>
  <c r="AE13" i="2"/>
  <c r="X21" i="9"/>
  <c r="X20" i="8"/>
  <c r="X18" i="8"/>
  <c r="Y19" i="9"/>
  <c r="Z235" i="2"/>
  <c r="Y15" i="8"/>
  <c r="AA234" i="2"/>
  <c r="AA18" i="9" s="1"/>
  <c r="X17" i="8"/>
  <c r="Z232" i="2"/>
  <c r="Y14" i="8"/>
  <c r="Z3" i="8"/>
  <c r="AB17" i="9"/>
  <c r="AC233" i="2"/>
  <c r="AE110" i="2" l="1"/>
  <c r="AE109" i="2"/>
  <c r="AD6" i="6"/>
  <c r="AE26" i="2"/>
  <c r="AE9" i="9" s="1"/>
  <c r="AE11" i="9" s="1"/>
  <c r="AE80" i="2"/>
  <c r="AE4" i="3" s="1"/>
  <c r="AD29" i="2"/>
  <c r="AD10" i="8" s="1"/>
  <c r="AE107" i="2"/>
  <c r="AE108" i="2"/>
  <c r="AE106" i="2"/>
  <c r="AF1" i="4"/>
  <c r="AF13" i="2"/>
  <c r="Y21" i="9"/>
  <c r="Y18" i="8"/>
  <c r="Y20" i="8"/>
  <c r="AA235" i="2"/>
  <c r="Z19" i="9"/>
  <c r="Z15" i="8"/>
  <c r="AB234" i="2"/>
  <c r="AB18" i="9" s="1"/>
  <c r="Y17" i="8"/>
  <c r="Z14" i="8"/>
  <c r="AA232" i="2"/>
  <c r="AC17" i="9"/>
  <c r="AD233" i="2"/>
  <c r="AA3" i="8"/>
  <c r="AE105" i="2" l="1" a="1"/>
  <c r="AE105" i="2" s="1"/>
  <c r="AF109" i="2"/>
  <c r="AF110" i="2"/>
  <c r="AF26" i="2"/>
  <c r="AF9" i="9" s="1"/>
  <c r="AF11" i="9" s="1"/>
  <c r="AF80" i="2"/>
  <c r="AF4" i="3" s="1"/>
  <c r="AE6" i="6"/>
  <c r="AF7" i="4"/>
  <c r="AE29" i="2"/>
  <c r="AE10" i="8" s="1"/>
  <c r="AF108" i="2"/>
  <c r="AF107" i="2"/>
  <c r="AF106" i="2"/>
  <c r="AF105" i="2" s="1" a="1"/>
  <c r="AF105" i="2" s="1"/>
  <c r="AG1" i="4"/>
  <c r="AG13" i="2"/>
  <c r="AA15" i="8"/>
  <c r="AA19" i="9"/>
  <c r="AB235" i="2"/>
  <c r="Z21" i="9"/>
  <c r="Z20" i="8"/>
  <c r="Z18" i="8"/>
  <c r="AC234" i="2"/>
  <c r="AC18" i="9" s="1"/>
  <c r="AA14" i="8"/>
  <c r="AB232" i="2"/>
  <c r="Z17" i="8"/>
  <c r="AD17" i="9"/>
  <c r="AE233" i="2"/>
  <c r="AB3" i="8"/>
  <c r="AG110" i="2" l="1"/>
  <c r="AG109" i="2"/>
  <c r="AG26" i="2"/>
  <c r="AG9" i="9" s="1"/>
  <c r="AG80" i="2"/>
  <c r="AG4" i="3" s="1"/>
  <c r="AF6" i="6"/>
  <c r="F7" i="4"/>
  <c r="I7" i="4"/>
  <c r="G7" i="4"/>
  <c r="H7" i="4"/>
  <c r="J7" i="4"/>
  <c r="K7" i="4"/>
  <c r="L7" i="4"/>
  <c r="M7" i="4"/>
  <c r="N7" i="4"/>
  <c r="O7" i="4"/>
  <c r="P7" i="4"/>
  <c r="Q7" i="4"/>
  <c r="R7" i="4"/>
  <c r="S7" i="4"/>
  <c r="T7" i="4"/>
  <c r="U7" i="4"/>
  <c r="V7" i="4"/>
  <c r="W7" i="4"/>
  <c r="X7" i="4"/>
  <c r="Y7" i="4"/>
  <c r="Z7" i="4"/>
  <c r="AA7" i="4"/>
  <c r="AB7" i="4"/>
  <c r="AC7" i="4"/>
  <c r="AD7" i="4"/>
  <c r="AE7" i="4"/>
  <c r="C263" i="2"/>
  <c r="C252" i="2"/>
  <c r="AF29" i="2"/>
  <c r="AF10" i="8" s="1"/>
  <c r="AG106" i="2"/>
  <c r="AG105" i="2" s="1" a="1"/>
  <c r="AG105" i="2" s="1"/>
  <c r="AG107" i="2"/>
  <c r="AG108" i="2"/>
  <c r="AF6" i="21"/>
  <c r="AF6" i="3"/>
  <c r="AH1" i="4"/>
  <c r="AG7" i="4"/>
  <c r="AH13" i="2"/>
  <c r="AC235" i="2"/>
  <c r="AB19" i="9"/>
  <c r="AB15" i="8"/>
  <c r="AA21" i="9"/>
  <c r="AA20" i="8"/>
  <c r="AA18" i="8"/>
  <c r="AD234" i="2"/>
  <c r="AD18" i="9" s="1"/>
  <c r="AA17" i="8"/>
  <c r="AC232" i="2"/>
  <c r="AB14" i="8"/>
  <c r="AE17" i="9"/>
  <c r="AF233" i="2"/>
  <c r="AC3" i="8"/>
  <c r="AH110" i="2" l="1"/>
  <c r="AH109" i="2"/>
  <c r="AH26" i="2"/>
  <c r="AH6" i="6" s="1"/>
  <c r="AH80" i="2"/>
  <c r="AH4" i="3" s="1"/>
  <c r="AG6" i="6"/>
  <c r="AG11" i="9"/>
  <c r="Z6" i="21"/>
  <c r="Z6" i="3"/>
  <c r="C260" i="2"/>
  <c r="Q279" i="2" s="1"/>
  <c r="Q281" i="2" s="1"/>
  <c r="C256" i="2"/>
  <c r="M279" i="2" s="1"/>
  <c r="M281" i="2" s="1"/>
  <c r="X6" i="3"/>
  <c r="X6" i="21"/>
  <c r="AE6" i="3"/>
  <c r="AE6" i="21"/>
  <c r="O6" i="3"/>
  <c r="O6" i="21"/>
  <c r="I6" i="3"/>
  <c r="I6" i="21"/>
  <c r="AD6" i="3"/>
  <c r="AD6" i="21"/>
  <c r="V6" i="3"/>
  <c r="V6" i="21"/>
  <c r="N6" i="3"/>
  <c r="N6" i="21"/>
  <c r="F6" i="3"/>
  <c r="F6" i="21"/>
  <c r="R6" i="21"/>
  <c r="R6" i="3"/>
  <c r="Q6" i="3"/>
  <c r="Q6" i="21"/>
  <c r="G6" i="21"/>
  <c r="G6" i="3"/>
  <c r="AC6" i="21"/>
  <c r="AC6" i="3"/>
  <c r="U6" i="21"/>
  <c r="U6" i="3"/>
  <c r="M6" i="21"/>
  <c r="M6" i="3"/>
  <c r="H6" i="21"/>
  <c r="H6" i="3"/>
  <c r="P6" i="3"/>
  <c r="P6" i="21"/>
  <c r="AB6" i="21"/>
  <c r="AB6" i="3"/>
  <c r="L6" i="21"/>
  <c r="L6" i="3"/>
  <c r="J6" i="3"/>
  <c r="J6" i="21"/>
  <c r="Y6" i="21"/>
  <c r="Y6" i="3"/>
  <c r="W6" i="21"/>
  <c r="W6" i="3"/>
  <c r="T6" i="3"/>
  <c r="T6" i="21"/>
  <c r="AA6" i="3"/>
  <c r="AA6" i="21"/>
  <c r="S6" i="3"/>
  <c r="S6" i="21"/>
  <c r="K6" i="3"/>
  <c r="K6" i="21"/>
  <c r="AG29" i="2"/>
  <c r="AG10" i="8" s="1"/>
  <c r="AH107" i="2"/>
  <c r="AH106" i="2"/>
  <c r="AH105" i="2" s="1" a="1"/>
  <c r="AH105" i="2" s="1"/>
  <c r="AH108" i="2"/>
  <c r="AI1" i="4"/>
  <c r="AH7" i="4"/>
  <c r="AG6" i="3"/>
  <c r="AG6" i="21"/>
  <c r="AI13" i="2"/>
  <c r="AB18" i="8"/>
  <c r="AB20" i="8"/>
  <c r="AB21" i="9"/>
  <c r="AC15" i="8"/>
  <c r="AC19" i="9"/>
  <c r="AD235" i="2"/>
  <c r="AE234" i="2"/>
  <c r="AE18" i="9" s="1"/>
  <c r="AD232" i="2"/>
  <c r="AC14" i="8"/>
  <c r="AB17" i="8"/>
  <c r="AD3" i="8"/>
  <c r="AF17" i="9"/>
  <c r="AG233" i="2"/>
  <c r="AI110" i="2" l="1"/>
  <c r="AI109" i="2"/>
  <c r="AH9" i="9"/>
  <c r="AH11" i="9" s="1"/>
  <c r="AI26" i="2"/>
  <c r="AI9" i="9" s="1"/>
  <c r="AI80" i="2"/>
  <c r="AI4" i="3" s="1"/>
  <c r="P279" i="2"/>
  <c r="P281" i="2" s="1"/>
  <c r="P282" i="2" s="1"/>
  <c r="P285" i="2" s="1"/>
  <c r="S279" i="2"/>
  <c r="S281" i="2" s="1"/>
  <c r="S283" i="2" s="1"/>
  <c r="S286" i="2" s="1"/>
  <c r="R279" i="2"/>
  <c r="R281" i="2" s="1"/>
  <c r="R4" i="9" s="1"/>
  <c r="U279" i="2"/>
  <c r="U281" i="2" s="1"/>
  <c r="U283" i="2" s="1"/>
  <c r="U286" i="2" s="1"/>
  <c r="W279" i="2"/>
  <c r="W281" i="2" s="1"/>
  <c r="W282" i="2" s="1"/>
  <c r="W285" i="2" s="1"/>
  <c r="T279" i="2"/>
  <c r="T281" i="2" s="1"/>
  <c r="T4" i="9" s="1"/>
  <c r="O279" i="2"/>
  <c r="O281" i="2" s="1"/>
  <c r="O283" i="2" s="1"/>
  <c r="O286" i="2" s="1"/>
  <c r="V279" i="2"/>
  <c r="V281" i="2" s="1"/>
  <c r="V282" i="2" s="1"/>
  <c r="V285" i="2" s="1"/>
  <c r="J279" i="2"/>
  <c r="J281" i="2" s="1"/>
  <c r="J287" i="2" s="1"/>
  <c r="G279" i="2"/>
  <c r="G281" i="2" s="1"/>
  <c r="G282" i="2" s="1"/>
  <c r="G285" i="2" s="1"/>
  <c r="K279" i="2"/>
  <c r="K281" i="2" s="1"/>
  <c r="K287" i="2" s="1"/>
  <c r="I279" i="2"/>
  <c r="I281" i="2" s="1"/>
  <c r="I4" i="9" s="1"/>
  <c r="H279" i="2"/>
  <c r="H281" i="2" s="1"/>
  <c r="H4" i="9" s="1"/>
  <c r="F279" i="2"/>
  <c r="F281" i="2" s="1"/>
  <c r="F282" i="2" s="1"/>
  <c r="F285" i="2" s="1"/>
  <c r="C262" i="2"/>
  <c r="C264" i="2" s="1"/>
  <c r="N279" i="2"/>
  <c r="N281" i="2" s="1"/>
  <c r="N282" i="2" s="1"/>
  <c r="N285" i="2" s="1"/>
  <c r="L279" i="2"/>
  <c r="L281" i="2" s="1"/>
  <c r="L287" i="2" s="1"/>
  <c r="AH29" i="2"/>
  <c r="AH10" i="8" s="1"/>
  <c r="AI108" i="2"/>
  <c r="AI106" i="2"/>
  <c r="AI105" i="2" s="1" a="1"/>
  <c r="AI105" i="2" s="1"/>
  <c r="AI107" i="2"/>
  <c r="M283" i="2"/>
  <c r="M286" i="2" s="1"/>
  <c r="M4" i="9"/>
  <c r="M282" i="2"/>
  <c r="M285" i="2" s="1"/>
  <c r="M287" i="2"/>
  <c r="Y279" i="2"/>
  <c r="Y281" i="2" s="1"/>
  <c r="X279" i="2"/>
  <c r="X281" i="2" s="1"/>
  <c r="Q4" i="9"/>
  <c r="Q283" i="2"/>
  <c r="Q286" i="2" s="1"/>
  <c r="Q282" i="2"/>
  <c r="Q285" i="2" s="1"/>
  <c r="Q287" i="2"/>
  <c r="AH6" i="3"/>
  <c r="AH6" i="21"/>
  <c r="AJ1" i="4"/>
  <c r="AI7" i="4"/>
  <c r="AJ13" i="2"/>
  <c r="AE235" i="2"/>
  <c r="AD15" i="8"/>
  <c r="AD19" i="9"/>
  <c r="AC21" i="9"/>
  <c r="AC18" i="8"/>
  <c r="AC20" i="8"/>
  <c r="AF234" i="2"/>
  <c r="AF18" i="9" s="1"/>
  <c r="AC17" i="8"/>
  <c r="AE232" i="2"/>
  <c r="AD14" i="8"/>
  <c r="AE3" i="8"/>
  <c r="AG17" i="9"/>
  <c r="AH233" i="2"/>
  <c r="AJ109" i="2" l="1"/>
  <c r="AJ110" i="2"/>
  <c r="AC279" i="2"/>
  <c r="AC281" i="2" s="1"/>
  <c r="AC283" i="2" s="1"/>
  <c r="AC286" i="2" s="1"/>
  <c r="AG279" i="2"/>
  <c r="AG281" i="2" s="1"/>
  <c r="AH279" i="2"/>
  <c r="AH281" i="2" s="1"/>
  <c r="AI279" i="2"/>
  <c r="AI281" i="2" s="1"/>
  <c r="AF279" i="2"/>
  <c r="AF281" i="2" s="1"/>
  <c r="AF283" i="2" s="1"/>
  <c r="AF286" i="2" s="1"/>
  <c r="AJ26" i="2"/>
  <c r="AJ9" i="9" s="1"/>
  <c r="AJ80" i="2"/>
  <c r="AJ4" i="3" s="1"/>
  <c r="AI6" i="6"/>
  <c r="AI11" i="9"/>
  <c r="P287" i="2"/>
  <c r="P283" i="2"/>
  <c r="P286" i="2" s="1"/>
  <c r="U282" i="2"/>
  <c r="U285" i="2" s="1"/>
  <c r="U4" i="9"/>
  <c r="U12" i="9" s="1"/>
  <c r="U26" i="9" s="1"/>
  <c r="R287" i="2"/>
  <c r="P4" i="9"/>
  <c r="P5" i="9" s="1"/>
  <c r="P13" i="9" s="1"/>
  <c r="P23" i="9" s="1"/>
  <c r="R283" i="2"/>
  <c r="R286" i="2" s="1"/>
  <c r="R282" i="2"/>
  <c r="R285" i="2" s="1"/>
  <c r="K283" i="2"/>
  <c r="K286" i="2" s="1"/>
  <c r="W287" i="2"/>
  <c r="S4" i="9"/>
  <c r="S12" i="9" s="1"/>
  <c r="S26" i="9" s="1"/>
  <c r="S282" i="2"/>
  <c r="S285" i="2" s="1"/>
  <c r="S287" i="2"/>
  <c r="T283" i="2"/>
  <c r="T286" i="2" s="1"/>
  <c r="W283" i="2"/>
  <c r="W286" i="2" s="1"/>
  <c r="T287" i="2"/>
  <c r="W4" i="9"/>
  <c r="W6" i="9" s="1"/>
  <c r="W14" i="9" s="1"/>
  <c r="W24" i="9" s="1"/>
  <c r="V287" i="2"/>
  <c r="V283" i="2"/>
  <c r="V286" i="2" s="1"/>
  <c r="V4" i="9"/>
  <c r="V6" i="9" s="1"/>
  <c r="V14" i="9" s="1"/>
  <c r="V24" i="9" s="1"/>
  <c r="T282" i="2"/>
  <c r="T285" i="2" s="1"/>
  <c r="O282" i="2"/>
  <c r="O285" i="2" s="1"/>
  <c r="U287" i="2"/>
  <c r="O4" i="9"/>
  <c r="O5" i="9" s="1"/>
  <c r="O13" i="9" s="1"/>
  <c r="O23" i="9" s="1"/>
  <c r="O287" i="2"/>
  <c r="K282" i="2"/>
  <c r="K285" i="2" s="1"/>
  <c r="J4" i="9"/>
  <c r="J6" i="9" s="1"/>
  <c r="J14" i="9" s="1"/>
  <c r="J24" i="9" s="1"/>
  <c r="J282" i="2"/>
  <c r="J285" i="2" s="1"/>
  <c r="J283" i="2"/>
  <c r="J286" i="2" s="1"/>
  <c r="K4" i="9"/>
  <c r="K6" i="9" s="1"/>
  <c r="K14" i="9" s="1"/>
  <c r="K24" i="9" s="1"/>
  <c r="G287" i="2"/>
  <c r="G283" i="2"/>
  <c r="G286" i="2" s="1"/>
  <c r="F287" i="2"/>
  <c r="I287" i="2"/>
  <c r="G4" i="9"/>
  <c r="G12" i="9" s="1"/>
  <c r="G26" i="9" s="1"/>
  <c r="H282" i="2"/>
  <c r="H285" i="2" s="1"/>
  <c r="I283" i="2"/>
  <c r="I286" i="2" s="1"/>
  <c r="I282" i="2"/>
  <c r="I285" i="2" s="1"/>
  <c r="F283" i="2"/>
  <c r="F286" i="2" s="1"/>
  <c r="F4" i="9"/>
  <c r="F6" i="9" s="1"/>
  <c r="F14" i="9" s="1"/>
  <c r="F24" i="9" s="1"/>
  <c r="N4" i="9"/>
  <c r="N12" i="9" s="1"/>
  <c r="N26" i="9" s="1"/>
  <c r="H287" i="2"/>
  <c r="H283" i="2"/>
  <c r="H286" i="2" s="1"/>
  <c r="N283" i="2"/>
  <c r="N286" i="2" s="1"/>
  <c r="L283" i="2"/>
  <c r="L286" i="2" s="1"/>
  <c r="L4" i="9"/>
  <c r="L6" i="9" s="1"/>
  <c r="L14" i="9" s="1"/>
  <c r="L24" i="9" s="1"/>
  <c r="L282" i="2"/>
  <c r="L285" i="2" s="1"/>
  <c r="AB279" i="2"/>
  <c r="AB281" i="2" s="1"/>
  <c r="AB287" i="2" s="1"/>
  <c r="AE279" i="2"/>
  <c r="AE281" i="2" s="1"/>
  <c r="AE283" i="2" s="1"/>
  <c r="AE286" i="2" s="1"/>
  <c r="AA279" i="2"/>
  <c r="AA281" i="2" s="1"/>
  <c r="AA282" i="2" s="1"/>
  <c r="AA285" i="2" s="1"/>
  <c r="AD279" i="2"/>
  <c r="AD281" i="2" s="1"/>
  <c r="AD287" i="2" s="1"/>
  <c r="Z279" i="2"/>
  <c r="Z281" i="2" s="1"/>
  <c r="Z283" i="2" s="1"/>
  <c r="Z286" i="2" s="1"/>
  <c r="N287" i="2"/>
  <c r="AI29" i="2"/>
  <c r="AI10" i="8" s="1"/>
  <c r="AJ106" i="2"/>
  <c r="AJ108" i="2"/>
  <c r="AJ107" i="2"/>
  <c r="Q289" i="2"/>
  <c r="Y4" i="9"/>
  <c r="Y283" i="2"/>
  <c r="Y286" i="2" s="1"/>
  <c r="Y282" i="2"/>
  <c r="Y285" i="2" s="1"/>
  <c r="Y287" i="2"/>
  <c r="M5" i="9"/>
  <c r="M13" i="9" s="1"/>
  <c r="M23" i="9" s="1"/>
  <c r="M12" i="9"/>
  <c r="M26" i="9" s="1"/>
  <c r="M6" i="9"/>
  <c r="M14" i="9" s="1"/>
  <c r="M24" i="9" s="1"/>
  <c r="H12" i="9"/>
  <c r="H5" i="9"/>
  <c r="H13" i="9" s="1"/>
  <c r="H23" i="9" s="1"/>
  <c r="H6" i="9"/>
  <c r="H14" i="9" s="1"/>
  <c r="H24" i="9" s="1"/>
  <c r="I12" i="9"/>
  <c r="I26" i="9" s="1"/>
  <c r="I6" i="9"/>
  <c r="I14" i="9" s="1"/>
  <c r="I24" i="9" s="1"/>
  <c r="I5" i="9"/>
  <c r="I13" i="9" s="1"/>
  <c r="I23" i="9" s="1"/>
  <c r="R5" i="9"/>
  <c r="R13" i="9" s="1"/>
  <c r="R23" i="9" s="1"/>
  <c r="R6" i="9"/>
  <c r="R14" i="9" s="1"/>
  <c r="R24" i="9" s="1"/>
  <c r="R12" i="9"/>
  <c r="R26" i="9" s="1"/>
  <c r="Q5" i="9"/>
  <c r="Q13" i="9" s="1"/>
  <c r="Q23" i="9" s="1"/>
  <c r="Q12" i="9"/>
  <c r="Q26" i="9" s="1"/>
  <c r="Q6" i="9"/>
  <c r="Q14" i="9" s="1"/>
  <c r="Q24" i="9" s="1"/>
  <c r="T12" i="9"/>
  <c r="T26" i="9" s="1"/>
  <c r="T5" i="9"/>
  <c r="T13" i="9" s="1"/>
  <c r="T23" i="9" s="1"/>
  <c r="T6" i="9"/>
  <c r="T14" i="9" s="1"/>
  <c r="T24" i="9" s="1"/>
  <c r="X283" i="2"/>
  <c r="X286" i="2" s="1"/>
  <c r="X282" i="2"/>
  <c r="X285" i="2" s="1"/>
  <c r="X4" i="9"/>
  <c r="X287" i="2"/>
  <c r="M289" i="2"/>
  <c r="AI6" i="3"/>
  <c r="AI6" i="21"/>
  <c r="AK1" i="4"/>
  <c r="AJ7" i="4"/>
  <c r="AK13" i="2"/>
  <c r="AD21" i="9"/>
  <c r="AF235" i="2"/>
  <c r="AE15" i="8"/>
  <c r="AE19" i="9"/>
  <c r="AD20" i="8"/>
  <c r="AD18" i="8"/>
  <c r="AG234" i="2"/>
  <c r="AG18" i="9" s="1"/>
  <c r="AD17" i="8"/>
  <c r="AF232" i="2"/>
  <c r="AE14" i="8"/>
  <c r="AI233" i="2"/>
  <c r="AH17" i="9"/>
  <c r="AF3" i="8"/>
  <c r="AJ105" i="2" l="1" a="1"/>
  <c r="AJ105" i="2" s="1"/>
  <c r="AK109" i="2"/>
  <c r="AK110" i="2"/>
  <c r="AC4" i="9"/>
  <c r="AC6" i="9" s="1"/>
  <c r="AC14" i="9" s="1"/>
  <c r="AC24" i="9" s="1"/>
  <c r="AC287" i="2"/>
  <c r="AC282" i="2"/>
  <c r="AC285" i="2" s="1"/>
  <c r="U289" i="2"/>
  <c r="AI282" i="2"/>
  <c r="AI285" i="2" s="1"/>
  <c r="AI4" i="9"/>
  <c r="AI283" i="2"/>
  <c r="AH282" i="2"/>
  <c r="AH285" i="2" s="1"/>
  <c r="AH4" i="9"/>
  <c r="AH283" i="2"/>
  <c r="AG4" i="9"/>
  <c r="AG283" i="2"/>
  <c r="AG286" i="2" s="1"/>
  <c r="AG282" i="2"/>
  <c r="AG285" i="2" s="1"/>
  <c r="AJ6" i="6"/>
  <c r="AK26" i="2"/>
  <c r="AK9" i="9" s="1"/>
  <c r="AK80" i="2"/>
  <c r="AK4" i="3" s="1"/>
  <c r="AJ12" i="9"/>
  <c r="AJ11" i="9"/>
  <c r="AJ14" i="9"/>
  <c r="AJ13" i="9"/>
  <c r="P12" i="9"/>
  <c r="P26" i="9" s="1"/>
  <c r="U5" i="9"/>
  <c r="U13" i="9" s="1"/>
  <c r="U23" i="9" s="1"/>
  <c r="P289" i="2"/>
  <c r="U6" i="9"/>
  <c r="U14" i="9" s="1"/>
  <c r="U24" i="9" s="1"/>
  <c r="K289" i="2"/>
  <c r="R289" i="2"/>
  <c r="V5" i="9"/>
  <c r="V13" i="9" s="1"/>
  <c r="V23" i="9" s="1"/>
  <c r="S6" i="9"/>
  <c r="S14" i="9" s="1"/>
  <c r="S24" i="9" s="1"/>
  <c r="S5" i="9"/>
  <c r="S13" i="9" s="1"/>
  <c r="S23" i="9" s="1"/>
  <c r="P6" i="9"/>
  <c r="P14" i="9" s="1"/>
  <c r="P24" i="9" s="1"/>
  <c r="V12" i="9"/>
  <c r="V26" i="9" s="1"/>
  <c r="S289" i="2"/>
  <c r="W289" i="2"/>
  <c r="K12" i="9"/>
  <c r="K26" i="9" s="1"/>
  <c r="T289" i="2"/>
  <c r="V289" i="2"/>
  <c r="W5" i="9"/>
  <c r="W13" i="9" s="1"/>
  <c r="W23" i="9" s="1"/>
  <c r="W12" i="9"/>
  <c r="W26" i="9" s="1"/>
  <c r="O289" i="2"/>
  <c r="O6" i="9"/>
  <c r="O14" i="9" s="1"/>
  <c r="O24" i="9" s="1"/>
  <c r="O12" i="9"/>
  <c r="O26" i="9" s="1"/>
  <c r="K5" i="9"/>
  <c r="K13" i="9" s="1"/>
  <c r="K23" i="9" s="1"/>
  <c r="J289" i="2"/>
  <c r="N5" i="9"/>
  <c r="N13" i="9" s="1"/>
  <c r="N23" i="9" s="1"/>
  <c r="G289" i="2"/>
  <c r="J12" i="9"/>
  <c r="J26" i="9" s="1"/>
  <c r="G5" i="9"/>
  <c r="G13" i="9" s="1"/>
  <c r="G23" i="9" s="1"/>
  <c r="J5" i="9"/>
  <c r="J13" i="9" s="1"/>
  <c r="J23" i="9" s="1"/>
  <c r="AA287" i="2"/>
  <c r="N6" i="9"/>
  <c r="N14" i="9" s="1"/>
  <c r="N24" i="9" s="1"/>
  <c r="G6" i="9"/>
  <c r="G14" i="9" s="1"/>
  <c r="G24" i="9" s="1"/>
  <c r="AA4" i="9"/>
  <c r="AA6" i="9" s="1"/>
  <c r="AA14" i="9" s="1"/>
  <c r="AA24" i="9" s="1"/>
  <c r="AA283" i="2"/>
  <c r="AA286" i="2" s="1"/>
  <c r="I289" i="2"/>
  <c r="F289" i="2"/>
  <c r="F12" i="9"/>
  <c r="F26" i="9" s="1"/>
  <c r="F5" i="9"/>
  <c r="F13" i="9" s="1"/>
  <c r="F23" i="9" s="1"/>
  <c r="L5" i="9"/>
  <c r="L13" i="9" s="1"/>
  <c r="L23" i="9" s="1"/>
  <c r="Z287" i="2"/>
  <c r="L289" i="2"/>
  <c r="N289" i="2"/>
  <c r="AF282" i="2"/>
  <c r="AF285" i="2" s="1"/>
  <c r="AF4" i="9"/>
  <c r="AF5" i="9" s="1"/>
  <c r="AF13" i="9" s="1"/>
  <c r="AF23" i="9" s="1"/>
  <c r="H289" i="2"/>
  <c r="L12" i="9"/>
  <c r="L26" i="9" s="1"/>
  <c r="AB283" i="2"/>
  <c r="AB286" i="2" s="1"/>
  <c r="Z4" i="9"/>
  <c r="Z6" i="9" s="1"/>
  <c r="Z14" i="9" s="1"/>
  <c r="Z24" i="9" s="1"/>
  <c r="AE4" i="9"/>
  <c r="AE6" i="9" s="1"/>
  <c r="AE14" i="9" s="1"/>
  <c r="AE24" i="9" s="1"/>
  <c r="AE282" i="2"/>
  <c r="AE285" i="2" s="1"/>
  <c r="AB4" i="9"/>
  <c r="AB12" i="9" s="1"/>
  <c r="AB282" i="2"/>
  <c r="AB285" i="2" s="1"/>
  <c r="AE287" i="2"/>
  <c r="Z282" i="2"/>
  <c r="Z285" i="2" s="1"/>
  <c r="B281" i="2"/>
  <c r="B284" i="2" s="1"/>
  <c r="AD283" i="2"/>
  <c r="AD286" i="2" s="1"/>
  <c r="AD4" i="9"/>
  <c r="AD5" i="9" s="1"/>
  <c r="AD13" i="9" s="1"/>
  <c r="AD23" i="9" s="1"/>
  <c r="AD282" i="2"/>
  <c r="AD285" i="2" s="1"/>
  <c r="AJ29" i="2"/>
  <c r="AJ10" i="8" s="1"/>
  <c r="AK108" i="2"/>
  <c r="AK106" i="2"/>
  <c r="AK105" i="2" s="1" a="1"/>
  <c r="AK105" i="2" s="1"/>
  <c r="AK107" i="2"/>
  <c r="Y289" i="2"/>
  <c r="H26" i="9"/>
  <c r="Y5" i="9"/>
  <c r="Y13" i="9" s="1"/>
  <c r="Y23" i="9" s="1"/>
  <c r="Y12" i="9"/>
  <c r="Y6" i="9"/>
  <c r="Y14" i="9" s="1"/>
  <c r="Y24" i="9" s="1"/>
  <c r="X12" i="9"/>
  <c r="X26" i="9" s="1"/>
  <c r="X6" i="9"/>
  <c r="X14" i="9" s="1"/>
  <c r="X24" i="9" s="1"/>
  <c r="X5" i="9"/>
  <c r="X13" i="9" s="1"/>
  <c r="X23" i="9" s="1"/>
  <c r="X289" i="2"/>
  <c r="AL1" i="4"/>
  <c r="AK7" i="4"/>
  <c r="AJ6" i="21"/>
  <c r="AJ6" i="3"/>
  <c r="AL13" i="2"/>
  <c r="AE21" i="9"/>
  <c r="AE18" i="8"/>
  <c r="AE20" i="8"/>
  <c r="AG235" i="2"/>
  <c r="AF15" i="8"/>
  <c r="AF19" i="9"/>
  <c r="AF287" i="2"/>
  <c r="AH234" i="2"/>
  <c r="AH18" i="9" s="1"/>
  <c r="AE17" i="8"/>
  <c r="AF14" i="8"/>
  <c r="AG232" i="2"/>
  <c r="AG3" i="8"/>
  <c r="AJ233" i="2"/>
  <c r="AJ285" i="2" s="1"/>
  <c r="AI17" i="9"/>
  <c r="AL110" i="2" l="1"/>
  <c r="AL109" i="2"/>
  <c r="AC5" i="9"/>
  <c r="AC13" i="9" s="1"/>
  <c r="AC23" i="9" s="1"/>
  <c r="AC12" i="9"/>
  <c r="AC26" i="9" s="1"/>
  <c r="AC289" i="2"/>
  <c r="AK6" i="6"/>
  <c r="AA12" i="9"/>
  <c r="AA26" i="9" s="1"/>
  <c r="AH6" i="9"/>
  <c r="AH14" i="9" s="1"/>
  <c r="AH24" i="9" s="1"/>
  <c r="AH5" i="9"/>
  <c r="AH13" i="9" s="1"/>
  <c r="AH23" i="9" s="1"/>
  <c r="AH12" i="9"/>
  <c r="AI5" i="9"/>
  <c r="AI13" i="9" s="1"/>
  <c r="AI23" i="9" s="1"/>
  <c r="AI6" i="9"/>
  <c r="AI14" i="9" s="1"/>
  <c r="AI12" i="9"/>
  <c r="AG6" i="9"/>
  <c r="AG14" i="9" s="1"/>
  <c r="AG24" i="9" s="1"/>
  <c r="AG5" i="9"/>
  <c r="AG13" i="9" s="1"/>
  <c r="AG23" i="9" s="1"/>
  <c r="AG12" i="9"/>
  <c r="AL26" i="2"/>
  <c r="AL9" i="9" s="1"/>
  <c r="AL80" i="2"/>
  <c r="AL4" i="3" s="1"/>
  <c r="AK12" i="9"/>
  <c r="AK11" i="9"/>
  <c r="AK13" i="9"/>
  <c r="AK14" i="9"/>
  <c r="F293" i="2"/>
  <c r="F12" i="8" s="1"/>
  <c r="O293" i="2"/>
  <c r="O12" i="8" s="1"/>
  <c r="R293" i="2"/>
  <c r="R12" i="8" s="1"/>
  <c r="AA5" i="9"/>
  <c r="AA13" i="9" s="1"/>
  <c r="AA23" i="9" s="1"/>
  <c r="AA289" i="2"/>
  <c r="G293" i="2"/>
  <c r="G12" i="8" s="1"/>
  <c r="G291" i="2"/>
  <c r="G7" i="6" s="1"/>
  <c r="F291" i="2"/>
  <c r="F7" i="6" s="1"/>
  <c r="U291" i="2"/>
  <c r="M293" i="2"/>
  <c r="M12" i="8" s="1"/>
  <c r="AB6" i="9"/>
  <c r="AB14" i="9" s="1"/>
  <c r="AB24" i="9" s="1"/>
  <c r="AB5" i="9"/>
  <c r="AB13" i="9" s="1"/>
  <c r="AB23" i="9" s="1"/>
  <c r="T291" i="2"/>
  <c r="S291" i="2"/>
  <c r="AB289" i="2"/>
  <c r="AF289" i="2"/>
  <c r="Q293" i="2"/>
  <c r="Q12" i="8" s="1"/>
  <c r="Z289" i="2"/>
  <c r="AF12" i="9"/>
  <c r="AF26" i="9" s="1"/>
  <c r="AE289" i="2"/>
  <c r="T293" i="2"/>
  <c r="T12" i="8" s="1"/>
  <c r="K293" i="2"/>
  <c r="K12" i="8" s="1"/>
  <c r="P293" i="2"/>
  <c r="P12" i="8" s="1"/>
  <c r="J291" i="2"/>
  <c r="V291" i="2"/>
  <c r="V293" i="2"/>
  <c r="V12" i="8" s="1"/>
  <c r="M291" i="2"/>
  <c r="M7" i="6" s="1"/>
  <c r="S293" i="2"/>
  <c r="S12" i="8" s="1"/>
  <c r="H291" i="2"/>
  <c r="H7" i="6" s="1"/>
  <c r="P291" i="2"/>
  <c r="P7" i="6" s="1"/>
  <c r="L293" i="2"/>
  <c r="L12" i="8" s="1"/>
  <c r="N291" i="2"/>
  <c r="U293" i="2"/>
  <c r="U12" i="8" s="1"/>
  <c r="R291" i="2"/>
  <c r="R7" i="6" s="1"/>
  <c r="N293" i="2"/>
  <c r="N12" i="8" s="1"/>
  <c r="X293" i="2"/>
  <c r="X12" i="8" s="1"/>
  <c r="L291" i="2"/>
  <c r="Q291" i="2"/>
  <c r="H293" i="2"/>
  <c r="H12" i="8" s="1"/>
  <c r="I291" i="2"/>
  <c r="I7" i="6" s="1"/>
  <c r="J293" i="2"/>
  <c r="J12" i="8" s="1"/>
  <c r="AF6" i="9"/>
  <c r="AF14" i="9" s="1"/>
  <c r="AF24" i="9" s="1"/>
  <c r="W291" i="2"/>
  <c r="W7" i="6" s="1"/>
  <c r="K291" i="2"/>
  <c r="O291" i="2"/>
  <c r="O7" i="6" s="1"/>
  <c r="W293" i="2"/>
  <c r="W12" i="8" s="1"/>
  <c r="I293" i="2"/>
  <c r="I12" i="8" s="1"/>
  <c r="AE5" i="9"/>
  <c r="AE13" i="9" s="1"/>
  <c r="AE23" i="9" s="1"/>
  <c r="Z5" i="9"/>
  <c r="Z13" i="9" s="1"/>
  <c r="Z23" i="9" s="1"/>
  <c r="AE12" i="9"/>
  <c r="AE26" i="9" s="1"/>
  <c r="AD6" i="9"/>
  <c r="AD14" i="9" s="1"/>
  <c r="AD24" i="9" s="1"/>
  <c r="Z12" i="9"/>
  <c r="Z26" i="9" s="1"/>
  <c r="AD12" i="9"/>
  <c r="AD26" i="9" s="1"/>
  <c r="AD289" i="2"/>
  <c r="AK29" i="2"/>
  <c r="AK10" i="8" s="1"/>
  <c r="AL107" i="2"/>
  <c r="AL106" i="2"/>
  <c r="AL105" i="2" s="1" a="1"/>
  <c r="AL105" i="2" s="1"/>
  <c r="AL108" i="2"/>
  <c r="Y291" i="2"/>
  <c r="X291" i="2"/>
  <c r="Y26" i="9"/>
  <c r="AB26" i="9"/>
  <c r="Y293" i="2"/>
  <c r="Y12" i="8" s="1"/>
  <c r="AM1" i="4"/>
  <c r="AL7" i="4"/>
  <c r="AK6" i="3"/>
  <c r="AK6" i="21"/>
  <c r="AM13" i="2"/>
  <c r="AF21" i="9"/>
  <c r="AF20" i="8"/>
  <c r="AF18" i="8"/>
  <c r="AH235" i="2"/>
  <c r="AG15" i="8"/>
  <c r="AG19" i="9"/>
  <c r="AG287" i="2"/>
  <c r="AG289" i="2" s="1"/>
  <c r="AI234" i="2"/>
  <c r="AI18" i="9" s="1"/>
  <c r="AH286" i="2"/>
  <c r="AG14" i="8"/>
  <c r="AH232" i="2"/>
  <c r="AF17" i="8"/>
  <c r="AJ17" i="9"/>
  <c r="AJ23" i="9" s="1"/>
  <c r="AK233" i="2"/>
  <c r="AK285" i="2" s="1"/>
  <c r="AH3" i="8"/>
  <c r="E9" i="21" l="1"/>
  <c r="E14" i="21" s="1"/>
  <c r="AM80" i="2"/>
  <c r="AM4" i="3" s="1"/>
  <c r="AM110" i="2"/>
  <c r="AM109" i="2"/>
  <c r="I23" i="8"/>
  <c r="H23" i="8"/>
  <c r="L23" i="8"/>
  <c r="P23" i="8"/>
  <c r="W23" i="8"/>
  <c r="K23" i="8"/>
  <c r="G22" i="8"/>
  <c r="T22" i="8"/>
  <c r="X23" i="8"/>
  <c r="S23" i="8"/>
  <c r="N23" i="8"/>
  <c r="R22" i="8"/>
  <c r="V23" i="8"/>
  <c r="M22" i="8"/>
  <c r="O23" i="8"/>
  <c r="J23" i="8"/>
  <c r="U23" i="8"/>
  <c r="Q23" i="8"/>
  <c r="R23" i="8"/>
  <c r="AI24" i="9"/>
  <c r="AL6" i="6"/>
  <c r="AM26" i="2"/>
  <c r="AM9" i="9" s="1"/>
  <c r="AL12" i="9"/>
  <c r="AL11" i="9"/>
  <c r="AL13" i="9"/>
  <c r="AL14" i="9"/>
  <c r="Y7" i="9"/>
  <c r="Y15" i="9" s="1"/>
  <c r="Y28" i="9" s="1"/>
  <c r="Y7" i="6"/>
  <c r="Y4" i="4" s="1"/>
  <c r="N7" i="6"/>
  <c r="N5" i="8" s="1"/>
  <c r="J7" i="6"/>
  <c r="J4" i="4" s="1"/>
  <c r="F10" i="6"/>
  <c r="F8" i="6"/>
  <c r="G8" i="6"/>
  <c r="Q7" i="9"/>
  <c r="Q15" i="9" s="1"/>
  <c r="Q28" i="9" s="1"/>
  <c r="Q30" i="9" s="1"/>
  <c r="Q16" i="6" s="1"/>
  <c r="Q7" i="6"/>
  <c r="S7" i="9"/>
  <c r="S15" i="9" s="1"/>
  <c r="S28" i="9" s="1"/>
  <c r="S30" i="9" s="1"/>
  <c r="S16" i="6" s="1"/>
  <c r="S7" i="6"/>
  <c r="S5" i="8" s="1"/>
  <c r="L7" i="9"/>
  <c r="L15" i="9" s="1"/>
  <c r="L28" i="9" s="1"/>
  <c r="L30" i="9" s="1"/>
  <c r="L7" i="6"/>
  <c r="T7" i="9"/>
  <c r="T15" i="9" s="1"/>
  <c r="T28" i="9" s="1"/>
  <c r="T30" i="9" s="1"/>
  <c r="T16" i="6" s="1"/>
  <c r="T7" i="6"/>
  <c r="K7" i="9"/>
  <c r="K15" i="9" s="1"/>
  <c r="K28" i="9" s="1"/>
  <c r="K30" i="9" s="1"/>
  <c r="K7" i="6"/>
  <c r="X7" i="9"/>
  <c r="X15" i="9" s="1"/>
  <c r="X28" i="9" s="1"/>
  <c r="X30" i="9" s="1"/>
  <c r="X16" i="6" s="1"/>
  <c r="X7" i="6"/>
  <c r="X4" i="4" s="1"/>
  <c r="V7" i="9"/>
  <c r="V15" i="9" s="1"/>
  <c r="V28" i="9" s="1"/>
  <c r="V30" i="9" s="1"/>
  <c r="V8" i="4" s="1"/>
  <c r="V5" i="21" s="1"/>
  <c r="V7" i="6"/>
  <c r="V4" i="4" s="1"/>
  <c r="U7" i="9"/>
  <c r="U15" i="9" s="1"/>
  <c r="U28" i="9" s="1"/>
  <c r="U30" i="9" s="1"/>
  <c r="U16" i="6" s="1"/>
  <c r="U7" i="6"/>
  <c r="U5" i="8" s="1"/>
  <c r="F23" i="8"/>
  <c r="F22" i="8"/>
  <c r="AA291" i="2"/>
  <c r="J7" i="9"/>
  <c r="J15" i="9" s="1"/>
  <c r="J28" i="9" s="1"/>
  <c r="O22" i="8"/>
  <c r="R7" i="9"/>
  <c r="R15" i="9" s="1"/>
  <c r="R28" i="9" s="1"/>
  <c r="R30" i="9" s="1"/>
  <c r="R16" i="6" s="1"/>
  <c r="G23" i="8"/>
  <c r="G7" i="9"/>
  <c r="G15" i="9" s="1"/>
  <c r="G28" i="9" s="1"/>
  <c r="G30" i="9" s="1"/>
  <c r="G16" i="6" s="1"/>
  <c r="F4" i="4"/>
  <c r="F5" i="8"/>
  <c r="I7" i="9"/>
  <c r="I15" i="9" s="1"/>
  <c r="I28" i="9" s="1"/>
  <c r="I30" i="9" s="1"/>
  <c r="I16" i="6" s="1"/>
  <c r="J22" i="8"/>
  <c r="N7" i="9"/>
  <c r="N15" i="9" s="1"/>
  <c r="N28" i="9" s="1"/>
  <c r="N30" i="9" s="1"/>
  <c r="N16" i="6" s="1"/>
  <c r="F7" i="9"/>
  <c r="F15" i="9" s="1"/>
  <c r="F28" i="9" s="1"/>
  <c r="AB293" i="2"/>
  <c r="AB12" i="8" s="1"/>
  <c r="T5" i="8"/>
  <c r="M23" i="8"/>
  <c r="W7" i="9"/>
  <c r="W15" i="9" s="1"/>
  <c r="W28" i="9" s="1"/>
  <c r="W30" i="9" s="1"/>
  <c r="M7" i="9"/>
  <c r="M15" i="9" s="1"/>
  <c r="M28" i="9" s="1"/>
  <c r="M30" i="9" s="1"/>
  <c r="M8" i="4" s="1"/>
  <c r="M5" i="21" s="1"/>
  <c r="AB291" i="2"/>
  <c r="AC291" i="2"/>
  <c r="AD293" i="2"/>
  <c r="AD12" i="8" s="1"/>
  <c r="AF293" i="2"/>
  <c r="AF12" i="8" s="1"/>
  <c r="AC293" i="2"/>
  <c r="AC12" i="8" s="1"/>
  <c r="U22" i="8"/>
  <c r="Q22" i="8"/>
  <c r="V22" i="8"/>
  <c r="Z293" i="2"/>
  <c r="Z12" i="8" s="1"/>
  <c r="AF291" i="2"/>
  <c r="Z291" i="2"/>
  <c r="AA293" i="2"/>
  <c r="AA12" i="8" s="1"/>
  <c r="H22" i="8"/>
  <c r="L22" i="8"/>
  <c r="K22" i="8"/>
  <c r="AE291" i="2"/>
  <c r="I22" i="8"/>
  <c r="P22" i="8"/>
  <c r="AE293" i="2"/>
  <c r="AE12" i="8" s="1"/>
  <c r="AD291" i="2"/>
  <c r="P7" i="9"/>
  <c r="P15" i="9" s="1"/>
  <c r="P28" i="9" s="1"/>
  <c r="P30" i="9" s="1"/>
  <c r="P8" i="4" s="1"/>
  <c r="P5" i="21" s="1"/>
  <c r="W22" i="8"/>
  <c r="T23" i="8"/>
  <c r="AG291" i="2"/>
  <c r="AG7" i="6" s="1"/>
  <c r="S22" i="8"/>
  <c r="O7" i="9"/>
  <c r="O15" i="9" s="1"/>
  <c r="O28" i="9" s="1"/>
  <c r="O30" i="9" s="1"/>
  <c r="O16" i="6" s="1"/>
  <c r="X22" i="8"/>
  <c r="N22" i="8"/>
  <c r="H7" i="9"/>
  <c r="H15" i="9" s="1"/>
  <c r="H28" i="9" s="1"/>
  <c r="H30" i="9" s="1"/>
  <c r="AL29" i="2"/>
  <c r="AL10" i="8" s="1"/>
  <c r="AM106" i="2"/>
  <c r="AM107" i="2"/>
  <c r="AM108" i="2"/>
  <c r="I8" i="6"/>
  <c r="W4" i="4"/>
  <c r="W5" i="8"/>
  <c r="H4" i="4"/>
  <c r="H5" i="8"/>
  <c r="Y23" i="8"/>
  <c r="Y22" i="8"/>
  <c r="H8" i="6"/>
  <c r="P5" i="8"/>
  <c r="P4" i="4"/>
  <c r="R4" i="4"/>
  <c r="R5" i="8"/>
  <c r="G5" i="8"/>
  <c r="G4" i="4"/>
  <c r="O5" i="8"/>
  <c r="O4" i="4"/>
  <c r="I4" i="4"/>
  <c r="I5" i="8"/>
  <c r="M5" i="8"/>
  <c r="M4" i="4"/>
  <c r="AL6" i="3"/>
  <c r="AL6" i="21"/>
  <c r="AN1" i="4"/>
  <c r="AM7" i="4"/>
  <c r="AN13" i="2"/>
  <c r="AG293" i="2"/>
  <c r="AH15" i="8"/>
  <c r="AH19" i="9"/>
  <c r="AI235" i="2"/>
  <c r="AH287" i="2"/>
  <c r="AH289" i="2" s="1"/>
  <c r="AH293" i="2" s="1"/>
  <c r="AG26" i="9"/>
  <c r="AG21" i="9"/>
  <c r="AG20" i="8"/>
  <c r="AG18" i="8"/>
  <c r="AJ234" i="2"/>
  <c r="AJ18" i="9" s="1"/>
  <c r="AJ24" i="9" s="1"/>
  <c r="AI286" i="2"/>
  <c r="AH14" i="8"/>
  <c r="AI232" i="2"/>
  <c r="AG17" i="8"/>
  <c r="AK17" i="9"/>
  <c r="AK23" i="9" s="1"/>
  <c r="AL233" i="2"/>
  <c r="AL285" i="2" s="1"/>
  <c r="AI3" i="8"/>
  <c r="B48" i="31" s="1"/>
  <c r="B55" i="31" s="1"/>
  <c r="AM105" i="2" l="1" a="1"/>
  <c r="AM105" i="2" s="1"/>
  <c r="E67" i="31"/>
  <c r="B59" i="31"/>
  <c r="E68" i="31" s="1"/>
  <c r="AN109" i="2"/>
  <c r="AN110" i="2"/>
  <c r="P25" i="8"/>
  <c r="P4" i="8" s="1"/>
  <c r="G25" i="8"/>
  <c r="G4" i="8" s="1"/>
  <c r="Y25" i="8"/>
  <c r="Y4" i="8" s="1"/>
  <c r="F25" i="8"/>
  <c r="F4" i="8" s="1"/>
  <c r="S25" i="8"/>
  <c r="S4" i="8" s="1"/>
  <c r="M25" i="8"/>
  <c r="M4" i="8" s="1"/>
  <c r="V25" i="8"/>
  <c r="V4" i="8" s="1"/>
  <c r="R25" i="8"/>
  <c r="R4" i="8" s="1"/>
  <c r="N25" i="8"/>
  <c r="N4" i="8" s="1"/>
  <c r="U8" i="4"/>
  <c r="U5" i="21" s="1"/>
  <c r="K25" i="8"/>
  <c r="K4" i="8" s="1"/>
  <c r="O25" i="8"/>
  <c r="O4" i="8" s="1"/>
  <c r="T25" i="8"/>
  <c r="T4" i="8" s="1"/>
  <c r="AA22" i="8"/>
  <c r="AC23" i="8"/>
  <c r="L25" i="8"/>
  <c r="L4" i="8" s="1"/>
  <c r="AE23" i="8"/>
  <c r="AB23" i="8"/>
  <c r="Q25" i="8"/>
  <c r="Q4" i="8" s="1"/>
  <c r="AD22" i="8"/>
  <c r="H25" i="8"/>
  <c r="H4" i="8" s="1"/>
  <c r="U25" i="8"/>
  <c r="U4" i="8" s="1"/>
  <c r="X25" i="8"/>
  <c r="X4" i="8" s="1"/>
  <c r="Z22" i="8"/>
  <c r="W25" i="8"/>
  <c r="W4" i="8" s="1"/>
  <c r="I25" i="8"/>
  <c r="I4" i="8" s="1"/>
  <c r="J25" i="8"/>
  <c r="J4" i="8" s="1"/>
  <c r="J8" i="6"/>
  <c r="K8" i="6"/>
  <c r="R8" i="4"/>
  <c r="R5" i="21" s="1"/>
  <c r="J30" i="9"/>
  <c r="J8" i="4" s="1"/>
  <c r="J5" i="21" s="1"/>
  <c r="N4" i="4"/>
  <c r="S8" i="4"/>
  <c r="S5" i="21" s="1"/>
  <c r="X8" i="4"/>
  <c r="X5" i="21" s="1"/>
  <c r="AM6" i="6"/>
  <c r="Y30" i="9"/>
  <c r="Y16" i="6" s="1"/>
  <c r="AN26" i="2"/>
  <c r="AN9" i="9" s="1"/>
  <c r="AN80" i="2"/>
  <c r="AN4" i="3" s="1"/>
  <c r="V16" i="6"/>
  <c r="Q8" i="4"/>
  <c r="Q5" i="21" s="1"/>
  <c r="T8" i="4"/>
  <c r="T5" i="21" s="1"/>
  <c r="AM12" i="9"/>
  <c r="AM11" i="9"/>
  <c r="AM13" i="9"/>
  <c r="AM14" i="9"/>
  <c r="AD7" i="9"/>
  <c r="AD15" i="9" s="1"/>
  <c r="AD28" i="9" s="1"/>
  <c r="AD30" i="9" s="1"/>
  <c r="AD7" i="6"/>
  <c r="AD5" i="8" s="1"/>
  <c r="Z7" i="9"/>
  <c r="Z15" i="9" s="1"/>
  <c r="Z28" i="9" s="1"/>
  <c r="Z7" i="6"/>
  <c r="Z5" i="8" s="1"/>
  <c r="J5" i="8"/>
  <c r="AA7" i="9"/>
  <c r="AA15" i="9" s="1"/>
  <c r="AA28" i="9" s="1"/>
  <c r="AA7" i="6"/>
  <c r="AA4" i="4" s="1"/>
  <c r="AF7" i="9"/>
  <c r="AF15" i="9" s="1"/>
  <c r="AF28" i="9" s="1"/>
  <c r="AF30" i="9" s="1"/>
  <c r="AF16" i="6" s="1"/>
  <c r="AF7" i="6"/>
  <c r="AF4" i="4" s="1"/>
  <c r="AC7" i="6"/>
  <c r="AC5" i="8" s="1"/>
  <c r="AE7" i="6"/>
  <c r="AE5" i="8" s="1"/>
  <c r="AB7" i="6"/>
  <c r="AB5" i="8" s="1"/>
  <c r="G8" i="4"/>
  <c r="G5" i="21" s="1"/>
  <c r="U4" i="4"/>
  <c r="AB22" i="8"/>
  <c r="I8" i="4"/>
  <c r="I5" i="21" s="1"/>
  <c r="O8" i="6"/>
  <c r="K4" i="4"/>
  <c r="K5" i="8"/>
  <c r="N8" i="4"/>
  <c r="N5" i="21" s="1"/>
  <c r="S4" i="4"/>
  <c r="F30" i="9"/>
  <c r="F16" i="6" s="1"/>
  <c r="Q8" i="6"/>
  <c r="T4" i="4"/>
  <c r="M8" i="6"/>
  <c r="T8" i="6"/>
  <c r="W8" i="6"/>
  <c r="P8" i="6"/>
  <c r="AB7" i="9"/>
  <c r="AB15" i="9" s="1"/>
  <c r="AB28" i="9" s="1"/>
  <c r="R8" i="6"/>
  <c r="L5" i="8"/>
  <c r="M16" i="6"/>
  <c r="L8" i="6"/>
  <c r="Q4" i="4"/>
  <c r="N8" i="6"/>
  <c r="L4" i="4"/>
  <c r="AE7" i="9"/>
  <c r="AE15" i="9" s="1"/>
  <c r="AE28" i="9" s="1"/>
  <c r="AE30" i="9" s="1"/>
  <c r="AE8" i="4" s="1"/>
  <c r="AE5" i="21" s="1"/>
  <c r="AC7" i="9"/>
  <c r="AC15" i="9" s="1"/>
  <c r="AC28" i="9" s="1"/>
  <c r="AC30" i="9" s="1"/>
  <c r="AC8" i="4" s="1"/>
  <c r="AC5" i="21" s="1"/>
  <c r="AD23" i="8"/>
  <c r="U8" i="6"/>
  <c r="V8" i="6"/>
  <c r="V5" i="8"/>
  <c r="Q5" i="8"/>
  <c r="AG7" i="9"/>
  <c r="AG15" i="9" s="1"/>
  <c r="AG28" i="9" s="1"/>
  <c r="AG30" i="9" s="1"/>
  <c r="AG16" i="6" s="1"/>
  <c r="S8" i="6"/>
  <c r="Z23" i="8"/>
  <c r="AC22" i="8"/>
  <c r="AA23" i="8"/>
  <c r="AE22" i="8"/>
  <c r="P16" i="6"/>
  <c r="O8" i="4"/>
  <c r="O5" i="21" s="1"/>
  <c r="AM29" i="2"/>
  <c r="AM10" i="8" s="1"/>
  <c r="AN107" i="2"/>
  <c r="AN106" i="2"/>
  <c r="AN105" i="2" s="1" a="1"/>
  <c r="AN105" i="2" s="1"/>
  <c r="AN108" i="2"/>
  <c r="X5" i="8"/>
  <c r="Y5" i="8"/>
  <c r="X8" i="6"/>
  <c r="Y8" i="6"/>
  <c r="K8" i="4"/>
  <c r="K5" i="21" s="1"/>
  <c r="K16" i="6"/>
  <c r="G5" i="6"/>
  <c r="G10" i="6" s="1"/>
  <c r="H16" i="6"/>
  <c r="H8" i="4"/>
  <c r="H5" i="21" s="1"/>
  <c r="L16" i="6"/>
  <c r="L8" i="4"/>
  <c r="L5" i="21" s="1"/>
  <c r="W8" i="4"/>
  <c r="W5" i="21" s="1"/>
  <c r="W16" i="6"/>
  <c r="AO1" i="4"/>
  <c r="AN7" i="4"/>
  <c r="AM6" i="3"/>
  <c r="AM6" i="21"/>
  <c r="AO13" i="2"/>
  <c r="AF23" i="8"/>
  <c r="AF22" i="8"/>
  <c r="AH12" i="8"/>
  <c r="AG12" i="8"/>
  <c r="AH291" i="2"/>
  <c r="AH7" i="6" s="1"/>
  <c r="AI19" i="9"/>
  <c r="AI287" i="2"/>
  <c r="AI289" i="2" s="1"/>
  <c r="AJ235" i="2"/>
  <c r="AI15" i="8"/>
  <c r="AH26" i="9"/>
  <c r="AH21" i="9"/>
  <c r="AH18" i="8"/>
  <c r="AH20" i="8"/>
  <c r="AG4" i="4"/>
  <c r="AG5" i="8"/>
  <c r="AK234" i="2"/>
  <c r="AK18" i="9" s="1"/>
  <c r="AK24" i="9" s="1"/>
  <c r="AJ286" i="2"/>
  <c r="AI14" i="8"/>
  <c r="AJ232" i="2"/>
  <c r="AH17" i="8"/>
  <c r="AL17" i="9"/>
  <c r="AL23" i="9" s="1"/>
  <c r="AM233" i="2"/>
  <c r="AM285" i="2" s="1"/>
  <c r="AJ3" i="8"/>
  <c r="AO110" i="2" l="1"/>
  <c r="AO109" i="2"/>
  <c r="U4" i="21"/>
  <c r="U9" i="21" s="1"/>
  <c r="U14" i="21" s="1"/>
  <c r="O4" i="21"/>
  <c r="F4" i="21"/>
  <c r="J4" i="21"/>
  <c r="J9" i="21" s="1"/>
  <c r="J14" i="21" s="1"/>
  <c r="Q4" i="21"/>
  <c r="Q9" i="21" s="1"/>
  <c r="Q14" i="21" s="1"/>
  <c r="K4" i="21"/>
  <c r="K9" i="21" s="1"/>
  <c r="K14" i="21" s="1"/>
  <c r="Y4" i="21"/>
  <c r="H4" i="21"/>
  <c r="H9" i="21" s="1"/>
  <c r="H14" i="21" s="1"/>
  <c r="I4" i="21"/>
  <c r="I9" i="21" s="1"/>
  <c r="I14" i="21" s="1"/>
  <c r="G4" i="21"/>
  <c r="G9" i="21" s="1"/>
  <c r="G14" i="21" s="1"/>
  <c r="S4" i="21"/>
  <c r="S9" i="21" s="1"/>
  <c r="S14" i="21" s="1"/>
  <c r="W4" i="21"/>
  <c r="W9" i="21" s="1"/>
  <c r="W14" i="21" s="1"/>
  <c r="N4" i="21"/>
  <c r="N9" i="21" s="1"/>
  <c r="N14" i="21" s="1"/>
  <c r="P4" i="21"/>
  <c r="P9" i="21" s="1"/>
  <c r="P14" i="21" s="1"/>
  <c r="M4" i="21"/>
  <c r="M9" i="21" s="1"/>
  <c r="M14" i="21" s="1"/>
  <c r="L4" i="21"/>
  <c r="L9" i="21" s="1"/>
  <c r="L14" i="21" s="1"/>
  <c r="R4" i="21"/>
  <c r="R9" i="21" s="1"/>
  <c r="R14" i="21" s="1"/>
  <c r="T4" i="21"/>
  <c r="T9" i="21" s="1"/>
  <c r="T14" i="21" s="1"/>
  <c r="X4" i="21"/>
  <c r="X9" i="21" s="1"/>
  <c r="X14" i="21" s="1"/>
  <c r="V4" i="21"/>
  <c r="V9" i="21" s="1"/>
  <c r="V14" i="21" s="1"/>
  <c r="AF25" i="8"/>
  <c r="AF4" i="8" s="1"/>
  <c r="AB25" i="8"/>
  <c r="AB4" i="8" s="1"/>
  <c r="AE25" i="8"/>
  <c r="AE4" i="8" s="1"/>
  <c r="Z25" i="8"/>
  <c r="Z4" i="8" s="1"/>
  <c r="AC25" i="8"/>
  <c r="AC4" i="8" s="1"/>
  <c r="O9" i="21"/>
  <c r="O14" i="21" s="1"/>
  <c r="AA25" i="8"/>
  <c r="AA4" i="8" s="1"/>
  <c r="AD25" i="8"/>
  <c r="AD4" i="8" s="1"/>
  <c r="J16" i="6"/>
  <c r="AN6" i="6"/>
  <c r="AF8" i="4"/>
  <c r="AF5" i="21" s="1"/>
  <c r="Y8" i="4"/>
  <c r="Y5" i="21" s="1"/>
  <c r="Z30" i="9"/>
  <c r="Z16" i="6" s="1"/>
  <c r="AA5" i="8"/>
  <c r="AC4" i="4"/>
  <c r="AO26" i="2"/>
  <c r="AO9" i="9" s="1"/>
  <c r="AO80" i="2"/>
  <c r="AO4" i="3" s="1"/>
  <c r="AA30" i="9"/>
  <c r="AA8" i="4" s="1"/>
  <c r="AA5" i="21" s="1"/>
  <c r="AE4" i="4"/>
  <c r="AN12" i="9"/>
  <c r="AN11" i="9"/>
  <c r="AN14" i="9"/>
  <c r="AN13" i="9"/>
  <c r="AB4" i="4"/>
  <c r="F17" i="6"/>
  <c r="F18" i="6" s="1"/>
  <c r="G17" i="6" s="1"/>
  <c r="G18" i="6" s="1"/>
  <c r="H17" i="6" s="1"/>
  <c r="H18" i="6" s="1"/>
  <c r="I17" i="6" s="1"/>
  <c r="I18" i="6" s="1"/>
  <c r="J17" i="6" s="1"/>
  <c r="J18" i="6" s="1"/>
  <c r="K17" i="6" s="1"/>
  <c r="K18" i="6" s="1"/>
  <c r="L17" i="6" s="1"/>
  <c r="L18" i="6" s="1"/>
  <c r="M17" i="6" s="1"/>
  <c r="M18" i="6" s="1"/>
  <c r="N17" i="6" s="1"/>
  <c r="N18" i="6" s="1"/>
  <c r="O17" i="6" s="1"/>
  <c r="O18" i="6" s="1"/>
  <c r="P17" i="6" s="1"/>
  <c r="P18" i="6" s="1"/>
  <c r="Q17" i="6" s="1"/>
  <c r="Q18" i="6" s="1"/>
  <c r="R17" i="6" s="1"/>
  <c r="R18" i="6" s="1"/>
  <c r="S17" i="6" s="1"/>
  <c r="S18" i="6" s="1"/>
  <c r="T17" i="6" s="1"/>
  <c r="T18" i="6" s="1"/>
  <c r="U17" i="6" s="1"/>
  <c r="U18" i="6" s="1"/>
  <c r="V17" i="6" s="1"/>
  <c r="V18" i="6" s="1"/>
  <c r="W17" i="6" s="1"/>
  <c r="W18" i="6" s="1"/>
  <c r="X17" i="6" s="1"/>
  <c r="X18" i="6" s="1"/>
  <c r="Y17" i="6" s="1"/>
  <c r="Y18" i="6" s="1"/>
  <c r="AD4" i="4"/>
  <c r="Z4" i="4"/>
  <c r="AF5" i="8"/>
  <c r="AB30" i="9"/>
  <c r="AB16" i="6" s="1"/>
  <c r="F8" i="4"/>
  <c r="F5" i="21" s="1"/>
  <c r="AD8" i="6"/>
  <c r="AC16" i="6"/>
  <c r="AC8" i="6"/>
  <c r="AB8" i="6"/>
  <c r="AG8" i="6"/>
  <c r="AE8" i="6"/>
  <c r="AA8" i="6"/>
  <c r="AE16" i="6"/>
  <c r="Z8" i="6"/>
  <c r="AF8" i="6"/>
  <c r="AN29" i="2"/>
  <c r="AN10" i="8" s="1"/>
  <c r="AO108" i="2"/>
  <c r="AO106" i="2"/>
  <c r="AO105" i="2" s="1" a="1"/>
  <c r="AO105" i="2" s="1"/>
  <c r="AO107" i="2"/>
  <c r="E5" i="5"/>
  <c r="AD8" i="4"/>
  <c r="AD5" i="21" s="1"/>
  <c r="AD16" i="6"/>
  <c r="AN6" i="21"/>
  <c r="AN6" i="3"/>
  <c r="AP1" i="4"/>
  <c r="AP7" i="4" s="1"/>
  <c r="AO7" i="4"/>
  <c r="AP13" i="2"/>
  <c r="AG23" i="8"/>
  <c r="AH23" i="8"/>
  <c r="AH22" i="8"/>
  <c r="AG22" i="8"/>
  <c r="AH7" i="9"/>
  <c r="AH15" i="9" s="1"/>
  <c r="AH28" i="9" s="1"/>
  <c r="AH30" i="9" s="1"/>
  <c r="AH8" i="4" s="1"/>
  <c r="AH5" i="21" s="1"/>
  <c r="AI293" i="2"/>
  <c r="AI291" i="2"/>
  <c r="AI20" i="8"/>
  <c r="AI18" i="8"/>
  <c r="AJ19" i="9"/>
  <c r="AJ287" i="2"/>
  <c r="AJ289" i="2" s="1"/>
  <c r="AK235" i="2"/>
  <c r="AJ15" i="8"/>
  <c r="AI21" i="9"/>
  <c r="AI26" i="9"/>
  <c r="AG8" i="4"/>
  <c r="AG5" i="21" s="1"/>
  <c r="AL234" i="2"/>
  <c r="AL18" i="9" s="1"/>
  <c r="AL24" i="9" s="1"/>
  <c r="AK286" i="2"/>
  <c r="AH4" i="4"/>
  <c r="AH5" i="8"/>
  <c r="AH8" i="6"/>
  <c r="AK232" i="2"/>
  <c r="AJ14" i="8"/>
  <c r="AI17" i="8"/>
  <c r="AK3" i="8"/>
  <c r="AN233" i="2"/>
  <c r="AN285" i="2" s="1"/>
  <c r="AM17" i="9"/>
  <c r="AM23" i="9" s="1"/>
  <c r="AP110" i="2" l="1"/>
  <c r="AP109" i="2"/>
  <c r="AC4" i="21"/>
  <c r="AC9" i="21" s="1"/>
  <c r="AC14" i="21" s="1"/>
  <c r="AA4" i="21"/>
  <c r="AA9" i="21" s="1"/>
  <c r="AA14" i="21" s="1"/>
  <c r="AE4" i="21"/>
  <c r="AE9" i="21" s="1"/>
  <c r="AE14" i="21" s="1"/>
  <c r="AB4" i="21"/>
  <c r="AF4" i="21"/>
  <c r="AF9" i="21" s="1"/>
  <c r="AF14" i="21" s="1"/>
  <c r="AD4" i="21"/>
  <c r="AD9" i="21" s="1"/>
  <c r="AD14" i="21" s="1"/>
  <c r="Z4" i="21"/>
  <c r="F9" i="21"/>
  <c r="F14" i="21" s="1"/>
  <c r="Y9" i="21"/>
  <c r="Y14" i="21" s="1"/>
  <c r="AG25" i="8"/>
  <c r="AG4" i="8" s="1"/>
  <c r="AH25" i="8"/>
  <c r="AH4" i="8" s="1"/>
  <c r="Z8" i="4"/>
  <c r="Z5" i="21" s="1"/>
  <c r="AO6" i="6"/>
  <c r="AA16" i="6"/>
  <c r="AP26" i="2"/>
  <c r="AP9" i="9" s="1"/>
  <c r="AP80" i="2"/>
  <c r="AP4" i="3" s="1"/>
  <c r="AO11" i="9"/>
  <c r="AO12" i="9"/>
  <c r="AO13" i="9"/>
  <c r="AO14" i="9"/>
  <c r="E6" i="5"/>
  <c r="AI7" i="9"/>
  <c r="AI15" i="9" s="1"/>
  <c r="AI28" i="9" s="1"/>
  <c r="AI30" i="9" s="1"/>
  <c r="AI16" i="6" s="1"/>
  <c r="AI7" i="6"/>
  <c r="AI5" i="8" s="1"/>
  <c r="AB8" i="4"/>
  <c r="AB5" i="21" s="1"/>
  <c r="Z17" i="6"/>
  <c r="Z18" i="6" s="1"/>
  <c r="AO29" i="2"/>
  <c r="AO10" i="8" s="1"/>
  <c r="AP107" i="2"/>
  <c r="AP106" i="2"/>
  <c r="AP105" i="2" s="1" a="1"/>
  <c r="AP105" i="2" s="1"/>
  <c r="AP108" i="2"/>
  <c r="F5" i="5"/>
  <c r="H5" i="6"/>
  <c r="H10" i="6" s="1"/>
  <c r="AP6" i="3"/>
  <c r="AP6" i="21"/>
  <c r="AO6" i="21"/>
  <c r="AO6" i="3"/>
  <c r="AI12" i="8"/>
  <c r="AJ291" i="2"/>
  <c r="AJ7" i="6" s="1"/>
  <c r="AJ293" i="2"/>
  <c r="AJ20" i="8"/>
  <c r="AJ18" i="8"/>
  <c r="AK15" i="8"/>
  <c r="AK287" i="2"/>
  <c r="AK289" i="2" s="1"/>
  <c r="AK19" i="9"/>
  <c r="AL235" i="2"/>
  <c r="AJ26" i="9"/>
  <c r="AJ21" i="9"/>
  <c r="AH16" i="6"/>
  <c r="AM234" i="2"/>
  <c r="AM18" i="9" s="1"/>
  <c r="AM24" i="9" s="1"/>
  <c r="AL286" i="2"/>
  <c r="AJ17" i="8"/>
  <c r="AK14" i="8"/>
  <c r="AL232" i="2"/>
  <c r="AN17" i="9"/>
  <c r="AN23" i="9" s="1"/>
  <c r="AO233" i="2"/>
  <c r="AO285" i="2" s="1"/>
  <c r="AL3" i="8"/>
  <c r="Z9" i="21" l="1"/>
  <c r="Z14" i="21" s="1"/>
  <c r="AH4" i="21"/>
  <c r="AH9" i="21" s="1"/>
  <c r="AH14" i="21" s="1"/>
  <c r="AG4" i="21"/>
  <c r="AG9" i="21" s="1"/>
  <c r="AG14" i="21" s="1"/>
  <c r="AB9" i="21"/>
  <c r="AB14" i="21" s="1"/>
  <c r="AA17" i="6"/>
  <c r="AA18" i="6" s="1"/>
  <c r="AB17" i="6" s="1"/>
  <c r="AB18" i="6" s="1"/>
  <c r="AC17" i="6" s="1"/>
  <c r="AC18" i="6" s="1"/>
  <c r="AD17" i="6" s="1"/>
  <c r="AD18" i="6" s="1"/>
  <c r="AE17" i="6" s="1"/>
  <c r="AE18" i="6" s="1"/>
  <c r="AF17" i="6" s="1"/>
  <c r="AF18" i="6" s="1"/>
  <c r="AG17" i="6" s="1"/>
  <c r="AG18" i="6" s="1"/>
  <c r="AH17" i="6" s="1"/>
  <c r="AH18" i="6" s="1"/>
  <c r="AI17" i="6" s="1"/>
  <c r="AI18" i="6" s="1"/>
  <c r="AP6" i="6"/>
  <c r="AP11" i="9"/>
  <c r="AP12" i="9"/>
  <c r="AP13" i="9"/>
  <c r="AP14" i="9"/>
  <c r="AP29" i="2"/>
  <c r="AP10" i="8" s="1"/>
  <c r="G5" i="5"/>
  <c r="I5" i="6"/>
  <c r="I10" i="6" s="1"/>
  <c r="AI23" i="8"/>
  <c r="AI22" i="8"/>
  <c r="AJ12" i="8"/>
  <c r="AJ7" i="9"/>
  <c r="AJ15" i="9" s="1"/>
  <c r="AJ28" i="9" s="1"/>
  <c r="AJ30" i="9" s="1"/>
  <c r="AJ16" i="6" s="1"/>
  <c r="AI4" i="4"/>
  <c r="AI8" i="6"/>
  <c r="AK291" i="2"/>
  <c r="AK7" i="6" s="1"/>
  <c r="AK293" i="2"/>
  <c r="AL287" i="2"/>
  <c r="AL289" i="2" s="1"/>
  <c r="AL293" i="2" s="1"/>
  <c r="AM235" i="2"/>
  <c r="AL19" i="9"/>
  <c r="AL15" i="8"/>
  <c r="AK20" i="8"/>
  <c r="AK18" i="8"/>
  <c r="AK21" i="9"/>
  <c r="AK26" i="9"/>
  <c r="AI8" i="4"/>
  <c r="AI5" i="21" s="1"/>
  <c r="AN234" i="2"/>
  <c r="AN18" i="9" s="1"/>
  <c r="AN24" i="9" s="1"/>
  <c r="AM286" i="2"/>
  <c r="AJ5" i="8"/>
  <c r="AJ4" i="4"/>
  <c r="AJ8" i="6"/>
  <c r="AK17" i="8"/>
  <c r="AM232" i="2"/>
  <c r="AL14" i="8"/>
  <c r="AM3" i="8"/>
  <c r="AO17" i="9"/>
  <c r="AO23" i="9" s="1"/>
  <c r="AP233" i="2"/>
  <c r="AP285" i="2" s="1"/>
  <c r="AI25" i="8" l="1"/>
  <c r="AI4" i="8" s="1"/>
  <c r="H5" i="5"/>
  <c r="J5" i="6"/>
  <c r="J10" i="6" s="1"/>
  <c r="AJ23" i="8"/>
  <c r="AJ22" i="8"/>
  <c r="AL12" i="8"/>
  <c r="AK12" i="8"/>
  <c r="AJ17" i="6"/>
  <c r="AJ18" i="6" s="1"/>
  <c r="AL20" i="8"/>
  <c r="AL18" i="8"/>
  <c r="AK7" i="9"/>
  <c r="AK15" i="9" s="1"/>
  <c r="AK28" i="9" s="1"/>
  <c r="AK30" i="9" s="1"/>
  <c r="AK16" i="6" s="1"/>
  <c r="AL26" i="9"/>
  <c r="AL21" i="9"/>
  <c r="AM15" i="8"/>
  <c r="AM19" i="9"/>
  <c r="AM287" i="2"/>
  <c r="AM289" i="2" s="1"/>
  <c r="AN235" i="2"/>
  <c r="AL291" i="2"/>
  <c r="AJ8" i="4"/>
  <c r="AJ5" i="21" s="1"/>
  <c r="AO234" i="2"/>
  <c r="AO18" i="9" s="1"/>
  <c r="AO24" i="9" s="1"/>
  <c r="AN286" i="2"/>
  <c r="AK4" i="4"/>
  <c r="AK8" i="6"/>
  <c r="AK5" i="8"/>
  <c r="AL17" i="8"/>
  <c r="AM14" i="8"/>
  <c r="AN232" i="2"/>
  <c r="AP17" i="9"/>
  <c r="AP23" i="9" s="1"/>
  <c r="AN3" i="8"/>
  <c r="AI4" i="21" l="1"/>
  <c r="AI9" i="21" s="1"/>
  <c r="AI14" i="21" s="1"/>
  <c r="AJ25" i="8"/>
  <c r="AJ4" i="8" s="1"/>
  <c r="AL7" i="9"/>
  <c r="AL15" i="9" s="1"/>
  <c r="AL28" i="9" s="1"/>
  <c r="AL7" i="6"/>
  <c r="AL8" i="6" s="1"/>
  <c r="I5" i="5"/>
  <c r="K5" i="6"/>
  <c r="K10" i="6" s="1"/>
  <c r="AK23" i="8"/>
  <c r="AL22" i="8"/>
  <c r="AL23" i="8"/>
  <c r="AK17" i="6"/>
  <c r="AK18" i="6" s="1"/>
  <c r="AK22" i="8"/>
  <c r="AM291" i="2"/>
  <c r="AM7" i="6" s="1"/>
  <c r="AM293" i="2"/>
  <c r="AM21" i="9"/>
  <c r="AM26" i="9"/>
  <c r="AM18" i="8"/>
  <c r="AM20" i="8"/>
  <c r="AN15" i="8"/>
  <c r="AN19" i="9"/>
  <c r="AN287" i="2"/>
  <c r="AN289" i="2" s="1"/>
  <c r="AO235" i="2"/>
  <c r="AK8" i="4"/>
  <c r="AK5" i="21" s="1"/>
  <c r="AP234" i="2"/>
  <c r="AO286" i="2"/>
  <c r="AN14" i="8"/>
  <c r="AO232" i="2"/>
  <c r="AM17" i="8"/>
  <c r="AO3" i="8"/>
  <c r="B23" i="21" l="1"/>
  <c r="B26" i="21" s="1"/>
  <c r="B29" i="21" s="1"/>
  <c r="B64" i="31" s="1"/>
  <c r="AJ4" i="21"/>
  <c r="AJ9" i="21" s="1"/>
  <c r="AJ14" i="21" s="1"/>
  <c r="AL25" i="8"/>
  <c r="AL4" i="8" s="1"/>
  <c r="AK25" i="8"/>
  <c r="AK4" i="8" s="1"/>
  <c r="AL30" i="9"/>
  <c r="AL16" i="6" s="1"/>
  <c r="AL17" i="6" s="1"/>
  <c r="AL18" i="6" s="1"/>
  <c r="J5" i="5"/>
  <c r="L5" i="6"/>
  <c r="L10" i="6" s="1"/>
  <c r="AM12" i="8"/>
  <c r="AL5" i="8"/>
  <c r="AM7" i="9"/>
  <c r="AM15" i="9" s="1"/>
  <c r="AM28" i="9" s="1"/>
  <c r="AM30" i="9" s="1"/>
  <c r="AM16" i="6" s="1"/>
  <c r="AL4" i="4"/>
  <c r="AN291" i="2"/>
  <c r="AN293" i="2"/>
  <c r="AN20" i="8"/>
  <c r="AN18" i="8"/>
  <c r="AP235" i="2"/>
  <c r="AO15" i="8"/>
  <c r="AO19" i="9"/>
  <c r="AO287" i="2"/>
  <c r="AO289" i="2" s="1"/>
  <c r="AO293" i="2" s="1"/>
  <c r="AN26" i="9"/>
  <c r="AN21" i="9"/>
  <c r="AP286" i="2"/>
  <c r="AP18" i="9"/>
  <c r="AP24" i="9" s="1"/>
  <c r="AM4" i="4"/>
  <c r="AM5" i="8"/>
  <c r="AM8" i="6"/>
  <c r="AP232" i="2"/>
  <c r="AO14" i="8"/>
  <c r="AN17" i="8"/>
  <c r="AP3" i="8"/>
  <c r="AL4" i="21" l="1"/>
  <c r="AK4" i="21"/>
  <c r="AK9" i="21" s="1"/>
  <c r="AK14" i="21" s="1"/>
  <c r="AL8" i="4"/>
  <c r="AL5" i="21" s="1"/>
  <c r="AN7" i="9"/>
  <c r="AN15" i="9" s="1"/>
  <c r="AN28" i="9" s="1"/>
  <c r="AN30" i="9" s="1"/>
  <c r="AN8" i="4" s="1"/>
  <c r="AN5" i="21" s="1"/>
  <c r="AN7" i="6"/>
  <c r="AN4" i="4" s="1"/>
  <c r="M5" i="6"/>
  <c r="M10" i="6" s="1"/>
  <c r="K5" i="5"/>
  <c r="AM23" i="8"/>
  <c r="AN12" i="8"/>
  <c r="AP14" i="8"/>
  <c r="AP17" i="8" s="1"/>
  <c r="AO12" i="8"/>
  <c r="AM22" i="8"/>
  <c r="AM17" i="6"/>
  <c r="AM18" i="6" s="1"/>
  <c r="AO291" i="2"/>
  <c r="AP287" i="2"/>
  <c r="AP289" i="2" s="1"/>
  <c r="AP19" i="9"/>
  <c r="AP15" i="8"/>
  <c r="AO20" i="8"/>
  <c r="AO18" i="8"/>
  <c r="AO21" i="9"/>
  <c r="AO26" i="9"/>
  <c r="AM8" i="4"/>
  <c r="AM5" i="21" s="1"/>
  <c r="AO17" i="8"/>
  <c r="AL9" i="21" l="1"/>
  <c r="AL14" i="21" s="1"/>
  <c r="AM25" i="8"/>
  <c r="AM4" i="8" s="1"/>
  <c r="AO7" i="9"/>
  <c r="AO15" i="9" s="1"/>
  <c r="AO28" i="9" s="1"/>
  <c r="AO30" i="9" s="1"/>
  <c r="AO8" i="4" s="1"/>
  <c r="AO5" i="21" s="1"/>
  <c r="AO7" i="6"/>
  <c r="AO5" i="8" s="1"/>
  <c r="L5" i="5"/>
  <c r="N5" i="6"/>
  <c r="N10" i="6" s="1"/>
  <c r="AO22" i="8"/>
  <c r="AN23" i="8"/>
  <c r="AN22" i="8"/>
  <c r="AO23" i="8"/>
  <c r="AN5" i="8"/>
  <c r="AN8" i="6"/>
  <c r="AP293" i="2"/>
  <c r="AP291" i="2"/>
  <c r="AP7" i="6" s="1"/>
  <c r="AP20" i="8"/>
  <c r="AP18" i="8"/>
  <c r="AP26" i="9"/>
  <c r="AP21" i="9"/>
  <c r="AN16" i="6"/>
  <c r="AN17" i="6" s="1"/>
  <c r="AN18" i="6" s="1"/>
  <c r="AM4" i="21" l="1"/>
  <c r="AM9" i="21" s="1"/>
  <c r="AM14" i="21" s="1"/>
  <c r="AO25" i="8"/>
  <c r="AO4" i="8" s="1"/>
  <c r="AN25" i="8"/>
  <c r="AN4" i="8" s="1"/>
  <c r="M5" i="5"/>
  <c r="O5" i="6"/>
  <c r="O10" i="6" s="1"/>
  <c r="AP12" i="8"/>
  <c r="AO8" i="6"/>
  <c r="AO4" i="4"/>
  <c r="AO16" i="6"/>
  <c r="AO17" i="6" s="1"/>
  <c r="AO18" i="6" s="1"/>
  <c r="AP7" i="9"/>
  <c r="AP15" i="9" s="1"/>
  <c r="AP28" i="9" s="1"/>
  <c r="AP30" i="9" s="1"/>
  <c r="AP8" i="4" s="1"/>
  <c r="AP5" i="21" s="1"/>
  <c r="AN4" i="21" l="1"/>
  <c r="AN9" i="21" s="1"/>
  <c r="AN14" i="21" s="1"/>
  <c r="AO4" i="21"/>
  <c r="AO9" i="21" s="1"/>
  <c r="AO14" i="21" s="1"/>
  <c r="P5" i="6"/>
  <c r="P10" i="6" s="1"/>
  <c r="N5" i="5"/>
  <c r="AP23" i="8"/>
  <c r="AP22" i="8"/>
  <c r="AP16" i="6"/>
  <c r="AP17" i="6" s="1"/>
  <c r="AP18" i="6" s="1"/>
  <c r="AP5" i="8"/>
  <c r="AP4" i="4"/>
  <c r="AP8" i="6"/>
  <c r="AP25" i="8" l="1"/>
  <c r="AP4" i="8" s="1"/>
  <c r="O5" i="5"/>
  <c r="Q5" i="6"/>
  <c r="Q10" i="6" s="1"/>
  <c r="AP4" i="21" l="1"/>
  <c r="AP9" i="21" s="1"/>
  <c r="AP14" i="21" s="1"/>
  <c r="R5" i="6"/>
  <c r="R10" i="6" s="1"/>
  <c r="P5" i="5"/>
  <c r="S5" i="6" l="1"/>
  <c r="S10" i="6" s="1"/>
  <c r="Q5" i="5"/>
  <c r="T5" i="6" l="1"/>
  <c r="T10" i="6" s="1"/>
  <c r="R5" i="5"/>
  <c r="F4" i="5"/>
  <c r="U5" i="6" l="1"/>
  <c r="U10" i="6" s="1"/>
  <c r="S5" i="5"/>
  <c r="F6" i="5"/>
  <c r="G4" i="5"/>
  <c r="V5" i="6" l="1"/>
  <c r="V10" i="6" s="1"/>
  <c r="T5" i="5"/>
  <c r="G6" i="5"/>
  <c r="H4" i="5"/>
  <c r="W5" i="6" l="1"/>
  <c r="W10" i="6" s="1"/>
  <c r="U5" i="5"/>
  <c r="H6" i="5"/>
  <c r="I4" i="5"/>
  <c r="V5" i="5" l="1"/>
  <c r="X5" i="6"/>
  <c r="X10" i="6" s="1"/>
  <c r="J4" i="5"/>
  <c r="I6" i="5"/>
  <c r="Y5" i="6" l="1"/>
  <c r="Y10" i="6" s="1"/>
  <c r="W5" i="5"/>
  <c r="K4" i="5"/>
  <c r="J6" i="5"/>
  <c r="X5" i="5" l="1"/>
  <c r="Z5" i="6"/>
  <c r="Z10" i="6" s="1"/>
  <c r="K6" i="5"/>
  <c r="L4" i="5"/>
  <c r="Y5" i="5" l="1"/>
  <c r="AA5" i="6"/>
  <c r="AA10" i="6" s="1"/>
  <c r="M4" i="5"/>
  <c r="L6" i="5"/>
  <c r="AB5" i="6" l="1"/>
  <c r="AB10" i="6" s="1"/>
  <c r="Z5" i="5"/>
  <c r="N4" i="5"/>
  <c r="M6" i="5"/>
  <c r="AA5" i="5" l="1"/>
  <c r="AC5" i="6"/>
  <c r="AC10" i="6" s="1"/>
  <c r="N6" i="5"/>
  <c r="O4" i="5"/>
  <c r="AD5" i="6" l="1"/>
  <c r="AD10" i="6" s="1"/>
  <c r="AB5" i="5"/>
  <c r="O6" i="5"/>
  <c r="P4" i="5"/>
  <c r="AC5" i="5" l="1"/>
  <c r="AE5" i="6"/>
  <c r="AE10" i="6" s="1"/>
  <c r="P6" i="5"/>
  <c r="Q4" i="5"/>
  <c r="AD5" i="5" l="1"/>
  <c r="AF5" i="6"/>
  <c r="AF10" i="6" s="1"/>
  <c r="R4" i="5"/>
  <c r="Q6" i="5"/>
  <c r="AG5" i="6" l="1"/>
  <c r="AG10" i="6" s="1"/>
  <c r="AE5" i="5"/>
  <c r="S4" i="5"/>
  <c r="R6" i="5"/>
  <c r="AH5" i="6" l="1"/>
  <c r="AH10" i="6" s="1"/>
  <c r="AF5" i="5"/>
  <c r="S6" i="5"/>
  <c r="T4" i="5"/>
  <c r="AG5" i="5" l="1"/>
  <c r="AI5" i="6"/>
  <c r="AI10" i="6" s="1"/>
  <c r="U4" i="5"/>
  <c r="T6" i="5"/>
  <c r="AJ5" i="6" l="1"/>
  <c r="AJ10" i="6" s="1"/>
  <c r="AH5" i="5"/>
  <c r="V4" i="5"/>
  <c r="U6" i="5"/>
  <c r="AK5" i="6" l="1"/>
  <c r="AK10" i="6" s="1"/>
  <c r="AI5" i="5"/>
  <c r="V6" i="5"/>
  <c r="W4" i="5"/>
  <c r="AJ5" i="5" l="1"/>
  <c r="AL5" i="6"/>
  <c r="AL10" i="6" s="1"/>
  <c r="W6" i="5"/>
  <c r="X4" i="5"/>
  <c r="AK5" i="5" l="1"/>
  <c r="AM5" i="6"/>
  <c r="AM10" i="6" s="1"/>
  <c r="X6" i="5"/>
  <c r="Y4" i="5"/>
  <c r="AN5" i="6" l="1"/>
  <c r="AN10" i="6" s="1"/>
  <c r="AL5" i="5"/>
  <c r="Z4" i="5"/>
  <c r="Y6" i="5"/>
  <c r="AM5" i="5" l="1"/>
  <c r="AO5" i="6"/>
  <c r="AO10" i="6" s="1"/>
  <c r="AA4" i="5"/>
  <c r="Z6" i="5"/>
  <c r="AN5" i="5" l="1"/>
  <c r="AP5" i="6"/>
  <c r="AP10" i="6" s="1"/>
  <c r="AO5" i="5" s="1"/>
  <c r="AA6" i="5"/>
  <c r="AB4" i="5"/>
  <c r="AC4" i="5" l="1"/>
  <c r="AB6" i="5"/>
  <c r="AD4" i="5" l="1"/>
  <c r="AC6" i="5"/>
  <c r="AD6" i="5" l="1"/>
  <c r="AE4" i="5"/>
  <c r="AE6" i="5" l="1"/>
  <c r="AF4" i="5"/>
  <c r="AF6" i="5" l="1"/>
  <c r="AG4" i="5"/>
  <c r="AH4" i="5" l="1"/>
  <c r="AG6" i="5"/>
  <c r="AI4" i="5" l="1"/>
  <c r="AH6" i="5"/>
  <c r="AI6" i="5" l="1"/>
  <c r="AJ4" i="5"/>
  <c r="AK4" i="5" l="1"/>
  <c r="AJ6" i="5"/>
  <c r="AL4" i="5" l="1"/>
  <c r="AK6" i="5"/>
  <c r="AL6" i="5" l="1"/>
  <c r="AM4" i="5"/>
  <c r="AM6" i="5" l="1"/>
  <c r="AN4" i="5"/>
  <c r="AN6" i="5" l="1"/>
  <c r="AO4" i="5"/>
  <c r="AO6" i="5" s="1"/>
  <c r="E7" i="21" l="1"/>
  <c r="E10" i="21" s="1"/>
  <c r="E15" i="21" s="1"/>
  <c r="E8" i="5"/>
  <c r="F8" i="5"/>
  <c r="G8" i="5"/>
  <c r="H8" i="5"/>
  <c r="I8" i="5"/>
  <c r="J8" i="5"/>
  <c r="K8" i="5"/>
  <c r="L8" i="5"/>
  <c r="M8" i="5"/>
  <c r="N8" i="5"/>
  <c r="O8" i="5"/>
  <c r="P8" i="5"/>
  <c r="Q8" i="5"/>
  <c r="R8" i="5"/>
  <c r="S8" i="5"/>
  <c r="T8" i="5"/>
  <c r="U8" i="5"/>
  <c r="V8" i="5"/>
  <c r="W8" i="5"/>
  <c r="X8" i="5"/>
  <c r="Y8" i="5"/>
  <c r="Z8" i="5"/>
  <c r="AA8" i="5"/>
  <c r="AB8" i="5"/>
  <c r="AC8" i="5"/>
  <c r="AD8" i="5"/>
  <c r="AE8" i="5"/>
  <c r="AF8" i="5"/>
  <c r="AG8" i="5"/>
  <c r="AH8" i="5"/>
  <c r="AI8" i="5"/>
  <c r="AJ8" i="5"/>
  <c r="AK8" i="5"/>
  <c r="AL8" i="5"/>
  <c r="AM8" i="5"/>
  <c r="AN8" i="5"/>
  <c r="AO8" i="5"/>
  <c r="E9" i="5"/>
  <c r="F9" i="5"/>
  <c r="G9" i="5"/>
  <c r="H9" i="5"/>
  <c r="I9" i="5"/>
  <c r="J9" i="5"/>
  <c r="K9" i="5"/>
  <c r="L9" i="5"/>
  <c r="M9" i="5"/>
  <c r="N9" i="5"/>
  <c r="O9" i="5"/>
  <c r="P9" i="5"/>
  <c r="Q9" i="5"/>
  <c r="R9" i="5"/>
  <c r="S9" i="5"/>
  <c r="T9" i="5"/>
  <c r="U9" i="5"/>
  <c r="V9" i="5"/>
  <c r="W9" i="5"/>
  <c r="X9" i="5"/>
  <c r="Y9" i="5"/>
  <c r="Z9" i="5"/>
  <c r="AA9" i="5"/>
  <c r="AB9" i="5"/>
  <c r="AC9" i="5"/>
  <c r="AD9" i="5"/>
  <c r="AE9" i="5"/>
  <c r="AF9" i="5"/>
  <c r="AG9" i="5"/>
  <c r="AH9" i="5"/>
  <c r="AI9" i="5"/>
  <c r="AJ9" i="5"/>
  <c r="AK9" i="5"/>
  <c r="AL9" i="5"/>
  <c r="AM9" i="5"/>
  <c r="AN9" i="5"/>
  <c r="AO9" i="5"/>
  <c r="F3" i="4"/>
  <c r="G3" i="4"/>
  <c r="H3" i="4"/>
  <c r="I3" i="4"/>
  <c r="J3" i="4"/>
  <c r="K3" i="4"/>
  <c r="L3" i="4"/>
  <c r="M3" i="4"/>
  <c r="N3" i="4"/>
  <c r="O3" i="4"/>
  <c r="P3" i="4"/>
  <c r="Q3" i="4"/>
  <c r="R3" i="4"/>
  <c r="S3" i="4"/>
  <c r="T3" i="4"/>
  <c r="U3" i="4"/>
  <c r="V3" i="4"/>
  <c r="W3" i="4"/>
  <c r="X3" i="4"/>
  <c r="Y3" i="4"/>
  <c r="Z3" i="4"/>
  <c r="AA3" i="4"/>
  <c r="AB3" i="4"/>
  <c r="AC3" i="4"/>
  <c r="AD3" i="4"/>
  <c r="AE3" i="4"/>
  <c r="AF3" i="4"/>
  <c r="AG3" i="4"/>
  <c r="AH3" i="4"/>
  <c r="AI3" i="4"/>
  <c r="AJ3" i="4"/>
  <c r="AK3" i="4"/>
  <c r="AL3" i="4"/>
  <c r="AM3" i="4"/>
  <c r="AN3" i="4"/>
  <c r="AO3" i="4"/>
  <c r="AP3" i="4"/>
  <c r="F5" i="4"/>
  <c r="G5" i="4"/>
  <c r="H5" i="4"/>
  <c r="I5" i="4"/>
  <c r="J5" i="4"/>
  <c r="K5" i="4"/>
  <c r="L5" i="4"/>
  <c r="M5" i="4"/>
  <c r="N5" i="4"/>
  <c r="O5" i="4"/>
  <c r="P5" i="4"/>
  <c r="Q5" i="4"/>
  <c r="R5" i="4"/>
  <c r="S5" i="4"/>
  <c r="T5" i="4"/>
  <c r="U5" i="4"/>
  <c r="V5" i="4"/>
  <c r="W5" i="4"/>
  <c r="X5" i="4"/>
  <c r="Y5" i="4"/>
  <c r="Z5" i="4"/>
  <c r="AA5" i="4"/>
  <c r="AB5" i="4"/>
  <c r="AC5" i="4"/>
  <c r="AD5" i="4"/>
  <c r="AE5" i="4"/>
  <c r="AF5" i="4"/>
  <c r="AG5" i="4"/>
  <c r="AH5" i="4"/>
  <c r="AI5" i="4"/>
  <c r="AJ5" i="4"/>
  <c r="AK5" i="4"/>
  <c r="AL5" i="4"/>
  <c r="AM5" i="4"/>
  <c r="AN5" i="4"/>
  <c r="AO5" i="4"/>
  <c r="AP5" i="4"/>
  <c r="F10" i="4"/>
  <c r="G10" i="4"/>
  <c r="H10" i="4"/>
  <c r="I10" i="4"/>
  <c r="J10" i="4"/>
  <c r="K10" i="4"/>
  <c r="L10" i="4"/>
  <c r="M10" i="4"/>
  <c r="N10" i="4"/>
  <c r="O10" i="4"/>
  <c r="P10" i="4"/>
  <c r="Q10" i="4"/>
  <c r="R10" i="4"/>
  <c r="S10" i="4"/>
  <c r="T10" i="4"/>
  <c r="U10" i="4"/>
  <c r="V10" i="4"/>
  <c r="W10" i="4"/>
  <c r="X10" i="4"/>
  <c r="Y10" i="4"/>
  <c r="Z10" i="4"/>
  <c r="AA10" i="4"/>
  <c r="AB10" i="4"/>
  <c r="AC10" i="4"/>
  <c r="AD10" i="4"/>
  <c r="AE10" i="4"/>
  <c r="AF10" i="4"/>
  <c r="AG10" i="4"/>
  <c r="AH10" i="4"/>
  <c r="AI10" i="4"/>
  <c r="AJ10" i="4"/>
  <c r="AK10" i="4"/>
  <c r="AL10" i="4"/>
  <c r="AM10" i="4"/>
  <c r="AN10" i="4"/>
  <c r="AO10" i="4"/>
  <c r="AP10" i="4"/>
  <c r="F11" i="4"/>
  <c r="G11" i="4"/>
  <c r="H11" i="4"/>
  <c r="I11" i="4"/>
  <c r="J11" i="4"/>
  <c r="K11" i="4"/>
  <c r="L11" i="4"/>
  <c r="M11" i="4"/>
  <c r="N11" i="4"/>
  <c r="O11" i="4"/>
  <c r="P11" i="4"/>
  <c r="Q11" i="4"/>
  <c r="R11" i="4"/>
  <c r="S11" i="4"/>
  <c r="T11" i="4"/>
  <c r="U11" i="4"/>
  <c r="V11" i="4"/>
  <c r="W11" i="4"/>
  <c r="X11" i="4"/>
  <c r="Y11" i="4"/>
  <c r="Z11" i="4"/>
  <c r="AA11" i="4"/>
  <c r="AB11" i="4"/>
  <c r="AC11" i="4"/>
  <c r="AD11" i="4"/>
  <c r="AE11" i="4"/>
  <c r="AF11" i="4"/>
  <c r="AG11" i="4"/>
  <c r="AH11" i="4"/>
  <c r="AI11" i="4"/>
  <c r="AJ11" i="4"/>
  <c r="AK11" i="4"/>
  <c r="AL11" i="4"/>
  <c r="AM11" i="4"/>
  <c r="AN11" i="4"/>
  <c r="AO11" i="4"/>
  <c r="AP11" i="4"/>
  <c r="G3" i="3"/>
  <c r="H3" i="3"/>
  <c r="I3" i="3"/>
  <c r="J3" i="3"/>
  <c r="K3" i="3"/>
  <c r="L3" i="3"/>
  <c r="M3" i="3"/>
  <c r="N3" i="3"/>
  <c r="O3" i="3"/>
  <c r="P3" i="3"/>
  <c r="Q3" i="3"/>
  <c r="R3" i="3"/>
  <c r="S3" i="3"/>
  <c r="T3" i="3"/>
  <c r="U3" i="3"/>
  <c r="V3" i="3"/>
  <c r="W3" i="3"/>
  <c r="X3" i="3"/>
  <c r="Y3" i="3"/>
  <c r="Z3" i="3"/>
  <c r="AA3" i="3"/>
  <c r="AB3" i="3"/>
  <c r="AC3" i="3"/>
  <c r="AD3" i="3"/>
  <c r="AE3" i="3"/>
  <c r="AF3" i="3"/>
  <c r="AG3" i="3"/>
  <c r="AH3" i="3"/>
  <c r="AI3" i="3"/>
  <c r="AJ3" i="3"/>
  <c r="AK3" i="3"/>
  <c r="AL3" i="3"/>
  <c r="AM3" i="3"/>
  <c r="AN3" i="3"/>
  <c r="AO3" i="3"/>
  <c r="AP3" i="3"/>
  <c r="F7" i="3"/>
  <c r="G7" i="3"/>
  <c r="H7" i="3"/>
  <c r="I7" i="3"/>
  <c r="J7" i="3"/>
  <c r="K7" i="3"/>
  <c r="L7" i="3"/>
  <c r="M7" i="3"/>
  <c r="N7" i="3"/>
  <c r="O7" i="3"/>
  <c r="P7" i="3"/>
  <c r="Q7" i="3"/>
  <c r="R7" i="3"/>
  <c r="S7" i="3"/>
  <c r="T7" i="3"/>
  <c r="U7" i="3"/>
  <c r="V7" i="3"/>
  <c r="W7" i="3"/>
  <c r="X7" i="3"/>
  <c r="Y7" i="3"/>
  <c r="Z7" i="3"/>
  <c r="AA7" i="3"/>
  <c r="AB7" i="3"/>
  <c r="AC7" i="3"/>
  <c r="AD7" i="3"/>
  <c r="AE7" i="3"/>
  <c r="AF7" i="3"/>
  <c r="AG7" i="3"/>
  <c r="AH7" i="3"/>
  <c r="AI7" i="3"/>
  <c r="AJ7" i="3"/>
  <c r="AK7" i="3"/>
  <c r="AL7" i="3"/>
  <c r="AM7" i="3"/>
  <c r="AN7" i="3"/>
  <c r="AO7" i="3"/>
  <c r="AP7" i="3"/>
  <c r="F8" i="3"/>
  <c r="G8" i="3"/>
  <c r="H8" i="3"/>
  <c r="I8" i="3"/>
  <c r="J8" i="3"/>
  <c r="K8" i="3"/>
  <c r="L8" i="3"/>
  <c r="M8" i="3"/>
  <c r="N8" i="3"/>
  <c r="O8" i="3"/>
  <c r="P8" i="3"/>
  <c r="Q8" i="3"/>
  <c r="R8" i="3"/>
  <c r="S8" i="3"/>
  <c r="T8" i="3"/>
  <c r="U8" i="3"/>
  <c r="V8" i="3"/>
  <c r="W8" i="3"/>
  <c r="X8" i="3"/>
  <c r="Y8" i="3"/>
  <c r="Z8" i="3"/>
  <c r="AA8" i="3"/>
  <c r="AB8" i="3"/>
  <c r="AC8" i="3"/>
  <c r="AD8" i="3"/>
  <c r="AE8" i="3"/>
  <c r="AF8" i="3"/>
  <c r="AG8" i="3"/>
  <c r="AH8" i="3"/>
  <c r="AI8" i="3"/>
  <c r="AJ8" i="3"/>
  <c r="AK8" i="3"/>
  <c r="AL8" i="3"/>
  <c r="AM8" i="3"/>
  <c r="AN8" i="3"/>
  <c r="AO8" i="3"/>
  <c r="AP8" i="3"/>
  <c r="F10" i="3"/>
  <c r="G10" i="3"/>
  <c r="H10" i="3"/>
  <c r="I10" i="3"/>
  <c r="J10" i="3"/>
  <c r="K10" i="3"/>
  <c r="L10" i="3"/>
  <c r="M10" i="3"/>
  <c r="N10" i="3"/>
  <c r="O10" i="3"/>
  <c r="P10" i="3"/>
  <c r="Q10" i="3"/>
  <c r="R10" i="3"/>
  <c r="S10" i="3"/>
  <c r="T10" i="3"/>
  <c r="U10" i="3"/>
  <c r="V10" i="3"/>
  <c r="W10" i="3"/>
  <c r="X10" i="3"/>
  <c r="Y10" i="3"/>
  <c r="Z10" i="3"/>
  <c r="AA10" i="3"/>
  <c r="AB10" i="3"/>
  <c r="AC10" i="3"/>
  <c r="AD10" i="3"/>
  <c r="AE10" i="3"/>
  <c r="AF10" i="3"/>
  <c r="AG10" i="3"/>
  <c r="AH10" i="3"/>
  <c r="AI10" i="3"/>
  <c r="AJ10" i="3"/>
  <c r="AK10" i="3"/>
  <c r="AL10" i="3"/>
  <c r="AM10" i="3"/>
  <c r="AN10" i="3"/>
  <c r="AO10" i="3"/>
  <c r="AP10" i="3"/>
  <c r="F20" i="6"/>
  <c r="G20" i="6"/>
  <c r="H20" i="6"/>
  <c r="I20" i="6"/>
  <c r="J20" i="6"/>
  <c r="K20" i="6"/>
  <c r="L20" i="6"/>
  <c r="M20" i="6"/>
  <c r="N20" i="6"/>
  <c r="O20" i="6"/>
  <c r="P20" i="6"/>
  <c r="Q20" i="6"/>
  <c r="R20" i="6"/>
  <c r="S20" i="6"/>
  <c r="T20" i="6"/>
  <c r="U20" i="6"/>
  <c r="V20" i="6"/>
  <c r="W20" i="6"/>
  <c r="X20" i="6"/>
  <c r="Y20" i="6"/>
  <c r="Z20" i="6"/>
  <c r="AA20" i="6"/>
  <c r="AB20" i="6"/>
  <c r="AC20" i="6"/>
  <c r="AD20" i="6"/>
  <c r="AE20" i="6"/>
  <c r="AF20" i="6"/>
  <c r="AG20" i="6"/>
  <c r="AH20" i="6"/>
  <c r="AI20" i="6"/>
  <c r="AJ20" i="6"/>
  <c r="AK20" i="6"/>
  <c r="AL20" i="6"/>
  <c r="AM20" i="6"/>
  <c r="AN20" i="6"/>
  <c r="AO20" i="6"/>
  <c r="AP20" i="6"/>
  <c r="F21" i="6"/>
  <c r="G21" i="6"/>
  <c r="H21" i="6"/>
  <c r="I21" i="6"/>
  <c r="J21" i="6"/>
  <c r="K21" i="6"/>
  <c r="L21" i="6"/>
  <c r="M21" i="6"/>
  <c r="N21" i="6"/>
  <c r="O21" i="6"/>
  <c r="P21" i="6"/>
  <c r="Q21" i="6"/>
  <c r="R21" i="6"/>
  <c r="S21" i="6"/>
  <c r="T21" i="6"/>
  <c r="U21" i="6"/>
  <c r="V21" i="6"/>
  <c r="W21" i="6"/>
  <c r="X21" i="6"/>
  <c r="Y21" i="6"/>
  <c r="Z21" i="6"/>
  <c r="AA21" i="6"/>
  <c r="AB21" i="6"/>
  <c r="AC21" i="6"/>
  <c r="AD21" i="6"/>
  <c r="AE21" i="6"/>
  <c r="AF21" i="6"/>
  <c r="AG21" i="6"/>
  <c r="AH21" i="6"/>
  <c r="AI21" i="6"/>
  <c r="AJ21" i="6"/>
  <c r="AK21" i="6"/>
  <c r="AL21" i="6"/>
  <c r="AM21" i="6"/>
  <c r="AN21" i="6"/>
  <c r="AO21" i="6"/>
  <c r="AP21" i="6"/>
  <c r="C64" i="31"/>
  <c r="F7" i="21"/>
  <c r="G7" i="21"/>
  <c r="H7" i="21"/>
  <c r="I7" i="21"/>
  <c r="J7" i="21"/>
  <c r="K7" i="21"/>
  <c r="L7" i="21"/>
  <c r="M7" i="21"/>
  <c r="N7" i="21"/>
  <c r="O7" i="21"/>
  <c r="P7" i="21"/>
  <c r="Q7" i="21"/>
  <c r="R7" i="21"/>
  <c r="S7" i="21"/>
  <c r="T7" i="21"/>
  <c r="U7" i="21"/>
  <c r="V7" i="21"/>
  <c r="W7" i="21"/>
  <c r="X7" i="21"/>
  <c r="Y7" i="21"/>
  <c r="Z7" i="21"/>
  <c r="AA7" i="21"/>
  <c r="AB7" i="21"/>
  <c r="AC7" i="21"/>
  <c r="AD7" i="21"/>
  <c r="AE7" i="21"/>
  <c r="AF7" i="21"/>
  <c r="AG7" i="21"/>
  <c r="AH7" i="21"/>
  <c r="AI7" i="21"/>
  <c r="AJ7" i="21"/>
  <c r="AK7" i="21"/>
  <c r="AL7" i="21"/>
  <c r="AM7" i="21"/>
  <c r="AN7" i="21"/>
  <c r="AO7" i="21"/>
  <c r="AP7" i="21"/>
  <c r="F10" i="21"/>
  <c r="G10" i="21"/>
  <c r="H10" i="21"/>
  <c r="I10" i="21"/>
  <c r="J10" i="21"/>
  <c r="K10" i="21"/>
  <c r="L10" i="21"/>
  <c r="M10" i="21"/>
  <c r="N10" i="21"/>
  <c r="O10" i="21"/>
  <c r="P10" i="21"/>
  <c r="Q10" i="21"/>
  <c r="R10" i="21"/>
  <c r="S10" i="21"/>
  <c r="T10" i="21"/>
  <c r="U10" i="21"/>
  <c r="V10" i="21"/>
  <c r="W10" i="21"/>
  <c r="X10" i="21"/>
  <c r="Y10" i="21"/>
  <c r="Z10" i="21"/>
  <c r="AA10" i="21"/>
  <c r="AB10" i="21"/>
  <c r="AC10" i="21"/>
  <c r="AD10" i="21"/>
  <c r="AE10" i="21"/>
  <c r="AF10" i="21"/>
  <c r="AG10" i="21"/>
  <c r="AH10" i="21"/>
  <c r="AI10" i="21"/>
  <c r="AJ10" i="21"/>
  <c r="AK10" i="21"/>
  <c r="AL10" i="21"/>
  <c r="AM10" i="21"/>
  <c r="AN10" i="21"/>
  <c r="AO10" i="21"/>
  <c r="AP10" i="21"/>
  <c r="F15" i="21"/>
  <c r="G15" i="21"/>
  <c r="H15" i="21"/>
  <c r="I15" i="21"/>
  <c r="J15" i="21"/>
  <c r="K15" i="21"/>
  <c r="L15" i="21"/>
  <c r="M15" i="21"/>
  <c r="N15" i="21"/>
  <c r="O15" i="21"/>
  <c r="P15" i="21"/>
  <c r="Q15" i="21"/>
  <c r="R15" i="21"/>
  <c r="S15" i="21"/>
  <c r="T15" i="21"/>
  <c r="U15" i="21"/>
  <c r="V15" i="21"/>
  <c r="W15" i="21"/>
  <c r="X15" i="21"/>
  <c r="Y15" i="21"/>
  <c r="Z15" i="21"/>
  <c r="AA15" i="21"/>
  <c r="AB15" i="21"/>
  <c r="AC15" i="21"/>
  <c r="AD15" i="21"/>
  <c r="AE15" i="21"/>
  <c r="AF15" i="21"/>
  <c r="AG15" i="21"/>
  <c r="AH15" i="21"/>
  <c r="AI15" i="21"/>
  <c r="AJ15" i="21"/>
  <c r="AK15" i="21"/>
  <c r="AL15" i="21"/>
  <c r="AM15" i="21"/>
  <c r="AN15" i="21"/>
  <c r="AO15" i="21"/>
  <c r="AP15" i="21"/>
  <c r="B24" i="21"/>
  <c r="B27" i="21"/>
  <c r="B30" i="21"/>
  <c r="I6" i="7"/>
  <c r="J6" i="7"/>
  <c r="K6" i="7"/>
  <c r="L6" i="7"/>
  <c r="M6" i="7"/>
  <c r="N6" i="7"/>
  <c r="O6" i="7"/>
  <c r="P6" i="7"/>
  <c r="Q6" i="7"/>
  <c r="R6" i="7"/>
  <c r="S6" i="7"/>
  <c r="T6" i="7"/>
  <c r="U6" i="7"/>
  <c r="V6" i="7"/>
  <c r="W6" i="7"/>
  <c r="X6" i="7"/>
  <c r="Y6" i="7"/>
  <c r="Z6" i="7"/>
  <c r="AA6" i="7"/>
  <c r="AB6" i="7"/>
  <c r="AC6" i="7"/>
  <c r="AD6" i="7"/>
  <c r="AE6" i="7"/>
  <c r="AF6" i="7"/>
  <c r="AG6" i="7"/>
  <c r="AH6" i="7"/>
  <c r="AI6" i="7"/>
  <c r="AJ6" i="7"/>
  <c r="AK6" i="7"/>
  <c r="AL6" i="7"/>
  <c r="AM6" i="7"/>
  <c r="AN6" i="7"/>
  <c r="AO6" i="7"/>
  <c r="AP6" i="7"/>
  <c r="AQ6" i="7"/>
  <c r="AR6" i="7"/>
  <c r="B7" i="7"/>
  <c r="I7" i="7"/>
  <c r="J7" i="7"/>
  <c r="K7" i="7"/>
  <c r="L7" i="7"/>
  <c r="M7" i="7"/>
  <c r="N7" i="7"/>
  <c r="O7" i="7"/>
  <c r="P7" i="7"/>
  <c r="Q7" i="7"/>
  <c r="R7" i="7"/>
  <c r="S7" i="7"/>
  <c r="T7" i="7"/>
  <c r="U7" i="7"/>
  <c r="V7" i="7"/>
  <c r="W7" i="7"/>
  <c r="X7" i="7"/>
  <c r="Y7" i="7"/>
  <c r="Z7" i="7"/>
  <c r="AA7" i="7"/>
  <c r="AB7" i="7"/>
  <c r="AC7" i="7"/>
  <c r="AD7" i="7"/>
  <c r="AE7" i="7"/>
  <c r="AF7" i="7"/>
  <c r="AG7" i="7"/>
  <c r="AH7" i="7"/>
  <c r="AI7" i="7"/>
  <c r="AJ7" i="7"/>
  <c r="AK7" i="7"/>
  <c r="AL7" i="7"/>
  <c r="AM7" i="7"/>
  <c r="AN7" i="7"/>
  <c r="AO7" i="7"/>
  <c r="AP7" i="7"/>
  <c r="AQ7" i="7"/>
  <c r="AR7" i="7"/>
  <c r="B8" i="7"/>
  <c r="I8" i="7"/>
  <c r="J8" i="7"/>
  <c r="K8" i="7"/>
  <c r="L8" i="7"/>
  <c r="M8" i="7"/>
  <c r="N8" i="7"/>
  <c r="O8" i="7"/>
  <c r="P8" i="7"/>
  <c r="Q8" i="7"/>
  <c r="R8" i="7"/>
  <c r="S8" i="7"/>
  <c r="T8" i="7"/>
  <c r="U8" i="7"/>
  <c r="V8" i="7"/>
  <c r="W8" i="7"/>
  <c r="X8" i="7"/>
  <c r="Y8" i="7"/>
  <c r="Z8" i="7"/>
  <c r="AA8" i="7"/>
  <c r="AB8" i="7"/>
  <c r="AC8" i="7"/>
  <c r="AD8" i="7"/>
  <c r="AE8" i="7"/>
  <c r="AF8" i="7"/>
  <c r="AG8" i="7"/>
  <c r="AH8" i="7"/>
  <c r="AI8" i="7"/>
  <c r="AJ8" i="7"/>
  <c r="AK8" i="7"/>
  <c r="AL8" i="7"/>
  <c r="AM8" i="7"/>
  <c r="AN8" i="7"/>
  <c r="AO8" i="7"/>
  <c r="AP8" i="7"/>
  <c r="AQ8" i="7"/>
  <c r="AR8" i="7"/>
  <c r="B9" i="7"/>
  <c r="I9" i="7"/>
  <c r="J9" i="7"/>
  <c r="K9" i="7"/>
  <c r="L9" i="7"/>
  <c r="M9" i="7"/>
  <c r="N9" i="7"/>
  <c r="O9" i="7"/>
  <c r="P9" i="7"/>
  <c r="Q9" i="7"/>
  <c r="R9" i="7"/>
  <c r="S9" i="7"/>
  <c r="T9" i="7"/>
  <c r="U9" i="7"/>
  <c r="V9" i="7"/>
  <c r="W9" i="7"/>
  <c r="X9" i="7"/>
  <c r="Y9" i="7"/>
  <c r="Z9" i="7"/>
  <c r="AA9" i="7"/>
  <c r="AB9" i="7"/>
  <c r="AC9" i="7"/>
  <c r="AD9" i="7"/>
  <c r="AE9" i="7"/>
  <c r="AF9" i="7"/>
  <c r="AG9" i="7"/>
  <c r="AH9" i="7"/>
  <c r="AI9" i="7"/>
  <c r="AJ9" i="7"/>
  <c r="AK9" i="7"/>
  <c r="AL9" i="7"/>
  <c r="AM9" i="7"/>
  <c r="AN9" i="7"/>
  <c r="AO9" i="7"/>
  <c r="AP9" i="7"/>
  <c r="AQ9" i="7"/>
  <c r="AR9" i="7"/>
  <c r="F6" i="8"/>
  <c r="G6" i="8"/>
  <c r="H6" i="8"/>
  <c r="I6" i="8"/>
  <c r="J6" i="8"/>
  <c r="K6" i="8"/>
  <c r="L6" i="8"/>
  <c r="M6" i="8"/>
  <c r="N6" i="8"/>
  <c r="O6" i="8"/>
  <c r="P6" i="8"/>
  <c r="Q6" i="8"/>
  <c r="R6" i="8"/>
  <c r="S6" i="8"/>
  <c r="T6" i="8"/>
  <c r="U6" i="8"/>
  <c r="V6" i="8"/>
  <c r="W6" i="8"/>
  <c r="X6" i="8"/>
  <c r="Y6" i="8"/>
  <c r="Z6" i="8"/>
  <c r="AA6" i="8"/>
  <c r="AB6" i="8"/>
  <c r="AC6" i="8"/>
  <c r="AD6" i="8"/>
  <c r="AE6" i="8"/>
  <c r="AF6" i="8"/>
  <c r="AG6" i="8"/>
  <c r="AH6" i="8"/>
  <c r="AI6" i="8"/>
  <c r="AJ6" i="8"/>
  <c r="AK6" i="8"/>
  <c r="AL6" i="8"/>
  <c r="AM6" i="8"/>
  <c r="AN6" i="8"/>
  <c r="AO6" i="8"/>
  <c r="AP6" i="8"/>
  <c r="F7" i="8"/>
  <c r="G7" i="8"/>
  <c r="H7" i="8"/>
  <c r="I7" i="8"/>
  <c r="J7" i="8"/>
  <c r="K7" i="8"/>
  <c r="L7" i="8"/>
  <c r="M7" i="8"/>
  <c r="N7" i="8"/>
  <c r="O7" i="8"/>
  <c r="P7" i="8"/>
  <c r="Q7" i="8"/>
  <c r="R7" i="8"/>
  <c r="S7" i="8"/>
  <c r="T7" i="8"/>
  <c r="U7" i="8"/>
  <c r="V7" i="8"/>
  <c r="W7" i="8"/>
  <c r="X7" i="8"/>
  <c r="Y7" i="8"/>
  <c r="Z7" i="8"/>
  <c r="AA7" i="8"/>
  <c r="AB7" i="8"/>
  <c r="AC7" i="8"/>
  <c r="AD7" i="8"/>
  <c r="AE7" i="8"/>
  <c r="AF7" i="8"/>
  <c r="AG7" i="8"/>
  <c r="AH7" i="8"/>
  <c r="AI7" i="8"/>
  <c r="AJ7" i="8"/>
  <c r="AK7" i="8"/>
  <c r="AL7" i="8"/>
  <c r="AM7" i="8"/>
  <c r="AN7" i="8"/>
  <c r="AO7" i="8"/>
  <c r="AP7"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M11" authorId="0" shapeId="0" xr:uid="{A3F4ACD2-29AE-41E6-8C37-1BF07B5E4C08}">
      <text>
        <r>
          <rPr>
            <b/>
            <sz val="9"/>
            <color indexed="81"/>
            <rFont val="Tahoma"/>
            <family val="2"/>
          </rPr>
          <t>WICS:</t>
        </r>
        <r>
          <rPr>
            <sz val="9"/>
            <color indexed="81"/>
            <rFont val="Tahoma"/>
            <family val="2"/>
          </rPr>
          <t xml:space="preserve">
Core water, wastewater, and other revenue, net of leakage remissions</t>
        </r>
      </text>
    </comment>
    <comment ref="AP11" authorId="0" shapeId="0" xr:uid="{6DCB86F8-71A6-407B-B4CD-C97159470584}">
      <text>
        <r>
          <rPr>
            <b/>
            <sz val="9"/>
            <color indexed="81"/>
            <rFont val="Tahoma"/>
            <family val="2"/>
          </rPr>
          <t>Author:</t>
        </r>
        <r>
          <rPr>
            <sz val="9"/>
            <color indexed="81"/>
            <rFont val="Tahoma"/>
            <family val="2"/>
          </rPr>
          <t xml:space="preserve">
NB: Watercare revenue is excluding the IGCs. Source is AMP 2022</t>
        </r>
      </text>
    </comment>
    <comment ref="AW11" authorId="0" shapeId="0" xr:uid="{3E9574FA-F847-4167-B140-4AB90890043E}">
      <text>
        <r>
          <rPr>
            <b/>
            <sz val="9"/>
            <color indexed="81"/>
            <rFont val="Tahoma"/>
            <family val="2"/>
          </rPr>
          <t>WICS: projection provided by Watercare</t>
        </r>
        <r>
          <rPr>
            <sz val="9"/>
            <color indexed="81"/>
            <rFont val="Tahoma"/>
            <family val="2"/>
          </rPr>
          <t xml:space="preserve">
</t>
        </r>
      </text>
    </comment>
    <comment ref="BA11" authorId="0" shapeId="0" xr:uid="{BC6017AD-2BD1-48A9-893D-D2395C085736}">
      <text>
        <r>
          <rPr>
            <b/>
            <sz val="9"/>
            <color indexed="81"/>
            <rFont val="Tahoma"/>
            <family val="2"/>
          </rPr>
          <t>Author:</t>
        </r>
        <r>
          <rPr>
            <sz val="9"/>
            <color indexed="81"/>
            <rFont val="Tahoma"/>
            <family val="2"/>
          </rPr>
          <t xml:space="preserve">
Core opex less Exceptional costs</t>
        </r>
      </text>
    </comment>
    <comment ref="BB11" authorId="0" shapeId="0" xr:uid="{83362A50-5F1D-44D9-9F00-AB9FC4A5E49D}">
      <text>
        <r>
          <rPr>
            <b/>
            <sz val="9"/>
            <color indexed="81"/>
            <rFont val="Tahoma"/>
            <family val="2"/>
          </rPr>
          <t>Author:</t>
        </r>
        <r>
          <rPr>
            <sz val="9"/>
            <color indexed="81"/>
            <rFont val="Tahoma"/>
            <family val="2"/>
          </rPr>
          <t xml:space="preserve">
NB: Watercare opex is sourced from AMP 2022</t>
        </r>
      </text>
    </comment>
    <comment ref="BD11" authorId="0" shapeId="0" xr:uid="{CDC95180-9C2D-4D91-9E48-42800F23967A}">
      <text>
        <r>
          <rPr>
            <b/>
            <sz val="9"/>
            <color indexed="81"/>
            <rFont val="Tahoma"/>
            <family val="2"/>
          </rPr>
          <t>Author:</t>
        </r>
        <r>
          <rPr>
            <sz val="9"/>
            <color indexed="81"/>
            <rFont val="Tahoma"/>
            <family val="2"/>
          </rPr>
          <t xml:space="preserve">
NB: Watercare opex inflation is sourced from AMP 2022, 'Other CPI' inflation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<sst xmlns="http://schemas.openxmlformats.org/spreadsheetml/2006/main" count="2807" uniqueCount="587">
  <si>
    <t>WICS model developed for the DIA project 'Economic analysis of water services aggregation'</t>
  </si>
  <si>
    <t>Entity scenario</t>
  </si>
  <si>
    <t>Entity</t>
  </si>
  <si>
    <t>Investment scenario</t>
  </si>
  <si>
    <t xml:space="preserve">Centralised entity scenario </t>
  </si>
  <si>
    <t>Starting debt</t>
  </si>
  <si>
    <t>FFO: Debt</t>
  </si>
  <si>
    <t>Model name</t>
  </si>
  <si>
    <t xml:space="preserve">Important note: </t>
  </si>
  <si>
    <t xml:space="preserve">Model needs to have circularities enabled. Select File &gt;&gt;&gt; Options &gt;&gt;&gt; Formulas &gt;&gt;&gt; Enable iterative calculations </t>
  </si>
  <si>
    <t>Overview of model</t>
  </si>
  <si>
    <t>Sheet</t>
  </si>
  <si>
    <t>Description</t>
  </si>
  <si>
    <t>Data</t>
  </si>
  <si>
    <t>Database for New Zealand Councils</t>
  </si>
  <si>
    <t>Assumptions</t>
  </si>
  <si>
    <t>Input the model assumptions in this sheet</t>
  </si>
  <si>
    <t>Outcomes</t>
  </si>
  <si>
    <t>Provides the average household bills</t>
  </si>
  <si>
    <t>A1.47</t>
  </si>
  <si>
    <t>A3.58</t>
  </si>
  <si>
    <t>A3b.55</t>
  </si>
  <si>
    <t>Period modelled</t>
  </si>
  <si>
    <t/>
  </si>
  <si>
    <t>Amalgamation Scenarios</t>
  </si>
  <si>
    <t>DIA Requested Scenarios</t>
  </si>
  <si>
    <t>Additional WICS Scenarios</t>
  </si>
  <si>
    <t>Water revenue</t>
  </si>
  <si>
    <t>Wastewater revenue</t>
  </si>
  <si>
    <t>Stormwater revenue</t>
  </si>
  <si>
    <t>Revenue from developer contributions</t>
  </si>
  <si>
    <t>Revenue</t>
  </si>
  <si>
    <t>Revenue reported in 2022 (outturn prices)</t>
  </si>
  <si>
    <t>Developer contributions reported in 2022 (outturn prices)</t>
  </si>
  <si>
    <t>Total Revenue reported in 2022 (outturn prices)</t>
  </si>
  <si>
    <t>LTP revenue in 2022 (outturn prices)</t>
  </si>
  <si>
    <t>LTP revenue in 2024 (outturn prices)</t>
  </si>
  <si>
    <t>% nominal change in revenue: 2022-24</t>
  </si>
  <si>
    <t>LTP developer contributions in 2022 (outturn prices)</t>
  </si>
  <si>
    <t>LTP developer contributions in 2024 (outturn prices)</t>
  </si>
  <si>
    <t>% nominal change in developer contributions: 2022-24</t>
  </si>
  <si>
    <t>Implied revenue in 2024</t>
  </si>
  <si>
    <t>Implied developer contributions in 2024</t>
  </si>
  <si>
    <t>Implied total revenue in 2024</t>
  </si>
  <si>
    <t>Revenue reported in 2020</t>
  </si>
  <si>
    <t>Operating expenditure reported in 2020</t>
  </si>
  <si>
    <t>Operating expenditure reported in 2022 
 (2021-22 prices)</t>
  </si>
  <si>
    <t>LTP opex in 2022 
(2021-22 prices)</t>
  </si>
  <si>
    <t>LTP opex in 2024 
(2023-24)</t>
  </si>
  <si>
    <t>LTP forecast opex inflation in 2023</t>
  </si>
  <si>
    <t>LTP forecast opex inflation in 2024</t>
  </si>
  <si>
    <t>LTP opex in 2024 (2021-22 prices)</t>
  </si>
  <si>
    <t>% real change in opex: 2022-24</t>
  </si>
  <si>
    <t>Implied opex in 2024 
(2021-22 prices)</t>
  </si>
  <si>
    <t>Interest reported in 2020</t>
  </si>
  <si>
    <t>Interest reported in 2022 (outturn prices)</t>
  </si>
  <si>
    <t>Enhancement and growth
2022-51 (2019-20 prices)</t>
  </si>
  <si>
    <t>Enhancement and Growth: Method 2</t>
  </si>
  <si>
    <t>Asset values (low estimate)</t>
  </si>
  <si>
    <t>Asset values (high estimate)</t>
  </si>
  <si>
    <t>Asset values (central estimate)</t>
  </si>
  <si>
    <t>Economic Depreciation (2019-20 values)</t>
  </si>
  <si>
    <t>Water population</t>
  </si>
  <si>
    <t>Wastewater population</t>
  </si>
  <si>
    <t>Average population in 2020</t>
  </si>
  <si>
    <t>Annual growth rate (30 year scenario)</t>
  </si>
  <si>
    <t>2050 Population</t>
  </si>
  <si>
    <t>Councils</t>
  </si>
  <si>
    <t>Island</t>
  </si>
  <si>
    <t>LGNZ</t>
  </si>
  <si>
    <t>Territory</t>
  </si>
  <si>
    <t>5 entities: Waka Kotahi Regions</t>
  </si>
  <si>
    <t>4 entities: North Island split</t>
  </si>
  <si>
    <r>
      <t xml:space="preserve">4 entities: latitudinal split
</t>
    </r>
    <r>
      <rPr>
        <sz val="11"/>
        <rFont val="Calibri"/>
        <family val="2"/>
        <scheme val="minor"/>
      </rPr>
      <t>WICS Scenario 1</t>
    </r>
    <r>
      <rPr>
        <u/>
        <sz val="11"/>
        <rFont val="Calibri"/>
        <family val="2"/>
        <scheme val="minor"/>
      </rPr>
      <t xml:space="preserve">
</t>
    </r>
    <r>
      <rPr>
        <sz val="11"/>
        <rFont val="Calibri"/>
        <family val="2"/>
        <scheme val="minor"/>
      </rPr>
      <t>(North Island in 3, 1 on South Island)</t>
    </r>
  </si>
  <si>
    <r>
      <t xml:space="preserve">4 entities: top of South
</t>
    </r>
    <r>
      <rPr>
        <sz val="11"/>
        <rFont val="Calibri"/>
        <family val="2"/>
        <scheme val="minor"/>
      </rPr>
      <t>WICS Scenario 5</t>
    </r>
    <r>
      <rPr>
        <u/>
        <sz val="11"/>
        <rFont val="Calibri"/>
        <family val="2"/>
        <scheme val="minor"/>
      </rPr>
      <t xml:space="preserve">
</t>
    </r>
    <r>
      <rPr>
        <sz val="11"/>
        <rFont val="Calibri"/>
        <family val="2"/>
        <scheme val="minor"/>
      </rPr>
      <t>(top of South with North Island )</t>
    </r>
  </si>
  <si>
    <t>3 entities: Auckland separate</t>
  </si>
  <si>
    <r>
      <t xml:space="preserve">3 entities: Hauraki approach
</t>
    </r>
    <r>
      <rPr>
        <sz val="11"/>
        <rFont val="Calibri"/>
        <family val="2"/>
        <scheme val="minor"/>
      </rPr>
      <t>(Top of North Island by itself)</t>
    </r>
  </si>
  <si>
    <r>
      <t>3 entities: Top of South</t>
    </r>
    <r>
      <rPr>
        <sz val="11"/>
        <rFont val="Calibri"/>
        <family val="2"/>
        <scheme val="minor"/>
      </rPr>
      <t xml:space="preserve">
WICS Scenario 6
(Wellington with South Island)</t>
    </r>
  </si>
  <si>
    <r>
      <t xml:space="preserve">2 entities: Taupo North
</t>
    </r>
    <r>
      <rPr>
        <sz val="11"/>
        <rFont val="Calibri"/>
        <family val="2"/>
        <scheme val="minor"/>
      </rPr>
      <t>WICS Scenario 8</t>
    </r>
  </si>
  <si>
    <t>2 entities: North and South Islands separate</t>
  </si>
  <si>
    <r>
      <rPr>
        <u/>
        <sz val="11"/>
        <rFont val="Calibri"/>
        <family val="2"/>
        <scheme val="minor"/>
      </rPr>
      <t>5 entities (3 on North, 2 on South)</t>
    </r>
    <r>
      <rPr>
        <sz val="11"/>
        <rFont val="Calibri"/>
        <family val="2"/>
        <scheme val="minor"/>
      </rPr>
      <t xml:space="preserve">
WICS Scenario 2</t>
    </r>
  </si>
  <si>
    <r>
      <rPr>
        <u/>
        <sz val="11"/>
        <rFont val="Calibri"/>
        <family val="2"/>
        <scheme val="minor"/>
      </rPr>
      <t>8 entities (6 on North, 2 on South)</t>
    </r>
    <r>
      <rPr>
        <sz val="11"/>
        <rFont val="Calibri"/>
        <family val="2"/>
        <scheme val="minor"/>
      </rPr>
      <t xml:space="preserve">
WICS Scenario 3</t>
    </r>
  </si>
  <si>
    <r>
      <t xml:space="preserve"> 13 regional entities (8 on North Island and 5 on South Island)
</t>
    </r>
    <r>
      <rPr>
        <sz val="11"/>
        <rFont val="Calibri"/>
        <family val="2"/>
        <scheme val="minor"/>
      </rPr>
      <t>WICS Scenario 4</t>
    </r>
  </si>
  <si>
    <r>
      <t xml:space="preserve">3 entities (one serving top of North Island)
</t>
    </r>
    <r>
      <rPr>
        <sz val="11"/>
        <rFont val="Calibri"/>
        <family val="2"/>
        <scheme val="minor"/>
      </rPr>
      <t>WICS Scenario 7</t>
    </r>
  </si>
  <si>
    <r>
      <t xml:space="preserve">2 entities (North of North Island with all of South Island)
</t>
    </r>
    <r>
      <rPr>
        <sz val="11"/>
        <rFont val="Calibri"/>
        <family val="2"/>
        <scheme val="minor"/>
      </rPr>
      <t>WICS Scenario 9</t>
    </r>
  </si>
  <si>
    <r>
      <t xml:space="preserve">4 entities (2 on North Island, 2 on South Island)
</t>
    </r>
    <r>
      <rPr>
        <sz val="11"/>
        <rFont val="Calibri"/>
        <family val="2"/>
        <scheme val="minor"/>
      </rPr>
      <t>WICS Scenario 11</t>
    </r>
  </si>
  <si>
    <r>
      <t xml:space="preserve">4 entities (2 on North Island, 2 on South Island)
</t>
    </r>
    <r>
      <rPr>
        <sz val="11"/>
        <rFont val="Calibri"/>
        <family val="2"/>
        <scheme val="minor"/>
      </rPr>
      <t>WICS Scenario 12</t>
    </r>
  </si>
  <si>
    <r>
      <t xml:space="preserve">4 entities (2 on North Island, 2 on South Island)
</t>
    </r>
    <r>
      <rPr>
        <sz val="11"/>
        <rFont val="Calibri"/>
        <family val="2"/>
        <scheme val="minor"/>
      </rPr>
      <t>WICS Scenario 13</t>
    </r>
  </si>
  <si>
    <r>
      <t xml:space="preserve">4 entities (2 on North Island, 2 on South Island)
</t>
    </r>
    <r>
      <rPr>
        <sz val="11"/>
        <rFont val="Calibri"/>
        <family val="2"/>
        <scheme val="minor"/>
      </rPr>
      <t>WICS Scenario 14</t>
    </r>
  </si>
  <si>
    <r>
      <t xml:space="preserve">4 entities (2 on North Island, 2 on South Island)
</t>
    </r>
    <r>
      <rPr>
        <sz val="11"/>
        <rFont val="Calibri"/>
        <family val="2"/>
        <scheme val="minor"/>
      </rPr>
      <t>WICS Scenario 15</t>
    </r>
  </si>
  <si>
    <r>
      <t xml:space="preserve">4 entities (2 on North Island, 2 on South Island)
</t>
    </r>
    <r>
      <rPr>
        <sz val="11"/>
        <rFont val="Calibri"/>
        <family val="2"/>
        <scheme val="minor"/>
      </rPr>
      <t>WICS Scenario 16</t>
    </r>
  </si>
  <si>
    <r>
      <t xml:space="preserve">4 entities (2 on North Island, 2 on South Island)
</t>
    </r>
    <r>
      <rPr>
        <sz val="11"/>
        <rFont val="Calibri"/>
        <family val="2"/>
        <scheme val="minor"/>
      </rPr>
      <t>WICS Scenario 17</t>
    </r>
  </si>
  <si>
    <r>
      <t xml:space="preserve">4 entities (2 on North Island, 2 on South Island)
</t>
    </r>
    <r>
      <rPr>
        <sz val="11"/>
        <rFont val="Calibri"/>
        <family val="2"/>
        <scheme val="minor"/>
      </rPr>
      <t>WICS Scenario 18</t>
    </r>
  </si>
  <si>
    <r>
      <t xml:space="preserve">4 entities (2 on North Island, 2 on South Island)
</t>
    </r>
    <r>
      <rPr>
        <sz val="11"/>
        <rFont val="Calibri"/>
        <family val="2"/>
        <scheme val="minor"/>
      </rPr>
      <t>WICS Scenario 19</t>
    </r>
  </si>
  <si>
    <t>Scenario 30
Cabinet scenario
(4 entities)</t>
  </si>
  <si>
    <t>2023 Scenario 11a (West Coast with Canterbury) (11 entities)</t>
  </si>
  <si>
    <t>2023 Scenario 11b (West Coast with Nelson/Tasman/Marlborough) (11 entities)</t>
  </si>
  <si>
    <t>2023 Scenario 15 (NBA regions) (15 entities)</t>
  </si>
  <si>
    <t>2023 Scenario 11c (clear mapping to Cabinet scenario) (11 entities)</t>
  </si>
  <si>
    <t>RFI Table F10</t>
  </si>
  <si>
    <t>Calculated</t>
  </si>
  <si>
    <t>Annual Report 2022, LTP 2021-2031, Information Return 2022</t>
  </si>
  <si>
    <t>Council annual report and accounts</t>
  </si>
  <si>
    <t>RFI Table E</t>
  </si>
  <si>
    <t>Annual Report 2022, LTP 2021-2031</t>
  </si>
  <si>
    <t>RFI G tables</t>
  </si>
  <si>
    <t>Input from model</t>
  </si>
  <si>
    <t>RFI Table J1</t>
  </si>
  <si>
    <t>RFI Table A1</t>
  </si>
  <si>
    <t>RFI Table A3</t>
  </si>
  <si>
    <t>RFI Table G1</t>
  </si>
  <si>
    <t>Efficiency gap</t>
  </si>
  <si>
    <t>Auckland (Stormwater)</t>
  </si>
  <si>
    <t>Watercare</t>
  </si>
  <si>
    <t>Metro</t>
  </si>
  <si>
    <t>Auckland</t>
  </si>
  <si>
    <t>North</t>
  </si>
  <si>
    <t>A</t>
  </si>
  <si>
    <t>B</t>
  </si>
  <si>
    <t>Ashburton</t>
  </si>
  <si>
    <t>South</t>
  </si>
  <si>
    <t>Provincial</t>
  </si>
  <si>
    <t>Canterbury</t>
  </si>
  <si>
    <t>E</t>
  </si>
  <si>
    <t>D</t>
  </si>
  <si>
    <t>C</t>
  </si>
  <si>
    <t>G</t>
  </si>
  <si>
    <t>K</t>
  </si>
  <si>
    <t>J</t>
  </si>
  <si>
    <t>M</t>
  </si>
  <si>
    <t>Buller</t>
  </si>
  <si>
    <t>Rural</t>
  </si>
  <si>
    <t>West Coast</t>
  </si>
  <si>
    <t>I</t>
  </si>
  <si>
    <t>L</t>
  </si>
  <si>
    <t>Carterton</t>
  </si>
  <si>
    <t>Wellington</t>
  </si>
  <si>
    <t>F</t>
  </si>
  <si>
    <t>H</t>
  </si>
  <si>
    <t>Central Hawke's Bay</t>
  </si>
  <si>
    <t>Hawke's Bay</t>
  </si>
  <si>
    <t>Central Otago</t>
  </si>
  <si>
    <t>Otago</t>
  </si>
  <si>
    <t>N</t>
  </si>
  <si>
    <t>Chatham Islands</t>
  </si>
  <si>
    <t>O</t>
  </si>
  <si>
    <t>Christchurch</t>
  </si>
  <si>
    <t>Clutha</t>
  </si>
  <si>
    <t>Dunedin</t>
  </si>
  <si>
    <t>Far North</t>
  </si>
  <si>
    <t>Northland</t>
  </si>
  <si>
    <t>Gisborne</t>
  </si>
  <si>
    <t>Gore</t>
  </si>
  <si>
    <t>Southland</t>
  </si>
  <si>
    <t>Grey</t>
  </si>
  <si>
    <t>Hamilton</t>
  </si>
  <si>
    <t>Waikato</t>
  </si>
  <si>
    <t>Hastings</t>
  </si>
  <si>
    <t>Hauraki</t>
  </si>
  <si>
    <t>Horowhenua</t>
  </si>
  <si>
    <t>Manawatu-Wanganui</t>
  </si>
  <si>
    <t>Hurunui</t>
  </si>
  <si>
    <t>Invercargill</t>
  </si>
  <si>
    <t>Kaikoura</t>
  </si>
  <si>
    <t>Kaipara</t>
  </si>
  <si>
    <t>Kapiti Coast</t>
  </si>
  <si>
    <t>Kawerau</t>
  </si>
  <si>
    <t xml:space="preserve">Bay of Plenty </t>
  </si>
  <si>
    <t>Lower Hutt</t>
  </si>
  <si>
    <t>Mackenzie</t>
  </si>
  <si>
    <t>Manawatu</t>
  </si>
  <si>
    <t>Marlborough</t>
  </si>
  <si>
    <t>Masterton</t>
  </si>
  <si>
    <t>Matamata-Piako</t>
  </si>
  <si>
    <t>Napier</t>
  </si>
  <si>
    <t>Nelson</t>
  </si>
  <si>
    <t>New Plymouth</t>
  </si>
  <si>
    <t>Taranaki</t>
  </si>
  <si>
    <t>Opotiki</t>
  </si>
  <si>
    <t>Otorohanga</t>
  </si>
  <si>
    <t>Palmerston North</t>
  </si>
  <si>
    <t>Porirua</t>
  </si>
  <si>
    <t>Queenstown Lakes</t>
  </si>
  <si>
    <t>Rangitikei</t>
  </si>
  <si>
    <t>Manawatu-Wanganui/Hawke's Bay</t>
  </si>
  <si>
    <t>Rotorua Lakes</t>
  </si>
  <si>
    <t>Waikato/BoP</t>
  </si>
  <si>
    <t>Ruapehu</t>
  </si>
  <si>
    <t>Selwyn</t>
  </si>
  <si>
    <t>South Taranaki</t>
  </si>
  <si>
    <t>South Waikato</t>
  </si>
  <si>
    <t>South Wairarapa</t>
  </si>
  <si>
    <t>Stratford</t>
  </si>
  <si>
    <t>Taranaki/M-W</t>
  </si>
  <si>
    <t>Tararua</t>
  </si>
  <si>
    <t>Tasman</t>
  </si>
  <si>
    <t>Taupo</t>
  </si>
  <si>
    <t>Waikato/BoP/Hawke's Bay</t>
  </si>
  <si>
    <t>Tauranga</t>
  </si>
  <si>
    <t>Bay of Plenty (BoP)</t>
  </si>
  <si>
    <t>Thames-Coromandel</t>
  </si>
  <si>
    <t>Timaru</t>
  </si>
  <si>
    <t>Upper Hutt</t>
  </si>
  <si>
    <t>Waimakariri</t>
  </si>
  <si>
    <t>Waimate</t>
  </si>
  <si>
    <t>Canterbury/Otago</t>
  </si>
  <si>
    <t>Waipa</t>
  </si>
  <si>
    <t>Wairoa</t>
  </si>
  <si>
    <t>Waitaki</t>
  </si>
  <si>
    <t>Waitomo</t>
  </si>
  <si>
    <t>Wellington City</t>
  </si>
  <si>
    <t>Western Bay of Plenty</t>
  </si>
  <si>
    <t>Westland</t>
  </si>
  <si>
    <t>Whakatane</t>
  </si>
  <si>
    <t>Whanganui</t>
  </si>
  <si>
    <t>Whangarei</t>
  </si>
  <si>
    <t>Subtotal</t>
  </si>
  <si>
    <t>Input council or amalgamation scenario</t>
  </si>
  <si>
    <t>Base case or Best case --&gt;</t>
  </si>
  <si>
    <t>Select 'No centralised services entity'; 'Base case' or 'Best case'</t>
  </si>
  <si>
    <t>Amalgamation or council --&gt;</t>
  </si>
  <si>
    <t>Amalgamation</t>
  </si>
  <si>
    <t>Select 'Council' or 'Amalgamation'</t>
  </si>
  <si>
    <t>Always select 30</t>
  </si>
  <si>
    <t>Investment method --&gt;</t>
  </si>
  <si>
    <t>1 = RFI G tables; 2 = NZ$185bn</t>
  </si>
  <si>
    <t>Starting debt --&gt;</t>
  </si>
  <si>
    <t>Option 1 (based on mid-point estimate)</t>
  </si>
  <si>
    <t>Select 'Option 1 (based on mid-point estimate)' or 'Option 2 (based on high estimate)'</t>
  </si>
  <si>
    <t>Always select 100%</t>
  </si>
  <si>
    <t>Year</t>
  </si>
  <si>
    <t>Item</t>
  </si>
  <si>
    <t>Value</t>
  </si>
  <si>
    <t>General Assumptions</t>
  </si>
  <si>
    <t>Year number</t>
  </si>
  <si>
    <t>Inflation</t>
  </si>
  <si>
    <t>NZ Treasury CPI inflation forecast</t>
  </si>
  <si>
    <t>Inflation applied to FY22 actuals (fixed from 2028 onwards)</t>
  </si>
  <si>
    <t>Inflation index (2024 to outturn prices)</t>
  </si>
  <si>
    <t>Inflation index (2022 to outturn prices)</t>
  </si>
  <si>
    <t>Inflation index (2020 to outturn prices)</t>
  </si>
  <si>
    <t>Capital Real Price Effect (applies in council scenario)</t>
  </si>
  <si>
    <t>Capital Price Inflation (2022 to outturn prices)</t>
  </si>
  <si>
    <t>Growth in connections</t>
  </si>
  <si>
    <t>Growth in connections (2024 base year)</t>
  </si>
  <si>
    <t>Modelling starts in year</t>
  </si>
  <si>
    <t>Modelling ends in year</t>
  </si>
  <si>
    <t>Balance Sheet</t>
  </si>
  <si>
    <t>Asset value</t>
  </si>
  <si>
    <t>Estimated MEAV (based on SW benchmark)</t>
  </si>
  <si>
    <t>Accumulated Depreciation</t>
  </si>
  <si>
    <t>Inherited debt</t>
  </si>
  <si>
    <t xml:space="preserve">Additional Starting Debt </t>
  </si>
  <si>
    <t>Used in original analysis</t>
  </si>
  <si>
    <t>Connected population</t>
  </si>
  <si>
    <t>NZ connected population</t>
  </si>
  <si>
    <t>Pro-rata adjustment</t>
  </si>
  <si>
    <t>New Zealand total additional set up costs</t>
  </si>
  <si>
    <t>No worse off</t>
  </si>
  <si>
    <t>Additional set up costs</t>
  </si>
  <si>
    <t>No worse off + additional set up costs</t>
  </si>
  <si>
    <t>Set up costs for new centralised entity</t>
  </si>
  <si>
    <t>Year in which starting debt applies (under amalgamation)</t>
  </si>
  <si>
    <t>Additional Starting Debt</t>
  </si>
  <si>
    <t>Additional Starting Debt used in model (applies in amalgamation)</t>
  </si>
  <si>
    <t>Repayment term</t>
  </si>
  <si>
    <t>Spend-to-save</t>
  </si>
  <si>
    <t>Spend-to-save used in model (applies in amalgamation)</t>
  </si>
  <si>
    <t>Period over which spend-to-save applies</t>
  </si>
  <si>
    <t>Spend-to-save allowance (applies in amalgamation)</t>
  </si>
  <si>
    <t>Profit and Loss Assumptions (Real prices)</t>
  </si>
  <si>
    <t>Treasury projected base (nominal) interest rate (10 year bond yield)</t>
  </si>
  <si>
    <t>Real interest rate modelled from 2028 onwards</t>
  </si>
  <si>
    <t>Starting revenue</t>
  </si>
  <si>
    <t>Cabinet Scenario 30, Entity B, Connected population in 2020</t>
  </si>
  <si>
    <t>Starting opex (outturn prices)</t>
  </si>
  <si>
    <t>Interest rate premium</t>
  </si>
  <si>
    <t>Social rate of time preference</t>
  </si>
  <si>
    <t xml:space="preserve">Interest rate </t>
  </si>
  <si>
    <t>Interest on cash</t>
  </si>
  <si>
    <t>Efficiency assumptions</t>
  </si>
  <si>
    <t>Regulatory effectiveness</t>
  </si>
  <si>
    <t>Operating efficiency (if 800,000 pop.)</t>
  </si>
  <si>
    <t>Operating efficiency (actual entity pop.)</t>
  </si>
  <si>
    <t>Operating expenditure efficiency</t>
  </si>
  <si>
    <t>Capital expenditure efficiency for 20% of Enhancement and Growth</t>
  </si>
  <si>
    <t>Capital expenditure efficiency for 80% of Enhancement and Growth</t>
  </si>
  <si>
    <t xml:space="preserve">TFP in New Zealand </t>
  </si>
  <si>
    <t>Percentage of TFP achieved</t>
  </si>
  <si>
    <t>Population</t>
  </si>
  <si>
    <t>Population adjustment to TFP</t>
  </si>
  <si>
    <t>TFP for three waters (if &gt;800,000 population)</t>
  </si>
  <si>
    <t>TFP for three waters (with actual population)</t>
  </si>
  <si>
    <t>TFP for three waters (applies in amalgamation)</t>
  </si>
  <si>
    <t>Operating expenditure efficiency position today</t>
  </si>
  <si>
    <t>Operating expenditure efficiency position in year 20</t>
  </si>
  <si>
    <t>60% closure</t>
  </si>
  <si>
    <t>Efficiency gap closed between years 5 and 10</t>
  </si>
  <si>
    <t>Operating expenditure efficiency position in year 10</t>
  </si>
  <si>
    <t>Efficiency gap closed between years 10 and 15</t>
  </si>
  <si>
    <t>Operating expenditure efficiency position in year 15</t>
  </si>
  <si>
    <t>Efficiency gap closed between years 15 and 20</t>
  </si>
  <si>
    <t>Operating expenditure efficiency (per annum) between years 5 and 10</t>
  </si>
  <si>
    <t>Operating expenditure efficiency (per annum) between years 10 and 15</t>
  </si>
  <si>
    <t>Operating expenditure efficiency (per annum) between years 15 and 20</t>
  </si>
  <si>
    <t>Asset management portion of Enhancement and Growth investment (20%)</t>
  </si>
  <si>
    <t>Capital planning and delivery portion of Enhancement and Growth investment (80%)</t>
  </si>
  <si>
    <t>Capital expenditure efficiency position today</t>
  </si>
  <si>
    <t>Capital expenditure efficiency position in year 20</t>
  </si>
  <si>
    <t>Capital expenditure efficiency position in year 10</t>
  </si>
  <si>
    <t>Capital expenditure efficiency position in year 15</t>
  </si>
  <si>
    <t>Capital expenditure efficiency (per annum) between years 5 and 10</t>
  </si>
  <si>
    <t>Capital expenditure efficiency (per annum) between years 10 and 15</t>
  </si>
  <si>
    <t>Capital expenditure efficiency (per annum) between years 15 and 20</t>
  </si>
  <si>
    <t>Operating expenditure efficiency factor</t>
  </si>
  <si>
    <t>Capital expenditure efficiency factor for 20% of Enhancement and Growth</t>
  </si>
  <si>
    <t>Capital expenditure efficiency factor for 80% of Enhancement and Growth</t>
  </si>
  <si>
    <t xml:space="preserve">TFP efficiency factor </t>
  </si>
  <si>
    <t>Asset and Investment Assumptions (Real prices)</t>
  </si>
  <si>
    <t>Total economic depreciation (outturn prices)</t>
  </si>
  <si>
    <t>Total enhancement and growth investment (outturn prices)</t>
  </si>
  <si>
    <t>Sensitivity adjustment (75% of scenario)</t>
  </si>
  <si>
    <t>Total enhancement and growth investment (post-sensitivity)</t>
  </si>
  <si>
    <t>Number of years delivered over</t>
  </si>
  <si>
    <t>Enhancement and growth investment (annual)</t>
  </si>
  <si>
    <t>Enhancement and growth percentage (years 1-10)</t>
  </si>
  <si>
    <t>Enhancement and growth investment (years 1 - 10)</t>
  </si>
  <si>
    <t>Enhancement short and medium life percentage</t>
  </si>
  <si>
    <t>Enhancement long life percentage</t>
  </si>
  <si>
    <t>Short and medium asset life</t>
  </si>
  <si>
    <t>Long asset life</t>
  </si>
  <si>
    <t xml:space="preserve">New opex </t>
  </si>
  <si>
    <t>Percentage of new opex allowed for</t>
  </si>
  <si>
    <t>New opex used in model (applies in council scenarios)</t>
  </si>
  <si>
    <t>Opening capital maintenance (2021-22 real prices)</t>
  </si>
  <si>
    <t>Investment to 2054 (2021-22 real prices)</t>
  </si>
  <si>
    <t>Investment between 2054 to 2061 (40 year scenario)</t>
  </si>
  <si>
    <t>Required enhancement and growth capital expenditure (real prices)</t>
  </si>
  <si>
    <t>20% required enhancement and growth capital expenditure (real prices)</t>
  </si>
  <si>
    <t>80% required enhancement and growth capital expenditure (real prices)</t>
  </si>
  <si>
    <t>Catch-up efficiency on 20% E+G capital expenditure (real prices)</t>
  </si>
  <si>
    <t>Catch-up efficiency on 80% E+G capital expenditure (real prices)</t>
  </si>
  <si>
    <t>TFP on capital expenditure (real prices)</t>
  </si>
  <si>
    <t>Enhancement and growth expenditure post efficiency (real prices)</t>
  </si>
  <si>
    <t>Cumulative new depreciation (real prices)</t>
  </si>
  <si>
    <t>New operating expenditure (real prices)</t>
  </si>
  <si>
    <t>NPC assumptions</t>
  </si>
  <si>
    <t>Years</t>
  </si>
  <si>
    <t>Discount rate</t>
  </si>
  <si>
    <t>Customer base assumptions</t>
  </si>
  <si>
    <t>Connected Population</t>
  </si>
  <si>
    <t>References for switch</t>
  </si>
  <si>
    <t>Council</t>
  </si>
  <si>
    <t>Option 2 (based on high estimate)</t>
  </si>
  <si>
    <t>Ratio Value</t>
  </si>
  <si>
    <t>Debt to Revenue</t>
  </si>
  <si>
    <t>Minimum Free Cash Flow to Debt</t>
  </si>
  <si>
    <t>Maximum Leverage</t>
  </si>
  <si>
    <t>Minimum Interest Cover</t>
  </si>
  <si>
    <t>Revenue in 2022</t>
  </si>
  <si>
    <t>Assumed revenue split to households</t>
  </si>
  <si>
    <t>Thresholds for FFO/debt for different connected populations</t>
  </si>
  <si>
    <t>Assumed average occupancy rate per household</t>
  </si>
  <si>
    <t>Entity population</t>
  </si>
  <si>
    <t>&gt;800,000</t>
  </si>
  <si>
    <t>&gt;500,000</t>
  </si>
  <si>
    <t>&gt;200,000</t>
  </si>
  <si>
    <t>Revenue in 2024 in projected 2024 prices</t>
  </si>
  <si>
    <t>&gt;100,000</t>
  </si>
  <si>
    <t>&lt;100,000</t>
  </si>
  <si>
    <t>Estimated average household bill in 2024 (projected outturn prices)</t>
  </si>
  <si>
    <t>Revenue in 2034 in projected 2034 prices</t>
  </si>
  <si>
    <t>Assumed household properties in 2034</t>
  </si>
  <si>
    <t>Estimated average household bill (projected outturn prices)</t>
  </si>
  <si>
    <t>Estimated average household bill in 2034 (projected outturn prices)</t>
  </si>
  <si>
    <t>Closing debt</t>
  </si>
  <si>
    <t>Excluding interest</t>
  </si>
  <si>
    <t>Including interest</t>
  </si>
  <si>
    <t>Revenue in 2054 in projected 2054 prices</t>
  </si>
  <si>
    <t>Assumed connected population in 2054</t>
  </si>
  <si>
    <t>Assumed household properties in 2054</t>
  </si>
  <si>
    <t>Estimated average household bill in 2054 (projected outturn prices)</t>
  </si>
  <si>
    <t>Capital Maintenance on existing assets (2021-22 prices)</t>
  </si>
  <si>
    <t>Required enhancement and growth capital expenditure (2021-22 prices)</t>
  </si>
  <si>
    <t>20% required enhancement and growth capital expenditure (2021-22 prices)</t>
  </si>
  <si>
    <t>80% required enhancement and growth capital expenditure (2021-22 prices)</t>
  </si>
  <si>
    <t>Cumulative economic depreciation on new assets (2021-22 prices)</t>
  </si>
  <si>
    <t>Capital price inflation</t>
  </si>
  <si>
    <t>Capital Maintenance/ asset replacement (projected outturn prices)</t>
  </si>
  <si>
    <t>Required enhancement and growth capital expenditure (projected outturn prices)</t>
  </si>
  <si>
    <t>20% required enhancement and growth capital expenditure (projected outturn prices)</t>
  </si>
  <si>
    <t>80% required enhancement and growth capital expenditure (projected outturn prices)</t>
  </si>
  <si>
    <t>Cumulative economic depreciation on new assets (projected outturn prices)</t>
  </si>
  <si>
    <t>TFP efficiency factor</t>
  </si>
  <si>
    <t>TFP on Capital Maintenance on existing assets (projected outturn prices)</t>
  </si>
  <si>
    <t>Catch-up efficiency on 20% enhancement and growth capital expenditure</t>
  </si>
  <si>
    <t>Catch-up efficiency on 80% enhancement and growth capital expenditure</t>
  </si>
  <si>
    <t>TFP efficiency on required enhancement and growth capital expenditure (projected outturn prices)</t>
  </si>
  <si>
    <t>TFP efficiency on economic depreciation on new assets (projected outturn prices)</t>
  </si>
  <si>
    <t>Net Investment (projected outturn prices)</t>
  </si>
  <si>
    <t>Operating Costs Not including Depreciation</t>
  </si>
  <si>
    <t>Depreciation</t>
  </si>
  <si>
    <t>Interest charges</t>
  </si>
  <si>
    <t>Profit/ (loss)</t>
  </si>
  <si>
    <t>Base operating costs (projected outturn prices)</t>
  </si>
  <si>
    <t>Spend-to-save operating costs (projected outturn prices)</t>
  </si>
  <si>
    <t>New operating costs (projected outturn prices)</t>
  </si>
  <si>
    <t>Catch up efficiency efficiency factor</t>
  </si>
  <si>
    <t>Catch-up efficiency on base operating costs (projected outturn prices)</t>
  </si>
  <si>
    <t>TFP efficiency on base operating costs (projected outturn prices)</t>
  </si>
  <si>
    <t>TFP efficiency on spend-to-save operating costs (projected outturn prices)</t>
  </si>
  <si>
    <t>Catch-up efficiency on new operating costs</t>
  </si>
  <si>
    <t>TFP efficiency on new operating costs</t>
  </si>
  <si>
    <t>Total operating costs post efficiency</t>
  </si>
  <si>
    <t>Assets plus year on year additions</t>
  </si>
  <si>
    <t>Total asset depreciation</t>
  </si>
  <si>
    <t>Net Total Assets</t>
  </si>
  <si>
    <t>Community Equity</t>
  </si>
  <si>
    <r>
      <rPr>
        <b/>
        <sz val="12"/>
        <color theme="1"/>
        <rFont val="Calibri"/>
        <family val="2"/>
        <scheme val="minor"/>
      </rPr>
      <t>CLOSING</t>
    </r>
    <r>
      <rPr>
        <sz val="12"/>
        <color theme="1"/>
        <rFont val="Calibri"/>
        <family val="2"/>
        <scheme val="minor"/>
      </rPr>
      <t xml:space="preserve"> Debt</t>
    </r>
  </si>
  <si>
    <t>Net Income</t>
  </si>
  <si>
    <t>Net Cash Flow from Operations</t>
  </si>
  <si>
    <t>Repayment of debt principal</t>
  </si>
  <si>
    <t>Total investment</t>
  </si>
  <si>
    <t>Net cashflow from operations and investment</t>
  </si>
  <si>
    <t>Net Cashflow</t>
  </si>
  <si>
    <t>MEAV</t>
  </si>
  <si>
    <t>Starting Depreciation</t>
  </si>
  <si>
    <t>Charged Depreciation on old assets</t>
  </si>
  <si>
    <t>Charged depreciation on new assets</t>
  </si>
  <si>
    <t>Cumulative Depreciation</t>
  </si>
  <si>
    <t>Ending depreciation</t>
  </si>
  <si>
    <t>Asset additions</t>
  </si>
  <si>
    <t>Total assets before new depreciation</t>
  </si>
  <si>
    <t>Outstanding debt</t>
  </si>
  <si>
    <t>Unlevered assets</t>
  </si>
  <si>
    <t>Opening debt</t>
  </si>
  <si>
    <t>Additional borrowing at restructuring</t>
  </si>
  <si>
    <t>New Debt</t>
  </si>
  <si>
    <t>Interest charge</t>
  </si>
  <si>
    <t>Source:</t>
  </si>
  <si>
    <t>Greater Wellington</t>
  </si>
  <si>
    <t>F3</t>
  </si>
  <si>
    <t>F7a</t>
  </si>
  <si>
    <t>Debt reported in the RFI</t>
  </si>
  <si>
    <t>Interest reported in the RFI</t>
  </si>
  <si>
    <t>Finance costs reported in the FIS</t>
  </si>
  <si>
    <t>Aligns with Annual Report p.8</t>
  </si>
  <si>
    <t>Allocation of Greater Wellington</t>
  </si>
  <si>
    <t>Lower Hutt City</t>
  </si>
  <si>
    <t>Porirua City</t>
  </si>
  <si>
    <t>South Wairarapa District</t>
  </si>
  <si>
    <t>Upper Hutt City</t>
  </si>
  <si>
    <t>Wellington Greater</t>
  </si>
  <si>
    <t>GW no worse off/better off</t>
  </si>
  <si>
    <t>Outturn prices</t>
  </si>
  <si>
    <t>Investment</t>
  </si>
  <si>
    <t>Total expenditure excluding interest</t>
  </si>
  <si>
    <t xml:space="preserve">Total expenditure </t>
  </si>
  <si>
    <t>Real 2021- 22 prices</t>
  </si>
  <si>
    <t>Period</t>
  </si>
  <si>
    <t>Average connected population between 2025 and 2054</t>
  </si>
  <si>
    <t>Net present cost: total expenditure excluding interest between 2025 and 2054</t>
  </si>
  <si>
    <t>Net present cost: total expenditure between 2025 and 2054</t>
  </si>
  <si>
    <t>Net present cost per year: total expenditure excluding interest between 2025 and 2054</t>
  </si>
  <si>
    <t>Net present cost per year: total expenditure between 2025 and 2054</t>
  </si>
  <si>
    <t>Net present cost per year per head (excluding interest) between 2025 and 2054</t>
  </si>
  <si>
    <t>Net present cost per year per head (including interest) between 2025 and 2054</t>
  </si>
  <si>
    <t>Consumers price index</t>
  </si>
  <si>
    <t>Forecast</t>
  </si>
  <si>
    <t>Base: June 2017 quarter (=1000)</t>
  </si>
  <si>
    <t>https://www.treasury.govt.nz/publications/efu/half-year-economic-and-fiscal-update-2022</t>
  </si>
  <si>
    <t>Executive summary figure</t>
  </si>
  <si>
    <t>Quarter</t>
  </si>
  <si>
    <t>Jun-17</t>
  </si>
  <si>
    <t>Sep-17</t>
  </si>
  <si>
    <t>Dec-17</t>
  </si>
  <si>
    <t>Mar-18</t>
  </si>
  <si>
    <t>Jun-18</t>
  </si>
  <si>
    <t>Jun-19</t>
  </si>
  <si>
    <t>Sep-19</t>
  </si>
  <si>
    <t>Dec-19</t>
  </si>
  <si>
    <t>Mar-20</t>
  </si>
  <si>
    <t>Jun-20</t>
  </si>
  <si>
    <t>Sep-20</t>
  </si>
  <si>
    <t>Dec-20</t>
  </si>
  <si>
    <t>Mar-21</t>
  </si>
  <si>
    <t>Jun-21</t>
  </si>
  <si>
    <t>Sep-21</t>
  </si>
  <si>
    <t>Dec-21</t>
  </si>
  <si>
    <t>Mar-22</t>
  </si>
  <si>
    <t>Jun-22</t>
  </si>
  <si>
    <t>Sep-22</t>
  </si>
  <si>
    <t>Dec-22</t>
  </si>
  <si>
    <t>Mar-23</t>
  </si>
  <si>
    <t>Jun-23</t>
  </si>
  <si>
    <t>Sep-23</t>
  </si>
  <si>
    <t>Dec-23</t>
  </si>
  <si>
    <t>Mar-24</t>
  </si>
  <si>
    <t>Jun-24</t>
  </si>
  <si>
    <t>Sep-24</t>
  </si>
  <si>
    <t>Dec-24</t>
  </si>
  <si>
    <t>Mar-25</t>
  </si>
  <si>
    <t>Jun-25</t>
  </si>
  <si>
    <t>Sep-25</t>
  </si>
  <si>
    <t>Dec-25</t>
  </si>
  <si>
    <t>Mar-26</t>
  </si>
  <si>
    <t>Jun-26</t>
  </si>
  <si>
    <t>Sep-26</t>
  </si>
  <si>
    <t>Dec-26</t>
  </si>
  <si>
    <t>Mar-27</t>
  </si>
  <si>
    <t>Jun-27</t>
  </si>
  <si>
    <t>All groups</t>
  </si>
  <si>
    <t>SE9A</t>
  </si>
  <si>
    <t>FY average inflation index value</t>
  </si>
  <si>
    <t>FY average inflation %</t>
  </si>
  <si>
    <t>Capital goods price index</t>
  </si>
  <si>
    <t>Base: September 1999 quarter (=1000)</t>
  </si>
  <si>
    <t>S2GG</t>
  </si>
  <si>
    <t>1 CSE - Base case</t>
  </si>
  <si>
    <t>1 CSE - Best case</t>
  </si>
  <si>
    <t>4 CSE - Base case</t>
  </si>
  <si>
    <t>4 CSE - Best case</t>
  </si>
  <si>
    <t>No centralised services entity (CSE)</t>
  </si>
  <si>
    <t>Select '0%' or '1%'</t>
  </si>
  <si>
    <t>Percentage of full efficiency potential recovered in</t>
  </si>
  <si>
    <t>Operating efficiency including recovery in</t>
  </si>
  <si>
    <t>2023 Scenario 10 (Northland with Auckland and West Coast with Canterbury) (10 entities)</t>
  </si>
  <si>
    <t>NZ connected population - total</t>
  </si>
  <si>
    <t>NZ connected population - less Auckland</t>
  </si>
  <si>
    <t>NZ connected population - less Auckland and Northland</t>
  </si>
  <si>
    <t>Connected population of selected entity/council</t>
  </si>
  <si>
    <t>Sensitivity (75% of investment) --&gt;</t>
  </si>
  <si>
    <t>Modelling period for Enhancement and Growth --&gt;</t>
  </si>
  <si>
    <t>8 entities - Auckland entity</t>
  </si>
  <si>
    <t>8 entities - non-Auckland entity</t>
  </si>
  <si>
    <t>10 entities - Auckland entity</t>
  </si>
  <si>
    <t>10 entities - non-Auckland entity</t>
  </si>
  <si>
    <t>11 entities - Auckland entity</t>
  </si>
  <si>
    <t>11 entities - non-Auckland entity</t>
  </si>
  <si>
    <t>Select the filtered scenario and entity</t>
  </si>
  <si>
    <t>Connected population pro-rata adjustment</t>
  </si>
  <si>
    <t>4 entities - Auckland entity</t>
  </si>
  <si>
    <t>4 entities - non-Auckland entity</t>
  </si>
  <si>
    <t>Enhancement and Growth: Method 3</t>
  </si>
  <si>
    <t>Method 2: Original NZ$185bn</t>
  </si>
  <si>
    <t>Method 3: Revised NZ$185bn</t>
  </si>
  <si>
    <t>Method 1: RFI G tables</t>
  </si>
  <si>
    <t>Entity Scenario (in amalgamation)--&gt;</t>
  </si>
  <si>
    <t>Capital Goods Price Inflation over CPI (in amalgamation)--&gt;</t>
  </si>
  <si>
    <t>FFO:Debt target (incl 2% resilience)</t>
  </si>
  <si>
    <t xml:space="preserve"> </t>
  </si>
  <si>
    <t>Scope for capital expenditure efficiency for NZ</t>
  </si>
  <si>
    <t>Hardcoded for the relevant entity. This would need to be updated to run the model for a different entity.</t>
  </si>
  <si>
    <t>Instructions</t>
  </si>
  <si>
    <t>Step</t>
  </si>
  <si>
    <t xml:space="preserve">The model needs to have iterative calculations enabled in order to function correctly. To do this, select: 
- File
- Options
- Formulas
- Enable iterative calculations (see the extract opposite)
</t>
  </si>
  <si>
    <t>Average cost per household</t>
  </si>
  <si>
    <t>Average cost per household in 2022</t>
  </si>
  <si>
    <t>Estimated current average household bill (2021-22 prices)</t>
  </si>
  <si>
    <t>Average cost per household in 2024</t>
  </si>
  <si>
    <t>Average cost per household in 2034</t>
  </si>
  <si>
    <t>Estimated average household bill (2021-22 prices)</t>
  </si>
  <si>
    <t>Estimated average household bill in 2024 (2021-22 prices)</t>
  </si>
  <si>
    <t>Estimated average household bill in 2034 (2021-22 prices)</t>
  </si>
  <si>
    <t>Inflation factor (projected outturn to 2021-22 prices)</t>
  </si>
  <si>
    <t>Estimated average household bill in 2054 (2021-22 prices)</t>
  </si>
  <si>
    <t>Average cost per household in 2054</t>
  </si>
  <si>
    <t>Annual price increase</t>
  </si>
  <si>
    <t>Price and Financial Ratios</t>
  </si>
  <si>
    <t>This sheet is used to set prices by targeting the relevant financial ratio (FFO: Debt in the amalgamation scenarios)</t>
  </si>
  <si>
    <t>Model outputs</t>
  </si>
  <si>
    <t>Net present cost per connected citizen per year from 2025 to 2054 (2021-22 prices)</t>
  </si>
  <si>
    <t xml:space="preserve">In the 'Assumptions' sheet, the user can change any of the inputs.
</t>
  </si>
  <si>
    <t>After changing any of the assumptions, repeat Step 3 and observe the impact on the average cost per household as per Step 2.</t>
  </si>
  <si>
    <t>Assumed connected population in 2034</t>
  </si>
  <si>
    <t>Assumed connected population in 2024</t>
  </si>
  <si>
    <t>Assumed household properties in 2024</t>
  </si>
  <si>
    <t>Assumed connected population in 2022</t>
  </si>
  <si>
    <t>Assumed household properties in 2022</t>
  </si>
  <si>
    <r>
      <rPr>
        <b/>
        <sz val="12"/>
        <rFont val="Calibri"/>
        <family val="2"/>
        <scheme val="minor"/>
      </rPr>
      <t xml:space="preserve">Read this sheet first:
</t>
    </r>
    <r>
      <rPr>
        <sz val="12"/>
        <rFont val="Calibri"/>
        <family val="2"/>
        <scheme val="minor"/>
      </rPr>
      <t xml:space="preserve">This sheet shows how revenues in the year are converted into an average cost per household. It follows several steps - these are:
1. Multiply the revenue in the year (2022, 2024, 2034 or 2054) by 70%, reflecting the assumed proportion of revenue that relates to household customers.
2. Calculate the average cost per household by dividing the output from step 1 by the assumed number of connected household properties. The number of connected households is estimated as follows:
a. Actual connected population for 2019-20 is based on numbers reported in the 2020 Request for Information.
b. The assumed annual growth rate is applied from 2020-21 onwards to estimate connected population in any given year. Assumed annual growth rate is derived from the councils' RFI table submissions, calculated from additional properties connected, divided by properties served in 2019-20. 
c. The connected population is divided by an assumed household occupancy rate of 2.7, to estimate the number of connected households.
3. Convert the average cost per household into current dollars based on the assumed CPI inflation over the period. This then provides the projected average cost per household in current dollars.
</t>
    </r>
  </si>
  <si>
    <t>This sheet is intentionally left blank</t>
  </si>
  <si>
    <t>Note: Forecast inflation is assumed to be from June to June, not a FY average</t>
  </si>
  <si>
    <r>
      <t>Open the 'Model outputs' sheet first. This sheet shows how revenues in the year are converted into an average cost per household. It follows several steps - these are:
1. Multiply the revenue in the year (2022, 2024, 2034 or 2054) by 70%, reflecting the assumed proportion of revenue that relates to household customers.
2. Calculate the average cost per household by dividing the output from step 1 by the assumed number of connected household properties. The number of connected households is estimated as follows:
a. Actual connected population for 2019-20 is based on numbers reported in the 2020 Request for Information.
b. The assumed annual growth rate is applied from 2020-21 onwards to estimate connected population in any given yea</t>
    </r>
    <r>
      <rPr>
        <sz val="12"/>
        <rFont val="Calibri"/>
        <family val="2"/>
        <scheme val="minor"/>
      </rPr>
      <t xml:space="preserve">r. Assumed annual growth rate is derived from the councils' RFI table submissions, calculated from additional properties connected, divided by properties served in 2019-20. </t>
    </r>
    <r>
      <rPr>
        <sz val="12"/>
        <color rgb="FFFF0000"/>
        <rFont val="Calibri"/>
        <family val="2"/>
        <scheme val="minor"/>
      </rPr>
      <t xml:space="preserve">
</t>
    </r>
    <r>
      <rPr>
        <sz val="12"/>
        <color theme="1"/>
        <rFont val="Calibri"/>
        <family val="2"/>
        <scheme val="minor"/>
      </rPr>
      <t xml:space="preserve">c. The connected population is divided by an assumed household occupancy rate of 2.7, to estimate the number of connected households.
3. Convert the average cost per household into current dollars based on the assumed CPI inflation over the period. This then provides the projected average cost per household in current dollars. 
</t>
    </r>
  </si>
  <si>
    <t>In the 'Price and Financial Ratios' sheet, we input the annual price changes in nominal terms in row 4 to achieve the targeted financial strength.</t>
  </si>
  <si>
    <t>10 entity (Northland with Auckland and West Coast with Canterbury)</t>
  </si>
  <si>
    <t>2024 revenue adjustment</t>
  </si>
  <si>
    <t>2024 revenue requirement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</si>
</sst>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3" formatCode="_-* #,##0.00_-;\-* #,##0.00_-;_-* &quot;-&quot;??_-;_-@_-"/>
    <numFmt numFmtId="164" formatCode="&quot;£&quot;#,##0;[Red]\-&quot;£&quot;#,##0"/>
    <numFmt numFmtId="165" formatCode="&quot;£&quot;#,##0.00;[Red]\-&quot;£&quot;#,##0.00"/>
    <numFmt numFmtId="166" formatCode="_-&quot;£&quot;* #,##0.00_-;\-&quot;£&quot;* #,##0.00_-;_-&quot;£&quot;* &quot;-&quot;??_-;_-@_-"/>
    <numFmt numFmtId="167" formatCode="_(&quot;£&quot;* #,##0.00_);_(&quot;£&quot;* \(#,##0.00\);_(&quot;£&quot;* &quot;-&quot;??_);_(@_)"/>
    <numFmt numFmtId="168" formatCode="_(* #,##0.00_);_(* \(#,##0.00\);_(* &quot;-&quot;??_);_(@_)"/>
    <numFmt numFmtId="169" formatCode="_([$$-409]* #,##0_);_([$$-409]* \(#,##0\);_([$$-409]* &quot;-&quot;??_);_(@_)"/>
    <numFmt numFmtId="170" formatCode="_(* #,##0_);_(* \(#,##0\);_(* &quot;-&quot;??_);_(@_)"/>
    <numFmt numFmtId="171" formatCode="_(* #,##0.0000_);_(* \(#,##0.0000\);_(* &quot;-&quot;??_);_(@_)"/>
    <numFmt numFmtId="172" formatCode="0.0%"/>
    <numFmt numFmtId="173" formatCode="0.000"/>
    <numFmt numFmtId="174" formatCode="_([$$-409]* #,##0.00_);_([$$-409]* \(#,##0.00\);_([$$-409]* &quot;-&quot;??_);_(@_)"/>
    <numFmt numFmtId="175" formatCode="_-[$$-409]* #,##0.00_ ;_-[$$-409]* \-#,##0.00\ ;_-[$$-409]* &quot;-&quot;??_ ;_-@_ "/>
    <numFmt numFmtId="176" formatCode="_-[$$-409]* #,##0_ ;_-[$$-409]* \-#,##0\ ;_-[$$-409]* &quot;-&quot;??_ ;_-@_ "/>
    <numFmt numFmtId="177" formatCode="_-* #,##0_-;\-* #,##0_-;_-* &quot;-&quot;??_-;_-@_-"/>
    <numFmt numFmtId="178" formatCode="0.0"/>
    <numFmt numFmtId="179" formatCode="[$$-1409]#,##0"/>
    <numFmt numFmtId="180" formatCode="0.0000"/>
    <numFmt numFmtId="181" formatCode="_-* #,##0.000_-;\-* #,##0.000_-;_-* &quot;-&quot;??_-;_-@_-"/>
    <numFmt numFmtId="182" formatCode="_-[$$-1409]* #,##0_-;\-[$$-1409]* #,##0_-;_-[$$-1409]* &quot;-&quot;_-;_-@_-"/>
    <numFmt numFmtId="183" formatCode="[$$-1409]#,##0.00"/>
    <numFmt numFmtId="184" formatCode="0.000%"/>
    <numFmt numFmtId="185" formatCode="0.00000%"/>
    <numFmt numFmtId="186" formatCode="_-* #,##0_-;\-* #,##0_-;_-* &quot;-&quot;?????_-;_-@_-"/>
    <numFmt numFmtId="187" formatCode="_(* #,##0.000_);_(* \(#,##0.000\);_(* &quot;-&quot;??_);_(@_)"/>
    <numFmt numFmtId="188" formatCode="[$$-1409]#,##0.0"/>
  </numFmts>
  <fonts count="37"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b/>
      <sz val="20"/>
      <color theme="1"/>
      <name val="Calibri"/>
      <family val="2"/>
      <scheme val="minor"/>
    </font>
    <font>
      <b/>
      <sz val="12"/>
      <color theme="1"/>
      <name val="Calibri"/>
      <family val="2"/>
      <scheme val="minor"/>
    </font>
    <font>
      <b/>
      <sz val="16"/>
      <color theme="1"/>
      <name val="Calibri"/>
      <family val="2"/>
      <scheme val="minor"/>
    </font>
    <font>
      <sz val="16"/>
      <color theme="1"/>
      <name val="Calibri"/>
      <family val="2"/>
      <scheme val="minor"/>
    </font>
    <font>
      <sz val="11"/>
      <name val="Calibri"/>
      <family val="2"/>
      <scheme val="minor"/>
    </font>
    <font>
      <sz val="12"/>
      <name val="Calibri"/>
      <family val="2"/>
      <scheme val="minor"/>
    </font>
    <font>
      <b/>
      <sz val="12"/>
      <name val="Calibri"/>
      <family val="2"/>
      <scheme val="minor"/>
    </font>
    <font>
      <sz val="8"/>
      <name val="Calibri"/>
      <family val="2"/>
      <scheme val="minor"/>
    </font>
    <font>
      <sz val="12"/>
      <color rgb="FFFF0000"/>
      <name val="Calibri"/>
      <family val="2"/>
      <scheme val="minor"/>
    </font>
    <font>
      <b/>
      <sz val="11"/>
      <name val="Calibri"/>
      <family val="2"/>
      <scheme val="minor"/>
    </font>
    <font>
      <u/>
      <sz val="11"/>
      <name val="Calibri"/>
      <family val="2"/>
      <scheme val="minor"/>
    </font>
    <font>
      <b/>
      <sz val="16"/>
      <name val="Calibri"/>
      <family val="2"/>
      <scheme val="minor"/>
    </font>
    <font>
      <u/>
      <sz val="12"/>
      <color theme="10"/>
      <name val="Calibri"/>
      <family val="2"/>
      <scheme val="minor"/>
    </font>
    <font>
      <i/>
      <sz val="12"/>
      <color theme="1"/>
      <name val="Calibri"/>
      <family val="2"/>
      <scheme val="minor"/>
    </font>
    <font>
      <b/>
      <sz val="20"/>
      <color theme="4"/>
      <name val="Calibri"/>
      <family val="2"/>
      <scheme val="minor"/>
    </font>
    <font>
      <i/>
      <sz val="12"/>
      <color rgb="FFFF0000"/>
      <name val="Calibri"/>
      <family val="2"/>
      <scheme val="minor"/>
    </font>
    <font>
      <sz val="12"/>
      <color theme="0" tint="-0.249977111117893"/>
      <name val="Calibri"/>
      <family val="2"/>
      <scheme val="minor"/>
    </font>
    <font>
      <i/>
      <sz val="12"/>
      <color theme="0" tint="-0.249977111117893"/>
      <name val="Calibri"/>
      <family val="2"/>
      <scheme val="minor"/>
    </font>
    <font>
      <i/>
      <sz val="12"/>
      <name val="Calibri"/>
      <family val="2"/>
      <scheme val="minor"/>
    </font>
    <font>
      <b/>
      <i/>
      <sz val="12"/>
      <color theme="1"/>
      <name val="Calibri"/>
      <family val="2"/>
      <scheme val="minor"/>
    </font>
    <font>
      <sz val="12"/>
      <color rgb="FF00B050"/>
      <name val="Calibri"/>
      <family val="2"/>
      <scheme val="minor"/>
    </font>
    <font>
      <b/>
      <sz val="9"/>
      <color indexed="81"/>
      <name val="Tahoma"/>
      <family val="2"/>
    </font>
    <font>
      <sz val="9"/>
      <color indexed="81"/>
      <name val="Tahoma"/>
      <family val="2"/>
    </font>
    <font>
      <i/>
      <sz val="12"/>
      <color theme="4"/>
      <name val="Calibri"/>
      <family val="2"/>
      <scheme val="minor"/>
    </font>
    <font>
      <b/>
      <u/>
      <sz val="12"/>
      <color theme="1"/>
      <name val="Calibri"/>
      <family val="2"/>
      <scheme val="minor"/>
    </font>
    <font>
      <sz val="16"/>
      <color rgb="FF00B050"/>
      <name val="Calibri"/>
      <family val="2"/>
      <scheme val="minor"/>
    </font>
    <font>
      <sz val="14"/>
      <color theme="1"/>
      <name val="Calibri"/>
      <family val="2"/>
      <scheme val="minor"/>
    </font>
    <font>
      <u/>
      <sz val="12"/>
      <color theme="1"/>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6" tint="0.39997558519241921"/>
        <bgColor indexed="65"/>
      </patternFill>
    </fill>
    <fill>
      <patternFill patternType="solid">
        <fgColor rgb="FF92D050"/>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rgb="FFBFBFBF"/>
        <bgColor indexed="64"/>
      </patternFill>
    </fill>
  </fills>
  <borders count="2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
      <left/>
      <right style="thin">
        <color indexed="64"/>
      </right>
      <top style="medium">
        <color indexed="64"/>
      </top>
      <bottom/>
      <diagonal/>
    </border>
    <border>
      <left/>
      <right style="thin">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thin">
        <color indexed="64"/>
      </bottom>
      <diagonal/>
    </border>
    <border>
      <left/>
      <right/>
      <top style="thin">
        <color indexed="64"/>
      </top>
      <bottom style="thin">
        <color indexed="64"/>
      </bottom>
      <diagonal/>
    </border>
  </borders>
  <cellStyleXfs count="36">
    <xf numFmtId="0" fontId="0" fillId="0" borderId="0"/>
    <xf numFmtId="168" fontId="8" fillId="0" borderId="0" applyFont="0" applyFill="0" applyBorder="0" applyAlignment="0" applyProtection="0"/>
    <xf numFmtId="167" fontId="8" fillId="0" borderId="0" applyFont="0" applyFill="0" applyBorder="0" applyAlignment="0" applyProtection="0"/>
    <xf numFmtId="9" fontId="8"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9" fontId="5" fillId="0" borderId="0" applyFont="0" applyFill="0" applyBorder="0" applyAlignment="0" applyProtection="0"/>
    <xf numFmtId="0" fontId="21" fillId="0" borderId="0" applyNumberFormat="0" applyFill="0" applyBorder="0" applyAlignment="0" applyProtection="0"/>
    <xf numFmtId="0" fontId="8" fillId="0" borderId="0"/>
    <xf numFmtId="0" fontId="4" fillId="0" borderId="0"/>
    <xf numFmtId="9" fontId="4" fillId="0" borderId="0" applyFont="0" applyFill="0" applyBorder="0" applyAlignment="0" applyProtection="0"/>
    <xf numFmtId="0" fontId="3" fillId="3" borderId="0" applyNumberFormat="0" applyBorder="0" applyAlignment="0" applyProtection="0"/>
    <xf numFmtId="43" fontId="3"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08">
    <xf numFmtId="0" fontId="0" fillId="0" borderId="0" xfId="0"/>
    <xf numFmtId="169" fontId="0" fillId="0" borderId="0" xfId="0" applyNumberFormat="1"/>
    <xf numFmtId="169" fontId="0" fillId="0" borderId="0" xfId="2" applyNumberFormat="1" applyFont="1"/>
    <xf numFmtId="170" fontId="0" fillId="0" borderId="0" xfId="1" applyNumberFormat="1" applyFont="1"/>
    <xf numFmtId="168" fontId="0" fillId="0" borderId="0" xfId="0" applyNumberFormat="1"/>
    <xf numFmtId="175" fontId="0" fillId="0" borderId="0" xfId="0" applyNumberFormat="1"/>
    <xf numFmtId="176" fontId="0" fillId="0" borderId="0" xfId="0" applyNumberFormat="1"/>
    <xf numFmtId="0" fontId="9" fillId="0" borderId="0" xfId="0" applyFont="1"/>
    <xf numFmtId="0" fontId="10" fillId="0" borderId="0" xfId="0" applyFont="1"/>
    <xf numFmtId="0" fontId="10" fillId="0" borderId="2" xfId="1" applyNumberFormat="1" applyFont="1" applyFill="1" applyBorder="1"/>
    <xf numFmtId="0" fontId="10" fillId="0" borderId="2" xfId="0" applyFont="1" applyBorder="1"/>
    <xf numFmtId="0" fontId="10" fillId="0" borderId="0" xfId="1" applyNumberFormat="1" applyFont="1" applyFill="1" applyBorder="1"/>
    <xf numFmtId="169" fontId="0" fillId="0" borderId="5" xfId="0" applyNumberFormat="1" applyBorder="1"/>
    <xf numFmtId="0" fontId="0" fillId="0" borderId="5" xfId="0" applyBorder="1"/>
    <xf numFmtId="0" fontId="0" fillId="0" borderId="6" xfId="0" applyBorder="1"/>
    <xf numFmtId="0" fontId="10" fillId="0" borderId="1" xfId="0" applyFont="1" applyBorder="1"/>
    <xf numFmtId="0" fontId="10" fillId="0" borderId="11" xfId="0" applyFont="1" applyBorder="1"/>
    <xf numFmtId="0" fontId="0" fillId="0" borderId="11" xfId="0" applyBorder="1"/>
    <xf numFmtId="0" fontId="0" fillId="0" borderId="4" xfId="0" applyBorder="1"/>
    <xf numFmtId="0" fontId="11" fillId="0" borderId="0" xfId="0" applyFont="1"/>
    <xf numFmtId="172" fontId="0" fillId="0" borderId="0" xfId="0" applyNumberFormat="1"/>
    <xf numFmtId="0" fontId="15" fillId="0" borderId="7" xfId="0" applyFont="1" applyBorder="1"/>
    <xf numFmtId="0" fontId="15" fillId="0" borderId="9" xfId="0" applyFont="1" applyBorder="1"/>
    <xf numFmtId="0" fontId="14" fillId="0" borderId="8" xfId="0" applyFont="1" applyBorder="1"/>
    <xf numFmtId="179" fontId="0" fillId="0" borderId="0" xfId="0" applyNumberFormat="1"/>
    <xf numFmtId="0" fontId="0" fillId="0" borderId="0" xfId="0" applyAlignment="1">
      <alignment horizontal="center"/>
    </xf>
    <xf numFmtId="0" fontId="14" fillId="0" borderId="0" xfId="0" applyFont="1"/>
    <xf numFmtId="0" fontId="10" fillId="0" borderId="7" xfId="0" applyFont="1" applyBorder="1"/>
    <xf numFmtId="0" fontId="14" fillId="0" borderId="9" xfId="0" applyFont="1" applyBorder="1"/>
    <xf numFmtId="170" fontId="0" fillId="0" borderId="0" xfId="1" applyNumberFormat="1" applyFont="1" applyFill="1" applyBorder="1"/>
    <xf numFmtId="0" fontId="0" fillId="0" borderId="10" xfId="0" applyBorder="1"/>
    <xf numFmtId="171" fontId="0" fillId="0" borderId="0" xfId="0" applyNumberFormat="1"/>
    <xf numFmtId="0" fontId="14" fillId="0" borderId="7" xfId="0" applyFont="1" applyBorder="1"/>
    <xf numFmtId="176" fontId="14" fillId="0" borderId="9" xfId="1" applyNumberFormat="1" applyFont="1" applyFill="1" applyBorder="1"/>
    <xf numFmtId="169" fontId="0" fillId="0" borderId="2" xfId="0" applyNumberFormat="1" applyBorder="1"/>
    <xf numFmtId="0" fontId="0" fillId="0" borderId="2" xfId="0" applyBorder="1"/>
    <xf numFmtId="0" fontId="0" fillId="0" borderId="3" xfId="0" applyBorder="1"/>
    <xf numFmtId="9" fontId="0" fillId="0" borderId="0" xfId="3" applyFont="1" applyFill="1" applyBorder="1"/>
    <xf numFmtId="170" fontId="0" fillId="0" borderId="0" xfId="1" applyNumberFormat="1" applyFont="1" applyFill="1"/>
    <xf numFmtId="170" fontId="0" fillId="0" borderId="0" xfId="0" applyNumberFormat="1"/>
    <xf numFmtId="9" fontId="0" fillId="0" borderId="0" xfId="3" applyFont="1" applyFill="1"/>
    <xf numFmtId="168" fontId="0" fillId="0" borderId="0" xfId="1" applyFont="1" applyFill="1"/>
    <xf numFmtId="173" fontId="0" fillId="0" borderId="0" xfId="0" applyNumberFormat="1"/>
    <xf numFmtId="2" fontId="0" fillId="0" borderId="0" xfId="0" applyNumberFormat="1"/>
    <xf numFmtId="174" fontId="0" fillId="0" borderId="0" xfId="0" applyNumberFormat="1"/>
    <xf numFmtId="181" fontId="0" fillId="0" borderId="0" xfId="0" applyNumberFormat="1"/>
    <xf numFmtId="170" fontId="14" fillId="0" borderId="9" xfId="1" applyNumberFormat="1" applyFont="1" applyFill="1" applyBorder="1"/>
    <xf numFmtId="0" fontId="15" fillId="0" borderId="0" xfId="0" applyFont="1"/>
    <xf numFmtId="0" fontId="17" fillId="0" borderId="0" xfId="0" applyFont="1"/>
    <xf numFmtId="179" fontId="14" fillId="0" borderId="0" xfId="0" applyNumberFormat="1" applyFont="1"/>
    <xf numFmtId="169" fontId="11" fillId="0" borderId="2" xfId="0" applyNumberFormat="1" applyFont="1" applyBorder="1"/>
    <xf numFmtId="0" fontId="0" fillId="0" borderId="9" xfId="0" applyBorder="1"/>
    <xf numFmtId="170" fontId="10" fillId="0" borderId="0" xfId="1" applyNumberFormat="1" applyFont="1"/>
    <xf numFmtId="170" fontId="14" fillId="0" borderId="0" xfId="1" applyNumberFormat="1" applyFont="1"/>
    <xf numFmtId="170" fontId="8" fillId="0" borderId="0" xfId="1" applyNumberFormat="1" applyFont="1"/>
    <xf numFmtId="165" fontId="0" fillId="0" borderId="0" xfId="0" applyNumberFormat="1"/>
    <xf numFmtId="164" fontId="0" fillId="0" borderId="0" xfId="0" applyNumberFormat="1"/>
    <xf numFmtId="172" fontId="14" fillId="0" borderId="0" xfId="3" applyNumberFormat="1" applyFont="1"/>
    <xf numFmtId="0" fontId="14" fillId="0" borderId="0" xfId="0" applyFont="1" applyAlignment="1">
      <alignment horizontal="center"/>
    </xf>
    <xf numFmtId="0" fontId="19" fillId="0" borderId="0" xfId="0" applyFont="1" applyAlignment="1">
      <alignment horizontal="center" vertical="center" wrapText="1"/>
    </xf>
    <xf numFmtId="0" fontId="13" fillId="0" borderId="0" xfId="0" applyFont="1" applyAlignment="1">
      <alignment horizontal="center"/>
    </xf>
    <xf numFmtId="172" fontId="0" fillId="0" borderId="0" xfId="3" applyNumberFormat="1" applyFont="1"/>
    <xf numFmtId="43" fontId="0" fillId="0" borderId="0" xfId="0" applyNumberFormat="1"/>
    <xf numFmtId="0" fontId="13" fillId="0" borderId="0" xfId="0" applyFont="1"/>
    <xf numFmtId="176" fontId="0" fillId="0" borderId="10" xfId="0" applyNumberFormat="1" applyBorder="1"/>
    <xf numFmtId="169" fontId="0" fillId="0" borderId="10" xfId="0" applyNumberFormat="1" applyBorder="1"/>
    <xf numFmtId="176" fontId="0" fillId="0" borderId="9" xfId="0" applyNumberFormat="1" applyBorder="1"/>
    <xf numFmtId="0" fontId="0" fillId="0" borderId="8" xfId="0" applyBorder="1"/>
    <xf numFmtId="9" fontId="14" fillId="0" borderId="9" xfId="3" applyFont="1" applyFill="1" applyBorder="1"/>
    <xf numFmtId="170" fontId="0" fillId="0" borderId="5" xfId="1" applyNumberFormat="1" applyFont="1" applyBorder="1"/>
    <xf numFmtId="0" fontId="10" fillId="0" borderId="9" xfId="0" applyFont="1" applyBorder="1"/>
    <xf numFmtId="0" fontId="10" fillId="0" borderId="3" xfId="0" applyFont="1" applyBorder="1"/>
    <xf numFmtId="0" fontId="10" fillId="0" borderId="10" xfId="0" applyFont="1" applyBorder="1"/>
    <xf numFmtId="0" fontId="0" fillId="0" borderId="1" xfId="0" applyBorder="1"/>
    <xf numFmtId="176" fontId="0" fillId="0" borderId="2" xfId="0" applyNumberFormat="1" applyBorder="1"/>
    <xf numFmtId="170" fontId="0" fillId="0" borderId="2" xfId="0" applyNumberFormat="1" applyBorder="1"/>
    <xf numFmtId="170" fontId="0" fillId="0" borderId="6" xfId="1" applyNumberFormat="1" applyFont="1" applyBorder="1"/>
    <xf numFmtId="169" fontId="0" fillId="0" borderId="0" xfId="2" applyNumberFormat="1" applyFont="1" applyFill="1"/>
    <xf numFmtId="0" fontId="0" fillId="0" borderId="0" xfId="0" applyAlignment="1">
      <alignment horizontal="center" vertical="center" wrapText="1"/>
    </xf>
    <xf numFmtId="179" fontId="0" fillId="0" borderId="16" xfId="0" applyNumberFormat="1" applyBorder="1"/>
    <xf numFmtId="0" fontId="14" fillId="0" borderId="0" xfId="0" applyFont="1" applyAlignment="1">
      <alignment horizontal="center" vertical="center"/>
    </xf>
    <xf numFmtId="170" fontId="14" fillId="0" borderId="16" xfId="1" applyNumberFormat="1" applyFont="1" applyBorder="1"/>
    <xf numFmtId="172" fontId="14" fillId="0" borderId="16" xfId="3" applyNumberFormat="1" applyFont="1" applyBorder="1"/>
    <xf numFmtId="177" fontId="14" fillId="0" borderId="0" xfId="0" applyNumberFormat="1" applyFont="1"/>
    <xf numFmtId="168" fontId="0" fillId="0" borderId="0" xfId="1" applyFont="1" applyFill="1" applyBorder="1"/>
    <xf numFmtId="182" fontId="14" fillId="0" borderId="0" xfId="0" applyNumberFormat="1" applyFont="1"/>
    <xf numFmtId="170" fontId="14" fillId="0" borderId="0" xfId="1" applyNumberFormat="1" applyFont="1" applyFill="1"/>
    <xf numFmtId="0" fontId="15" fillId="0" borderId="0" xfId="0" applyFont="1" applyAlignment="1">
      <alignment horizontal="center" vertical="center"/>
    </xf>
    <xf numFmtId="0" fontId="18" fillId="0" borderId="0" xfId="0" applyFont="1" applyAlignment="1">
      <alignment horizontal="center" vertical="center"/>
    </xf>
    <xf numFmtId="179" fontId="14" fillId="0" borderId="16" xfId="0" applyNumberFormat="1" applyFont="1" applyBorder="1"/>
    <xf numFmtId="0" fontId="14" fillId="0" borderId="0" xfId="0" applyFont="1" applyAlignment="1">
      <alignment horizontal="center" vertical="center" wrapText="1"/>
    </xf>
    <xf numFmtId="0" fontId="19" fillId="0" borderId="14" xfId="0" applyFont="1" applyBorder="1" applyAlignment="1">
      <alignment horizontal="center" vertical="center"/>
    </xf>
    <xf numFmtId="0" fontId="19" fillId="0" borderId="13" xfId="0" applyFont="1" applyBorder="1" applyAlignment="1">
      <alignment horizontal="center" vertical="center"/>
    </xf>
    <xf numFmtId="0" fontId="19" fillId="0" borderId="13" xfId="0" applyFont="1" applyBorder="1" applyAlignment="1">
      <alignment horizontal="center" vertical="top" wrapText="1"/>
    </xf>
    <xf numFmtId="0" fontId="19"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13"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12" xfId="0" applyFont="1" applyBorder="1" applyAlignment="1">
      <alignment horizontal="center" vertical="center" wrapText="1"/>
    </xf>
    <xf numFmtId="170" fontId="0" fillId="0" borderId="5" xfId="1" applyNumberFormat="1" applyFont="1" applyFill="1" applyBorder="1"/>
    <xf numFmtId="0" fontId="10" fillId="0" borderId="0" xfId="0" applyFont="1" applyAlignment="1">
      <alignment horizontal="left"/>
    </xf>
    <xf numFmtId="172" fontId="0" fillId="0" borderId="0" xfId="3" applyNumberFormat="1" applyFont="1" applyFill="1"/>
    <xf numFmtId="170" fontId="17" fillId="0" borderId="0" xfId="0" applyNumberFormat="1" applyFont="1"/>
    <xf numFmtId="43" fontId="14" fillId="0" borderId="0" xfId="0" applyNumberFormat="1" applyFont="1"/>
    <xf numFmtId="183" fontId="14" fillId="0" borderId="0" xfId="0" applyNumberFormat="1" applyFont="1"/>
    <xf numFmtId="0" fontId="18" fillId="0" borderId="0" xfId="0" applyFont="1" applyAlignment="1">
      <alignment horizontal="center"/>
    </xf>
    <xf numFmtId="0" fontId="21" fillId="0" borderId="0" xfId="11"/>
    <xf numFmtId="0" fontId="0" fillId="0" borderId="0" xfId="0" quotePrefix="1"/>
    <xf numFmtId="0" fontId="23" fillId="0" borderId="0" xfId="0" applyFont="1"/>
    <xf numFmtId="169" fontId="24" fillId="0" borderId="0" xfId="0" applyNumberFormat="1" applyFont="1"/>
    <xf numFmtId="176" fontId="25" fillId="0" borderId="9" xfId="1" applyNumberFormat="1" applyFont="1" applyFill="1" applyBorder="1"/>
    <xf numFmtId="0" fontId="28" fillId="0" borderId="0" xfId="0" applyFont="1" applyAlignment="1">
      <alignment horizontal="center"/>
    </xf>
    <xf numFmtId="169" fontId="24" fillId="0" borderId="0" xfId="0" applyNumberFormat="1" applyFont="1" applyAlignment="1">
      <alignment horizontal="left" vertical="center"/>
    </xf>
    <xf numFmtId="184" fontId="14" fillId="0" borderId="0" xfId="3" applyNumberFormat="1" applyFont="1" applyFill="1" applyBorder="1"/>
    <xf numFmtId="184" fontId="0" fillId="0" borderId="0" xfId="3" applyNumberFormat="1" applyFont="1" applyBorder="1"/>
    <xf numFmtId="1" fontId="0" fillId="0" borderId="0" xfId="0" applyNumberFormat="1"/>
    <xf numFmtId="186" fontId="0" fillId="0" borderId="3" xfId="0" applyNumberFormat="1" applyBorder="1"/>
    <xf numFmtId="186" fontId="0" fillId="0" borderId="10" xfId="0" applyNumberFormat="1" applyBorder="1"/>
    <xf numFmtId="170" fontId="0" fillId="0" borderId="10" xfId="1" applyNumberFormat="1" applyFont="1" applyBorder="1"/>
    <xf numFmtId="43" fontId="0" fillId="0" borderId="3" xfId="0" applyNumberFormat="1" applyBorder="1"/>
    <xf numFmtId="43" fontId="0" fillId="0" borderId="10" xfId="0" applyNumberFormat="1" applyBorder="1"/>
    <xf numFmtId="43" fontId="0" fillId="0" borderId="6" xfId="0" applyNumberFormat="1" applyBorder="1"/>
    <xf numFmtId="185" fontId="0" fillId="0" borderId="10" xfId="3" applyNumberFormat="1" applyFont="1" applyBorder="1"/>
    <xf numFmtId="9" fontId="0" fillId="0" borderId="5" xfId="3" applyFont="1" applyBorder="1"/>
    <xf numFmtId="0" fontId="0" fillId="0" borderId="2" xfId="0" applyBorder="1" applyAlignment="1">
      <alignment horizontal="center"/>
    </xf>
    <xf numFmtId="170" fontId="0" fillId="0" borderId="0" xfId="1" applyNumberFormat="1" applyFont="1" applyBorder="1"/>
    <xf numFmtId="0" fontId="15" fillId="5" borderId="0" xfId="30" applyFont="1" applyFill="1" applyAlignment="1">
      <alignment horizontal="left" vertical="center"/>
    </xf>
    <xf numFmtId="0" fontId="0" fillId="5" borderId="0" xfId="0" applyFill="1"/>
    <xf numFmtId="0" fontId="14" fillId="0" borderId="0" xfId="30" applyFont="1" applyAlignment="1">
      <alignment horizontal="left" vertical="center"/>
    </xf>
    <xf numFmtId="0" fontId="14" fillId="0" borderId="0" xfId="30" applyFont="1" applyAlignment="1">
      <alignment horizontal="centerContinuous" vertical="center" wrapText="1"/>
    </xf>
    <xf numFmtId="17" fontId="14" fillId="0" borderId="15" xfId="0" applyNumberFormat="1" applyFont="1" applyBorder="1" applyAlignment="1">
      <alignment horizontal="centerContinuous" vertical="center" wrapText="1"/>
    </xf>
    <xf numFmtId="0" fontId="14" fillId="0" borderId="15" xfId="0" applyFont="1" applyBorder="1" applyAlignment="1">
      <alignment horizontal="centerContinuous" vertical="center" wrapText="1"/>
    </xf>
    <xf numFmtId="0" fontId="15" fillId="0" borderId="21" xfId="30" applyFont="1" applyBorder="1"/>
    <xf numFmtId="0" fontId="14" fillId="0" borderId="21" xfId="30" applyFont="1" applyBorder="1"/>
    <xf numFmtId="0" fontId="14" fillId="0" borderId="21" xfId="30" applyFont="1" applyBorder="1" applyAlignment="1">
      <alignment horizontal="left" vertical="center"/>
    </xf>
    <xf numFmtId="1" fontId="14" fillId="0" borderId="21" xfId="30" applyNumberFormat="1" applyFont="1" applyBorder="1" applyAlignment="1">
      <alignment horizontal="center"/>
    </xf>
    <xf numFmtId="0" fontId="15" fillId="0" borderId="0" xfId="30" applyFont="1"/>
    <xf numFmtId="0" fontId="14" fillId="0" borderId="0" xfId="30" applyFont="1"/>
    <xf numFmtId="2" fontId="14" fillId="0" borderId="0" xfId="30" applyNumberFormat="1" applyFont="1" applyAlignment="1">
      <alignment horizontal="center"/>
    </xf>
    <xf numFmtId="0" fontId="15" fillId="5" borderId="0" xfId="0" applyFont="1" applyFill="1" applyAlignment="1">
      <alignment horizontal="left" vertical="center"/>
    </xf>
    <xf numFmtId="0" fontId="14" fillId="0" borderId="0" xfId="0" applyFont="1" applyAlignment="1">
      <alignment horizontal="left" vertical="center"/>
    </xf>
    <xf numFmtId="2" fontId="15" fillId="0" borderId="21" xfId="0" applyNumberFormat="1" applyFont="1" applyBorder="1"/>
    <xf numFmtId="2" fontId="14" fillId="0" borderId="21" xfId="0" applyNumberFormat="1" applyFont="1" applyBorder="1"/>
    <xf numFmtId="2" fontId="14" fillId="0" borderId="21" xfId="0" applyNumberFormat="1" applyFont="1" applyBorder="1" applyAlignment="1">
      <alignment horizontal="left" vertical="center" wrapText="1"/>
    </xf>
    <xf numFmtId="2" fontId="0" fillId="0" borderId="21" xfId="0" applyNumberFormat="1" applyBorder="1"/>
    <xf numFmtId="1" fontId="14" fillId="0" borderId="0" xfId="0" applyNumberFormat="1" applyFont="1" applyAlignment="1">
      <alignment horizontal="right"/>
    </xf>
    <xf numFmtId="2" fontId="15" fillId="0" borderId="0" xfId="0" applyNumberFormat="1" applyFont="1"/>
    <xf numFmtId="2" fontId="14" fillId="0" borderId="0" xfId="0" applyNumberFormat="1" applyFont="1"/>
    <xf numFmtId="2" fontId="14" fillId="0" borderId="0" xfId="0" applyNumberFormat="1" applyFont="1" applyAlignment="1">
      <alignment horizontal="left" vertical="center" wrapText="1"/>
    </xf>
    <xf numFmtId="0" fontId="0" fillId="0" borderId="0" xfId="30" applyFont="1"/>
    <xf numFmtId="0" fontId="25" fillId="0" borderId="0" xfId="0" applyFont="1"/>
    <xf numFmtId="0" fontId="0" fillId="6" borderId="0" xfId="0" applyFill="1"/>
    <xf numFmtId="0" fontId="32" fillId="0" borderId="0" xfId="0" applyFont="1" applyAlignment="1">
      <alignment horizontal="left" vertical="center"/>
    </xf>
    <xf numFmtId="9" fontId="25" fillId="0" borderId="9" xfId="3" applyFont="1" applyFill="1" applyBorder="1"/>
    <xf numFmtId="0" fontId="32" fillId="0" borderId="0" xfId="0" applyFont="1"/>
    <xf numFmtId="168" fontId="0" fillId="7" borderId="0" xfId="1" applyFont="1" applyFill="1"/>
    <xf numFmtId="170" fontId="0" fillId="7" borderId="0" xfId="1" applyNumberFormat="1" applyFont="1" applyFill="1"/>
    <xf numFmtId="169" fontId="0" fillId="7" borderId="0" xfId="0" applyNumberFormat="1" applyFill="1"/>
    <xf numFmtId="179" fontId="0" fillId="7" borderId="0" xfId="0" applyNumberFormat="1" applyFill="1"/>
    <xf numFmtId="188" fontId="0" fillId="0" borderId="0" xfId="0" applyNumberFormat="1"/>
    <xf numFmtId="183" fontId="0" fillId="0" borderId="0" xfId="0" applyNumberFormat="1"/>
    <xf numFmtId="176" fontId="0" fillId="7" borderId="0" xfId="0" applyNumberFormat="1" applyFill="1"/>
    <xf numFmtId="169" fontId="0" fillId="7" borderId="0" xfId="2" applyNumberFormat="1" applyFont="1" applyFill="1"/>
    <xf numFmtId="170" fontId="0" fillId="7" borderId="0" xfId="0" applyNumberFormat="1" applyFill="1"/>
    <xf numFmtId="9" fontId="14" fillId="0" borderId="0" xfId="3" applyFont="1" applyFill="1"/>
    <xf numFmtId="176" fontId="14" fillId="0" borderId="0" xfId="3" applyNumberFormat="1" applyFont="1" applyFill="1"/>
    <xf numFmtId="172" fontId="14" fillId="0" borderId="0" xfId="3" applyNumberFormat="1" applyFont="1" applyFill="1"/>
    <xf numFmtId="0" fontId="0" fillId="0" borderId="0" xfId="0" applyAlignment="1">
      <alignment vertical="center"/>
    </xf>
    <xf numFmtId="172" fontId="0" fillId="0" borderId="0" xfId="3" applyNumberFormat="1" applyFont="1" applyFill="1" applyAlignment="1">
      <alignment vertical="center"/>
    </xf>
    <xf numFmtId="0" fontId="22" fillId="0" borderId="0" xfId="0" applyFont="1"/>
    <xf numFmtId="170" fontId="8" fillId="0" borderId="0" xfId="1" applyNumberFormat="1" applyFont="1" applyFill="1"/>
    <xf numFmtId="172" fontId="14" fillId="0" borderId="9" xfId="0" applyNumberFormat="1" applyFont="1" applyBorder="1"/>
    <xf numFmtId="171" fontId="10" fillId="0" borderId="10" xfId="0" applyNumberFormat="1" applyFont="1" applyBorder="1"/>
    <xf numFmtId="172" fontId="0" fillId="0" borderId="10" xfId="3" applyNumberFormat="1" applyFont="1" applyFill="1" applyBorder="1"/>
    <xf numFmtId="169" fontId="14" fillId="0" borderId="9" xfId="0" applyNumberFormat="1" applyFont="1" applyBorder="1"/>
    <xf numFmtId="0" fontId="25" fillId="0" borderId="11" xfId="0" applyFont="1" applyBorder="1"/>
    <xf numFmtId="169" fontId="26" fillId="0" borderId="11" xfId="0" applyNumberFormat="1" applyFont="1" applyBorder="1" applyAlignment="1">
      <alignment vertical="center"/>
    </xf>
    <xf numFmtId="169" fontId="26" fillId="0" borderId="11" xfId="0" applyNumberFormat="1" applyFont="1" applyBorder="1" applyAlignment="1">
      <alignment vertical="center" wrapText="1"/>
    </xf>
    <xf numFmtId="0" fontId="14" fillId="0" borderId="11" xfId="0" applyFont="1" applyBorder="1"/>
    <xf numFmtId="0" fontId="22" fillId="0" borderId="11" xfId="0" applyFont="1" applyBorder="1" applyAlignment="1">
      <alignment horizontal="left" indent="2"/>
    </xf>
    <xf numFmtId="169" fontId="14" fillId="0" borderId="0" xfId="0" applyNumberFormat="1" applyFont="1"/>
    <xf numFmtId="172" fontId="0" fillId="0" borderId="0" xfId="3" applyNumberFormat="1" applyFont="1" applyFill="1" applyBorder="1"/>
    <xf numFmtId="172" fontId="14" fillId="0" borderId="9" xfId="3" applyNumberFormat="1" applyFont="1" applyFill="1" applyBorder="1"/>
    <xf numFmtId="169" fontId="0" fillId="0" borderId="4" xfId="0" applyNumberFormat="1" applyBorder="1"/>
    <xf numFmtId="170" fontId="0" fillId="0" borderId="6" xfId="1" applyNumberFormat="1" applyFont="1" applyFill="1" applyBorder="1"/>
    <xf numFmtId="172" fontId="27" fillId="0" borderId="9" xfId="3" applyNumberFormat="1" applyFont="1" applyFill="1" applyBorder="1"/>
    <xf numFmtId="9" fontId="0" fillId="0" borderId="10" xfId="3" applyFont="1" applyFill="1" applyBorder="1"/>
    <xf numFmtId="172" fontId="27" fillId="0" borderId="9" xfId="0" applyNumberFormat="1" applyFont="1" applyBorder="1"/>
    <xf numFmtId="172" fontId="17" fillId="0" borderId="9" xfId="0" applyNumberFormat="1" applyFont="1" applyBorder="1"/>
    <xf numFmtId="170" fontId="14" fillId="0" borderId="9" xfId="0" applyNumberFormat="1" applyFont="1" applyBorder="1"/>
    <xf numFmtId="184" fontId="14" fillId="0" borderId="9" xfId="3" applyNumberFormat="1" applyFont="1" applyFill="1" applyBorder="1"/>
    <xf numFmtId="184" fontId="14" fillId="0" borderId="9" xfId="0" applyNumberFormat="1" applyFont="1" applyBorder="1"/>
    <xf numFmtId="184" fontId="27" fillId="0" borderId="9" xfId="0" applyNumberFormat="1" applyFont="1" applyBorder="1"/>
    <xf numFmtId="9" fontId="14" fillId="0" borderId="9" xfId="0" applyNumberFormat="1" applyFont="1" applyBorder="1"/>
    <xf numFmtId="184" fontId="0" fillId="0" borderId="0" xfId="3" applyNumberFormat="1" applyFont="1" applyFill="1" applyBorder="1"/>
    <xf numFmtId="9" fontId="0" fillId="0" borderId="9" xfId="0" applyNumberFormat="1" applyBorder="1"/>
    <xf numFmtId="169" fontId="0" fillId="0" borderId="11" xfId="0" applyNumberFormat="1" applyBorder="1"/>
    <xf numFmtId="172" fontId="15" fillId="0" borderId="7" xfId="0" applyNumberFormat="1" applyFont="1" applyBorder="1" applyAlignment="1">
      <alignment horizontal="center" wrapText="1"/>
    </xf>
    <xf numFmtId="172" fontId="0" fillId="0" borderId="9" xfId="3" applyNumberFormat="1" applyFont="1" applyFill="1" applyBorder="1"/>
    <xf numFmtId="172" fontId="14" fillId="0" borderId="8" xfId="0" applyNumberFormat="1" applyFont="1" applyBorder="1"/>
    <xf numFmtId="172" fontId="0" fillId="0" borderId="8" xfId="3" applyNumberFormat="1" applyFont="1" applyFill="1" applyBorder="1"/>
    <xf numFmtId="0" fontId="25" fillId="0" borderId="10" xfId="0" applyFont="1" applyBorder="1"/>
    <xf numFmtId="168" fontId="0" fillId="0" borderId="10" xfId="0" applyNumberFormat="1" applyBorder="1"/>
    <xf numFmtId="187" fontId="0" fillId="0" borderId="0" xfId="0" applyNumberFormat="1"/>
    <xf numFmtId="172" fontId="17" fillId="0" borderId="8" xfId="0" applyNumberFormat="1" applyFont="1" applyBorder="1"/>
    <xf numFmtId="169" fontId="25" fillId="0" borderId="0" xfId="0" applyNumberFormat="1" applyFont="1"/>
    <xf numFmtId="0" fontId="25" fillId="0" borderId="9" xfId="0" applyFont="1" applyBorder="1"/>
    <xf numFmtId="9" fontId="14" fillId="0" borderId="10" xfId="3" applyFont="1" applyFill="1" applyBorder="1" applyAlignment="1">
      <alignment horizontal="center"/>
    </xf>
    <xf numFmtId="170" fontId="17" fillId="0" borderId="10" xfId="0" applyNumberFormat="1" applyFont="1" applyBorder="1" applyAlignment="1">
      <alignment horizontal="center"/>
    </xf>
    <xf numFmtId="3" fontId="14" fillId="0" borderId="10" xfId="1" applyNumberFormat="1" applyFont="1" applyFill="1" applyBorder="1" applyAlignment="1">
      <alignment horizontal="center"/>
    </xf>
    <xf numFmtId="178" fontId="14" fillId="0" borderId="10" xfId="0" applyNumberFormat="1" applyFont="1" applyBorder="1" applyAlignment="1">
      <alignment horizontal="center"/>
    </xf>
    <xf numFmtId="169" fontId="15" fillId="0" borderId="10" xfId="2" applyNumberFormat="1" applyFont="1" applyFill="1" applyBorder="1" applyAlignment="1">
      <alignment horizontal="center"/>
    </xf>
    <xf numFmtId="9" fontId="0" fillId="0" borderId="10" xfId="3" applyFont="1" applyFill="1" applyBorder="1" applyAlignment="1">
      <alignment horizontal="center"/>
    </xf>
    <xf numFmtId="3" fontId="0" fillId="0" borderId="10" xfId="1" applyNumberFormat="1" applyFont="1" applyFill="1" applyBorder="1" applyAlignment="1">
      <alignment horizontal="center"/>
    </xf>
    <xf numFmtId="169" fontId="14" fillId="0" borderId="10" xfId="2" applyNumberFormat="1" applyFont="1" applyFill="1" applyBorder="1" applyAlignment="1">
      <alignment horizontal="center"/>
    </xf>
    <xf numFmtId="0" fontId="17" fillId="0" borderId="6" xfId="0" applyFont="1" applyBorder="1"/>
    <xf numFmtId="177" fontId="0" fillId="0" borderId="0" xfId="0" applyNumberFormat="1"/>
    <xf numFmtId="0" fontId="0" fillId="0" borderId="0" xfId="0" applyAlignment="1">
      <alignment horizontal="left" wrapText="1"/>
    </xf>
    <xf numFmtId="10" fontId="0" fillId="0" borderId="0" xfId="0" applyNumberFormat="1" applyAlignment="1">
      <alignment horizontal="center"/>
    </xf>
    <xf numFmtId="170" fontId="0" fillId="0" borderId="0" xfId="0" applyNumberFormat="1" applyAlignment="1">
      <alignment horizontal="center"/>
    </xf>
    <xf numFmtId="2" fontId="0" fillId="0" borderId="0" xfId="2" applyNumberFormat="1" applyFont="1" applyFill="1"/>
    <xf numFmtId="0" fontId="27" fillId="0" borderId="11" xfId="0" applyFont="1" applyBorder="1" applyAlignment="1">
      <alignment horizontal="left" indent="2"/>
    </xf>
    <xf numFmtId="0" fontId="27" fillId="0" borderId="11" xfId="0" applyFont="1" applyBorder="1" applyAlignment="1">
      <alignment horizontal="left" wrapText="1" indent="2"/>
    </xf>
    <xf numFmtId="0" fontId="0" fillId="0" borderId="0" xfId="0" applyAlignment="1">
      <alignment wrapText="1"/>
    </xf>
    <xf numFmtId="169" fontId="11" fillId="0" borderId="1" xfId="0" applyNumberFormat="1" applyFont="1" applyBorder="1"/>
    <xf numFmtId="0" fontId="10" fillId="0" borderId="11" xfId="1" applyNumberFormat="1" applyFont="1" applyFill="1" applyBorder="1"/>
    <xf numFmtId="0" fontId="10" fillId="0" borderId="1" xfId="1" applyNumberFormat="1" applyFont="1" applyFill="1" applyBorder="1"/>
    <xf numFmtId="170" fontId="0" fillId="0" borderId="11" xfId="1" applyNumberFormat="1" applyFont="1" applyFill="1" applyBorder="1"/>
    <xf numFmtId="10" fontId="0" fillId="0" borderId="11" xfId="3" applyNumberFormat="1" applyFont="1" applyFill="1" applyBorder="1"/>
    <xf numFmtId="10" fontId="8" fillId="0" borderId="0" xfId="3" applyNumberFormat="1" applyFont="1" applyFill="1" applyBorder="1"/>
    <xf numFmtId="10" fontId="0" fillId="0" borderId="0" xfId="3" applyNumberFormat="1" applyFont="1" applyFill="1" applyBorder="1"/>
    <xf numFmtId="171" fontId="10" fillId="0" borderId="0" xfId="0" applyNumberFormat="1" applyFont="1"/>
    <xf numFmtId="2" fontId="10" fillId="0" borderId="0" xfId="0" applyNumberFormat="1" applyFont="1"/>
    <xf numFmtId="2" fontId="10" fillId="0" borderId="10" xfId="0" applyNumberFormat="1" applyFont="1" applyBorder="1"/>
    <xf numFmtId="171" fontId="10" fillId="0" borderId="11" xfId="0" applyNumberFormat="1" applyFont="1" applyBorder="1"/>
    <xf numFmtId="187" fontId="10" fillId="0" borderId="0" xfId="0" applyNumberFormat="1" applyFont="1"/>
    <xf numFmtId="187" fontId="10" fillId="0" borderId="10" xfId="0" applyNumberFormat="1" applyFont="1" applyBorder="1"/>
    <xf numFmtId="169" fontId="0" fillId="0" borderId="1" xfId="0" applyNumberFormat="1" applyBorder="1"/>
    <xf numFmtId="169" fontId="26" fillId="0" borderId="11" xfId="0" applyNumberFormat="1" applyFont="1" applyBorder="1" applyAlignment="1">
      <alignment horizontal="center" vertical="center" wrapText="1"/>
    </xf>
    <xf numFmtId="169" fontId="14" fillId="0" borderId="11" xfId="0" applyNumberFormat="1" applyFont="1" applyBorder="1"/>
    <xf numFmtId="169" fontId="14" fillId="0" borderId="10" xfId="0" applyNumberFormat="1" applyFont="1" applyBorder="1"/>
    <xf numFmtId="0" fontId="0" fillId="0" borderId="0" xfId="0" applyAlignment="1">
      <alignment horizontal="left" vertical="top" wrapText="1"/>
    </xf>
    <xf numFmtId="0" fontId="0" fillId="0" borderId="0" xfId="0" applyAlignment="1">
      <alignment vertical="top" wrapText="1"/>
    </xf>
    <xf numFmtId="0" fontId="10" fillId="0" borderId="0" xfId="0" applyFont="1" applyAlignment="1">
      <alignment horizontal="left" vertical="top"/>
    </xf>
    <xf numFmtId="0" fontId="35" fillId="0" borderId="0" xfId="0" applyFont="1"/>
    <xf numFmtId="0" fontId="15" fillId="0" borderId="0" xfId="0" applyFont="1" applyAlignment="1">
      <alignment horizontal="left"/>
    </xf>
    <xf numFmtId="0" fontId="14" fillId="0" borderId="0" xfId="0" applyFont="1" applyAlignment="1">
      <alignment wrapText="1"/>
    </xf>
    <xf numFmtId="0" fontId="14" fillId="0" borderId="0" xfId="0" applyFont="1" applyAlignment="1">
      <alignment vertical="top" wrapText="1"/>
    </xf>
    <xf numFmtId="170" fontId="14" fillId="0" borderId="0" xfId="1" applyNumberFormat="1" applyFont="1" applyFill="1" applyBorder="1"/>
    <xf numFmtId="169" fontId="15" fillId="0" borderId="0" xfId="0" applyNumberFormat="1" applyFont="1"/>
    <xf numFmtId="9" fontId="14" fillId="0" borderId="0" xfId="3" applyFont="1" applyFill="1" applyBorder="1"/>
    <xf numFmtId="170" fontId="14" fillId="0" borderId="0" xfId="0" applyNumberFormat="1" applyFont="1"/>
    <xf numFmtId="172" fontId="14" fillId="0" borderId="9" xfId="3" applyNumberFormat="1" applyFont="1" applyFill="1" applyBorder="1" applyProtection="1">
      <protection locked="0"/>
    </xf>
    <xf numFmtId="169" fontId="14" fillId="0" borderId="9" xfId="0" applyNumberFormat="1" applyFont="1" applyBorder="1" applyProtection="1">
      <protection locked="0"/>
    </xf>
    <xf numFmtId="170" fontId="14" fillId="0" borderId="9" xfId="1" applyNumberFormat="1" applyFont="1" applyFill="1" applyBorder="1" applyProtection="1">
      <protection locked="0"/>
    </xf>
    <xf numFmtId="0" fontId="14" fillId="0" borderId="9" xfId="0" applyFont="1" applyBorder="1" applyProtection="1">
      <protection locked="0"/>
    </xf>
    <xf numFmtId="176" fontId="25" fillId="0" borderId="9" xfId="1" applyNumberFormat="1" applyFont="1" applyFill="1" applyBorder="1" applyProtection="1">
      <protection locked="0"/>
    </xf>
    <xf numFmtId="172" fontId="14" fillId="0" borderId="9" xfId="0" applyNumberFormat="1" applyFont="1" applyBorder="1" applyProtection="1">
      <protection locked="0"/>
    </xf>
    <xf numFmtId="10" fontId="14" fillId="0" borderId="9" xfId="3" applyNumberFormat="1" applyFont="1" applyFill="1" applyBorder="1" applyProtection="1">
      <protection locked="0"/>
    </xf>
    <xf numFmtId="0" fontId="20" fillId="0" borderId="0" xfId="0" applyFont="1" applyAlignment="1" applyProtection="1">
      <alignment horizontal="left" vertical="center"/>
      <protection locked="0"/>
    </xf>
    <xf numFmtId="9" fontId="20" fillId="0" borderId="0" xfId="3" applyFont="1" applyFill="1" applyAlignment="1" applyProtection="1">
      <alignment horizontal="center" vertical="center"/>
      <protection locked="0"/>
    </xf>
    <xf numFmtId="0" fontId="0" fillId="0" borderId="11" xfId="0" applyBorder="1" applyAlignment="1">
      <alignment horizontal="left" indent="2"/>
    </xf>
    <xf numFmtId="172" fontId="0" fillId="0" borderId="9" xfId="0" applyNumberFormat="1" applyBorder="1"/>
    <xf numFmtId="172" fontId="22" fillId="0" borderId="9" xfId="0" applyNumberFormat="1" applyFont="1" applyBorder="1" applyAlignment="1">
      <alignment horizontal="left" indent="2"/>
    </xf>
    <xf numFmtId="9" fontId="14" fillId="0" borderId="9" xfId="3" applyFont="1" applyFill="1" applyBorder="1" applyProtection="1">
      <protection locked="0"/>
    </xf>
    <xf numFmtId="170" fontId="0" fillId="0" borderId="8" xfId="1" applyNumberFormat="1" applyFont="1" applyFill="1" applyBorder="1" applyProtection="1">
      <protection locked="0"/>
    </xf>
    <xf numFmtId="169" fontId="0" fillId="0" borderId="10" xfId="2" applyNumberFormat="1" applyFont="1" applyFill="1" applyBorder="1" applyAlignment="1">
      <alignment horizontal="center"/>
    </xf>
    <xf numFmtId="169" fontId="14" fillId="0" borderId="0" xfId="2" applyNumberFormat="1" applyFont="1" applyFill="1" applyBorder="1" applyAlignment="1">
      <alignment horizontal="center"/>
    </xf>
    <xf numFmtId="169" fontId="15" fillId="0" borderId="0" xfId="2" applyNumberFormat="1" applyFont="1" applyFill="1" applyBorder="1" applyAlignment="1">
      <alignment horizontal="center"/>
    </xf>
    <xf numFmtId="0" fontId="33" fillId="0" borderId="1" xfId="0" applyFont="1" applyBorder="1"/>
    <xf numFmtId="0" fontId="17" fillId="0" borderId="10" xfId="0" applyFont="1" applyBorder="1"/>
    <xf numFmtId="170" fontId="0" fillId="0" borderId="10" xfId="0" applyNumberFormat="1" applyBorder="1" applyAlignment="1">
      <alignment horizontal="center"/>
    </xf>
    <xf numFmtId="178" fontId="0" fillId="0" borderId="10" xfId="0" applyNumberFormat="1" applyBorder="1" applyAlignment="1">
      <alignment horizontal="center"/>
    </xf>
    <xf numFmtId="0" fontId="0" fillId="0" borderId="10" xfId="0" applyBorder="1" applyAlignment="1">
      <alignment horizontal="center"/>
    </xf>
    <xf numFmtId="2" fontId="0" fillId="0" borderId="10" xfId="0" applyNumberFormat="1" applyBorder="1" applyAlignment="1">
      <alignment horizontal="center"/>
    </xf>
    <xf numFmtId="0" fontId="14" fillId="0" borderId="10" xfId="0" applyFont="1" applyBorder="1" applyAlignment="1">
      <alignment horizontal="center"/>
    </xf>
    <xf numFmtId="176" fontId="8" fillId="0" borderId="0" xfId="1" applyNumberFormat="1" applyFont="1" applyFill="1"/>
    <xf numFmtId="9" fontId="14" fillId="0" borderId="12" xfId="3" applyFont="1" applyBorder="1"/>
    <xf numFmtId="0" fontId="14" fillId="0" borderId="14" xfId="0" applyFont="1" applyBorder="1" applyAlignment="1">
      <alignment horizontal="left" vertical="top" wrapText="1"/>
    </xf>
    <xf numFmtId="0" fontId="20" fillId="0" borderId="0" xfId="0" applyFont="1" applyAlignment="1">
      <alignment horizontal="center" vertical="center"/>
    </xf>
    <xf numFmtId="9" fontId="20" fillId="0" borderId="0" xfId="3" applyFont="1" applyFill="1" applyAlignment="1">
      <alignment horizontal="center" vertical="center"/>
    </xf>
    <xf numFmtId="175" fontId="14" fillId="0" borderId="9" xfId="0" applyNumberFormat="1" applyFont="1" applyBorder="1"/>
    <xf numFmtId="169" fontId="27" fillId="0" borderId="9" xfId="0" applyNumberFormat="1" applyFont="1" applyBorder="1"/>
    <xf numFmtId="0" fontId="14" fillId="0" borderId="9" xfId="1" applyNumberFormat="1" applyFont="1" applyFill="1" applyBorder="1"/>
    <xf numFmtId="168" fontId="14" fillId="0" borderId="9" xfId="0" applyNumberFormat="1" applyFont="1" applyBorder="1"/>
    <xf numFmtId="170" fontId="14" fillId="0" borderId="9" xfId="1" applyNumberFormat="1" applyFont="1" applyFill="1" applyBorder="1" applyProtection="1"/>
    <xf numFmtId="0" fontId="14" fillId="0" borderId="9" xfId="3" applyNumberFormat="1" applyFont="1" applyFill="1" applyBorder="1" applyProtection="1"/>
    <xf numFmtId="176" fontId="0" fillId="0" borderId="0" xfId="0" applyNumberFormat="1" applyAlignment="1">
      <alignment horizontal="center"/>
    </xf>
    <xf numFmtId="9" fontId="14" fillId="0" borderId="0" xfId="3" applyFont="1" applyFill="1" applyProtection="1"/>
    <xf numFmtId="9" fontId="0" fillId="0" borderId="0" xfId="3" applyFont="1" applyFill="1" applyProtection="1"/>
    <xf numFmtId="9" fontId="14" fillId="0" borderId="9" xfId="3" applyFont="1" applyFill="1" applyBorder="1" applyProtection="1"/>
    <xf numFmtId="0" fontId="10" fillId="0" borderId="0" xfId="0" applyFont="1" applyAlignment="1">
      <alignment horizontal="center"/>
    </xf>
    <xf numFmtId="0" fontId="27" fillId="0" borderId="9" xfId="0" applyFont="1" applyBorder="1"/>
    <xf numFmtId="0" fontId="36" fillId="0" borderId="0" xfId="0" applyFont="1"/>
    <xf numFmtId="169" fontId="14" fillId="0" borderId="11" xfId="0" applyNumberFormat="1" applyFont="1" applyBorder="1" applyAlignment="1">
      <alignment vertical="center"/>
    </xf>
    <xf numFmtId="169" fontId="14" fillId="0" borderId="0" xfId="0" applyNumberFormat="1" applyFont="1" applyAlignment="1">
      <alignment vertical="center"/>
    </xf>
    <xf numFmtId="1" fontId="0" fillId="0" borderId="0" xfId="0" applyNumberFormat="1" applyAlignment="1">
      <alignment horizontal="center"/>
    </xf>
    <xf numFmtId="1" fontId="14" fillId="0" borderId="22" xfId="0" applyNumberFormat="1" applyFont="1" applyBorder="1" applyAlignment="1">
      <alignment horizontal="right"/>
    </xf>
    <xf numFmtId="172" fontId="10" fillId="0" borderId="0" xfId="0" applyNumberFormat="1" applyFont="1" applyAlignment="1">
      <alignment horizontal="center"/>
    </xf>
    <xf numFmtId="9" fontId="20" fillId="0" borderId="0" xfId="3" applyFont="1" applyFill="1" applyAlignment="1">
      <alignment horizontal="left" vertical="center"/>
    </xf>
    <xf numFmtId="0" fontId="20" fillId="0" borderId="0" xfId="0" applyFont="1" applyAlignment="1">
      <alignment horizontal="left" vertical="center"/>
    </xf>
    <xf numFmtId="176" fontId="14" fillId="0" borderId="9" xfId="1" applyNumberFormat="1" applyFont="1" applyFill="1" applyBorder="1" applyProtection="1"/>
    <xf numFmtId="172" fontId="0" fillId="0" borderId="9" xfId="3" applyNumberFormat="1" applyFont="1" applyFill="1" applyBorder="1" applyProtection="1">
      <protection locked="0"/>
    </xf>
    <xf numFmtId="0" fontId="0" fillId="0" borderId="0" xfId="0" applyProtection="1">
      <protection hidden="1"/>
    </xf>
    <xf numFmtId="0" fontId="14" fillId="0" borderId="0" xfId="0" applyFont="1" applyProtection="1">
      <protection hidden="1"/>
    </xf>
    <xf numFmtId="169" fontId="0" fillId="7" borderId="0" xfId="0" applyNumberFormat="1" applyFill="1" applyProtection="1">
      <protection hidden="1"/>
    </xf>
    <xf numFmtId="169" fontId="0" fillId="0" borderId="0" xfId="0" applyNumberFormat="1" applyProtection="1">
      <protection hidden="1"/>
    </xf>
    <xf numFmtId="0" fontId="14" fillId="0" borderId="11" xfId="0" applyFont="1" applyBorder="1" applyProtection="1">
      <protection hidden="1"/>
    </xf>
    <xf numFmtId="9" fontId="0" fillId="0" borderId="0" xfId="0" applyNumberFormat="1" applyProtection="1">
      <protection hidden="1"/>
    </xf>
    <xf numFmtId="2" fontId="0" fillId="0" borderId="0" xfId="0" applyNumberFormat="1" applyProtection="1">
      <protection hidden="1"/>
    </xf>
    <xf numFmtId="0" fontId="0" fillId="0" borderId="11" xfId="0" applyBorder="1" applyProtection="1">
      <protection hidden="1"/>
    </xf>
    <xf numFmtId="173" fontId="0" fillId="0" borderId="0" xfId="0" applyNumberFormat="1" applyAlignment="1" applyProtection="1">
      <alignment horizontal="center"/>
      <protection hidden="1"/>
    </xf>
    <xf numFmtId="173" fontId="0" fillId="0" borderId="0" xfId="3" applyNumberFormat="1" applyFont="1" applyFill="1" applyAlignment="1" applyProtection="1">
      <alignment horizontal="center"/>
      <protection hidden="1"/>
    </xf>
    <xf numFmtId="0" fontId="10" fillId="0" borderId="0" xfId="0" applyFont="1" applyProtection="1">
      <protection hidden="1"/>
    </xf>
    <xf numFmtId="176" fontId="0" fillId="0" borderId="0" xfId="0" applyNumberFormat="1" applyProtection="1">
      <protection hidden="1"/>
    </xf>
    <xf numFmtId="10" fontId="0" fillId="0" borderId="0" xfId="3" applyNumberFormat="1" applyFont="1" applyFill="1" applyProtection="1">
      <protection hidden="1"/>
    </xf>
    <xf numFmtId="0" fontId="9" fillId="0" borderId="0" xfId="0" applyFont="1" applyProtection="1">
      <protection hidden="1"/>
    </xf>
    <xf numFmtId="3" fontId="0" fillId="0" borderId="0" xfId="0" applyNumberFormat="1" applyProtection="1">
      <protection hidden="1"/>
    </xf>
    <xf numFmtId="9" fontId="0" fillId="0" borderId="0" xfId="0" applyNumberFormat="1" applyAlignment="1" applyProtection="1">
      <alignment horizontal="left" vertical="center"/>
      <protection hidden="1"/>
    </xf>
    <xf numFmtId="9" fontId="0" fillId="0" borderId="0" xfId="0" applyNumberFormat="1" applyAlignment="1" applyProtection="1">
      <alignment horizontal="center" vertical="center"/>
      <protection hidden="1"/>
    </xf>
    <xf numFmtId="0" fontId="11" fillId="2" borderId="7" xfId="0" applyFont="1" applyFill="1" applyBorder="1" applyProtection="1">
      <protection hidden="1"/>
    </xf>
    <xf numFmtId="0" fontId="11" fillId="2" borderId="17" xfId="0" applyFont="1" applyFill="1" applyBorder="1" applyProtection="1">
      <protection hidden="1"/>
    </xf>
    <xf numFmtId="0" fontId="11" fillId="2" borderId="2" xfId="0" applyFont="1" applyFill="1" applyBorder="1" applyProtection="1">
      <protection hidden="1"/>
    </xf>
    <xf numFmtId="0" fontId="11" fillId="2" borderId="3" xfId="0" applyFont="1" applyFill="1" applyBorder="1" applyProtection="1">
      <protection hidden="1"/>
    </xf>
    <xf numFmtId="0" fontId="11" fillId="2" borderId="14" xfId="0" applyFont="1" applyFill="1" applyBorder="1" applyProtection="1">
      <protection hidden="1"/>
    </xf>
    <xf numFmtId="0" fontId="11" fillId="2" borderId="13" xfId="0" applyFont="1" applyFill="1" applyBorder="1" applyProtection="1">
      <protection hidden="1"/>
    </xf>
    <xf numFmtId="0" fontId="11" fillId="2" borderId="12" xfId="0" applyFont="1" applyFill="1" applyBorder="1" applyProtection="1">
      <protection hidden="1"/>
    </xf>
    <xf numFmtId="0" fontId="11" fillId="0" borderId="0" xfId="0" applyFont="1" applyProtection="1">
      <protection hidden="1"/>
    </xf>
    <xf numFmtId="0" fontId="12" fillId="0" borderId="1" xfId="0" applyFont="1" applyBorder="1" applyAlignment="1" applyProtection="1">
      <alignment wrapText="1"/>
      <protection hidden="1"/>
    </xf>
    <xf numFmtId="172" fontId="12" fillId="0" borderId="17" xfId="3" applyNumberFormat="1" applyFont="1" applyFill="1" applyBorder="1" applyProtection="1">
      <protection hidden="1"/>
    </xf>
    <xf numFmtId="172" fontId="12" fillId="0" borderId="2" xfId="3" applyNumberFormat="1" applyFont="1" applyFill="1" applyBorder="1" applyProtection="1">
      <protection hidden="1"/>
    </xf>
    <xf numFmtId="172" fontId="12" fillId="0" borderId="3" xfId="3" applyNumberFormat="1" applyFont="1" applyFill="1" applyBorder="1" applyProtection="1">
      <protection hidden="1"/>
    </xf>
    <xf numFmtId="172" fontId="12" fillId="8" borderId="13" xfId="0" applyNumberFormat="1" applyFont="1" applyFill="1" applyBorder="1" applyProtection="1">
      <protection hidden="1"/>
    </xf>
    <xf numFmtId="172" fontId="12" fillId="4" borderId="13" xfId="0" applyNumberFormat="1" applyFont="1" applyFill="1" applyBorder="1" applyProtection="1">
      <protection locked="0" hidden="1"/>
    </xf>
    <xf numFmtId="172" fontId="12" fillId="0" borderId="13" xfId="0" applyNumberFormat="1" applyFont="1" applyBorder="1" applyProtection="1">
      <protection hidden="1"/>
    </xf>
    <xf numFmtId="0" fontId="12" fillId="0" borderId="6" xfId="0" applyFont="1" applyBorder="1" applyProtection="1">
      <protection hidden="1"/>
    </xf>
    <xf numFmtId="0" fontId="12" fillId="0" borderId="0" xfId="0" applyFont="1" applyProtection="1">
      <protection hidden="1"/>
    </xf>
    <xf numFmtId="0" fontId="12" fillId="0" borderId="11" xfId="0" applyFont="1" applyBorder="1" applyAlignment="1" applyProtection="1">
      <alignment wrapText="1"/>
      <protection hidden="1"/>
    </xf>
    <xf numFmtId="172" fontId="12" fillId="0" borderId="18" xfId="3" applyNumberFormat="1" applyFont="1" applyFill="1" applyBorder="1" applyProtection="1">
      <protection hidden="1"/>
    </xf>
    <xf numFmtId="172" fontId="12" fillId="0" borderId="0" xfId="3" applyNumberFormat="1" applyFont="1" applyFill="1" applyBorder="1" applyProtection="1">
      <protection hidden="1"/>
    </xf>
    <xf numFmtId="172" fontId="12" fillId="0" borderId="10" xfId="3" applyNumberFormat="1" applyFont="1" applyFill="1" applyBorder="1" applyProtection="1">
      <protection hidden="1"/>
    </xf>
    <xf numFmtId="0" fontId="12" fillId="8" borderId="1" xfId="0" applyFont="1" applyFill="1" applyBorder="1" applyProtection="1">
      <protection hidden="1"/>
    </xf>
    <xf numFmtId="0" fontId="12" fillId="8" borderId="2" xfId="0" applyFont="1" applyFill="1" applyBorder="1" applyProtection="1">
      <protection hidden="1"/>
    </xf>
    <xf numFmtId="0" fontId="12" fillId="2" borderId="2" xfId="0" applyFont="1" applyFill="1" applyBorder="1" applyProtection="1">
      <protection hidden="1"/>
    </xf>
    <xf numFmtId="0" fontId="12" fillId="2" borderId="3" xfId="0" applyFont="1" applyFill="1" applyBorder="1" applyProtection="1">
      <protection hidden="1"/>
    </xf>
    <xf numFmtId="170" fontId="12" fillId="0" borderId="2" xfId="1" applyNumberFormat="1" applyFont="1" applyFill="1" applyBorder="1" applyProtection="1">
      <protection hidden="1"/>
    </xf>
    <xf numFmtId="2" fontId="12" fillId="8" borderId="1" xfId="0" applyNumberFormat="1" applyFont="1" applyFill="1" applyBorder="1" applyProtection="1">
      <protection hidden="1"/>
    </xf>
    <xf numFmtId="2" fontId="12" fillId="8" borderId="2" xfId="0" applyNumberFormat="1" applyFont="1" applyFill="1" applyBorder="1" applyProtection="1">
      <protection hidden="1"/>
    </xf>
    <xf numFmtId="2" fontId="12" fillId="0" borderId="2" xfId="0" applyNumberFormat="1" applyFont="1" applyBorder="1" applyProtection="1">
      <protection hidden="1"/>
    </xf>
    <xf numFmtId="2" fontId="12" fillId="0" borderId="3" xfId="0" applyNumberFormat="1" applyFont="1" applyBorder="1" applyProtection="1">
      <protection hidden="1"/>
    </xf>
    <xf numFmtId="0" fontId="0" fillId="2" borderId="9" xfId="0" applyFill="1" applyBorder="1" applyProtection="1">
      <protection hidden="1"/>
    </xf>
    <xf numFmtId="0" fontId="12" fillId="0" borderId="11" xfId="0" applyFont="1" applyBorder="1" applyProtection="1">
      <protection hidden="1"/>
    </xf>
    <xf numFmtId="10" fontId="12" fillId="0" borderId="0" xfId="0" applyNumberFormat="1" applyFont="1" applyProtection="1">
      <protection hidden="1"/>
    </xf>
    <xf numFmtId="10" fontId="12" fillId="8" borderId="11" xfId="3" applyNumberFormat="1" applyFont="1" applyFill="1" applyBorder="1" applyProtection="1">
      <protection hidden="1"/>
    </xf>
    <xf numFmtId="10" fontId="12" fillId="8" borderId="0" xfId="3" applyNumberFormat="1" applyFont="1" applyFill="1" applyBorder="1" applyProtection="1">
      <protection hidden="1"/>
    </xf>
    <xf numFmtId="10" fontId="12" fillId="8" borderId="0" xfId="3" applyNumberFormat="1" applyFont="1" applyFill="1" applyProtection="1">
      <protection hidden="1"/>
    </xf>
    <xf numFmtId="10" fontId="12" fillId="0" borderId="0" xfId="3" applyNumberFormat="1" applyFont="1" applyFill="1" applyBorder="1" applyProtection="1">
      <protection hidden="1"/>
    </xf>
    <xf numFmtId="10" fontId="12" fillId="0" borderId="0" xfId="3" applyNumberFormat="1" applyFont="1" applyBorder="1" applyProtection="1">
      <protection hidden="1"/>
    </xf>
    <xf numFmtId="10" fontId="12" fillId="0" borderId="10" xfId="3" applyNumberFormat="1" applyFont="1" applyBorder="1" applyProtection="1">
      <protection hidden="1"/>
    </xf>
    <xf numFmtId="0" fontId="12" fillId="2" borderId="9" xfId="0" applyFont="1" applyFill="1" applyBorder="1" applyProtection="1">
      <protection hidden="1"/>
    </xf>
    <xf numFmtId="0" fontId="12" fillId="0" borderId="4" xfId="0" applyFont="1" applyBorder="1" applyProtection="1">
      <protection hidden="1"/>
    </xf>
    <xf numFmtId="168" fontId="12" fillId="0" borderId="5" xfId="1" applyFont="1" applyBorder="1" applyProtection="1">
      <protection hidden="1"/>
    </xf>
    <xf numFmtId="168" fontId="12" fillId="8" borderId="4" xfId="1" applyFont="1" applyFill="1" applyBorder="1" applyProtection="1">
      <protection hidden="1"/>
    </xf>
    <xf numFmtId="168" fontId="12" fillId="8" borderId="5" xfId="1" applyFont="1" applyFill="1" applyBorder="1" applyProtection="1">
      <protection hidden="1"/>
    </xf>
    <xf numFmtId="168" fontId="12" fillId="0" borderId="6" xfId="1" applyFont="1" applyBorder="1" applyProtection="1">
      <protection hidden="1"/>
    </xf>
    <xf numFmtId="0" fontId="12" fillId="2" borderId="8" xfId="0" applyFont="1" applyFill="1" applyBorder="1" applyProtection="1">
      <protection hidden="1"/>
    </xf>
    <xf numFmtId="0" fontId="17" fillId="0" borderId="0" xfId="0" applyFont="1" applyProtection="1">
      <protection hidden="1"/>
    </xf>
    <xf numFmtId="170" fontId="0" fillId="0" borderId="0" xfId="1" applyNumberFormat="1" applyFont="1" applyFill="1" applyProtection="1">
      <protection hidden="1"/>
    </xf>
    <xf numFmtId="0" fontId="34" fillId="0" borderId="0" xfId="0" applyFont="1" applyProtection="1">
      <protection hidden="1"/>
    </xf>
    <xf numFmtId="172" fontId="0" fillId="8" borderId="0" xfId="0" applyNumberFormat="1" applyFill="1" applyProtection="1">
      <protection hidden="1"/>
    </xf>
    <xf numFmtId="172" fontId="0" fillId="0" borderId="0" xfId="0" applyNumberFormat="1" applyProtection="1">
      <protection hidden="1"/>
    </xf>
    <xf numFmtId="180" fontId="0" fillId="0" borderId="0" xfId="0" applyNumberFormat="1" applyProtection="1">
      <protection hidden="1"/>
    </xf>
    <xf numFmtId="9" fontId="14" fillId="0" borderId="0" xfId="3" applyFont="1" applyFill="1" applyProtection="1">
      <protection hidden="1"/>
    </xf>
    <xf numFmtId="172" fontId="14" fillId="0" borderId="0" xfId="3" applyNumberFormat="1" applyFont="1" applyFill="1" applyProtection="1">
      <protection hidden="1"/>
    </xf>
    <xf numFmtId="0" fontId="28" fillId="0" borderId="1" xfId="0" applyFont="1" applyBorder="1" applyAlignment="1" applyProtection="1">
      <alignment horizontal="left" vertical="center"/>
      <protection hidden="1"/>
    </xf>
    <xf numFmtId="0" fontId="0" fillId="0" borderId="2" xfId="0"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33" fillId="0" borderId="11" xfId="0" applyFont="1" applyBorder="1" applyAlignment="1" applyProtection="1">
      <alignment horizontal="center" vertical="center"/>
      <protection hidden="1"/>
    </xf>
    <xf numFmtId="0" fontId="33" fillId="0" borderId="0" xfId="0" applyFont="1" applyAlignment="1" applyProtection="1">
      <alignment horizontal="center" vertical="center"/>
      <protection hidden="1"/>
    </xf>
    <xf numFmtId="0" fontId="0" fillId="0" borderId="10" xfId="0" applyBorder="1" applyAlignment="1" applyProtection="1">
      <alignment horizontal="center" vertical="center"/>
      <protection hidden="1"/>
    </xf>
    <xf numFmtId="0" fontId="33" fillId="0" borderId="0" xfId="0" applyFont="1" applyAlignment="1" applyProtection="1">
      <alignment horizontal="left" vertical="center"/>
      <protection hidden="1"/>
    </xf>
    <xf numFmtId="0" fontId="33" fillId="0" borderId="10" xfId="0"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172" fontId="0" fillId="0" borderId="0" xfId="0" applyNumberFormat="1" applyAlignment="1" applyProtection="1">
      <alignment horizontal="center" vertical="center"/>
      <protection hidden="1"/>
    </xf>
    <xf numFmtId="3" fontId="0" fillId="0" borderId="10" xfId="1" applyNumberFormat="1" applyFont="1" applyFill="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0" borderId="5" xfId="0" applyBorder="1" applyAlignment="1" applyProtection="1">
      <alignment horizontal="center" vertical="center"/>
      <protection hidden="1"/>
    </xf>
    <xf numFmtId="0" fontId="0" fillId="0" borderId="6" xfId="0" applyBorder="1" applyAlignment="1" applyProtection="1">
      <alignment horizontal="center" vertical="center"/>
      <protection hidden="1"/>
    </xf>
    <xf numFmtId="0" fontId="29" fillId="0" borderId="0" xfId="0" applyFont="1" applyProtection="1">
      <protection hidden="1"/>
    </xf>
    <xf numFmtId="0" fontId="0" fillId="0" borderId="0" xfId="0" applyAlignment="1" applyProtection="1">
      <alignment horizontal="left"/>
      <protection hidden="1"/>
    </xf>
    <xf numFmtId="0" fontId="14" fillId="0" borderId="0" xfId="0" applyFont="1" applyAlignment="1" applyProtection="1">
      <alignment horizontal="left"/>
      <protection hidden="1"/>
    </xf>
    <xf numFmtId="0" fontId="14" fillId="0" borderId="0" xfId="0" applyFont="1" applyAlignment="1" applyProtection="1">
      <alignment horizontal="center"/>
      <protection hidden="1"/>
    </xf>
    <xf numFmtId="170" fontId="14" fillId="0" borderId="0" xfId="1" applyNumberFormat="1" applyFont="1" applyFill="1" applyProtection="1">
      <protection hidden="1"/>
    </xf>
    <xf numFmtId="170" fontId="14" fillId="0" borderId="0" xfId="1" applyNumberFormat="1" applyFont="1" applyProtection="1">
      <protection hidden="1"/>
    </xf>
    <xf numFmtId="175" fontId="0" fillId="0" borderId="0" xfId="0" applyNumberFormat="1" applyProtection="1">
      <protection hidden="1"/>
    </xf>
    <xf numFmtId="0" fontId="18" fillId="0" borderId="14" xfId="0" applyFont="1" applyBorder="1" applyAlignment="1">
      <alignment horizontal="center"/>
    </xf>
    <xf numFmtId="0" fontId="18" fillId="0" borderId="13" xfId="0" applyFont="1" applyBorder="1" applyAlignment="1">
      <alignment horizontal="center"/>
    </xf>
    <xf numFmtId="0" fontId="18" fillId="0" borderId="12" xfId="0" applyFont="1" applyBorder="1" applyAlignment="1">
      <alignment horizontal="center"/>
    </xf>
    <xf numFmtId="0" fontId="18" fillId="0" borderId="14" xfId="0" applyFont="1" applyBorder="1" applyAlignment="1">
      <alignment horizontal="center" vertical="center"/>
    </xf>
    <xf numFmtId="0" fontId="18" fillId="0" borderId="13" xfId="0" applyFont="1" applyBorder="1" applyAlignment="1">
      <alignment horizontal="center" vertical="center"/>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18" fillId="0" borderId="12" xfId="0" applyFont="1" applyBorder="1" applyAlignment="1">
      <alignment horizontal="center" vertical="center"/>
    </xf>
    <xf numFmtId="0" fontId="10" fillId="0" borderId="1" xfId="0" applyFont="1" applyBorder="1" applyAlignment="1">
      <alignment horizontal="center" wrapText="1"/>
    </xf>
    <xf numFmtId="0" fontId="10" fillId="0" borderId="3" xfId="0" applyFont="1" applyBorder="1" applyAlignment="1">
      <alignment horizontal="center" wrapText="1"/>
    </xf>
    <xf numFmtId="0" fontId="10" fillId="0" borderId="19" xfId="0" applyFont="1" applyBorder="1" applyAlignment="1">
      <alignment horizontal="center" wrapText="1"/>
    </xf>
    <xf numFmtId="0" fontId="10" fillId="0" borderId="20" xfId="0" applyFont="1" applyBorder="1" applyAlignment="1">
      <alignment horizontal="center" wrapText="1"/>
    </xf>
    <xf numFmtId="0" fontId="14" fillId="0" borderId="15" xfId="0" applyFont="1" applyBorder="1" applyAlignment="1">
      <alignment horizontal="center" vertical="center" wrapText="1"/>
    </xf>
  </cellXfs>
  <cellStyles count="36">
    <cellStyle name="60% - Accent3 2" xfId="15" xr:uid="{8FF91C72-E7AD-4FAD-B84C-DEB8D2D969AD}"/>
    <cellStyle name="Comma" xfId="1" builtinId="3"/>
    <cellStyle name="Comma 2" xfId="6" xr:uid="{1DD84528-3A25-4B61-B63D-3F1AB74D3197}"/>
    <cellStyle name="Comma 2 2" xfId="16" xr:uid="{D63545E4-F48D-4870-B64D-EDF61B91E17A}"/>
    <cellStyle name="Comma 3" xfId="17" xr:uid="{5CDB7ACB-BA4B-48DC-A837-05A715C16D37}"/>
    <cellStyle name="Comma 4" xfId="32" xr:uid="{D8EA5485-D3C3-460D-9D00-D6664E91965C}"/>
    <cellStyle name="Comma 6" xfId="28" xr:uid="{2912B79E-5631-4290-A744-0B18ECD112F3}"/>
    <cellStyle name="Comma 6 2" xfId="34" xr:uid="{E21B0EF8-44AA-4D2F-A40A-A288F6D4F7C1}"/>
    <cellStyle name="Currency" xfId="2" builtinId="4"/>
    <cellStyle name="Currency 2" xfId="18" xr:uid="{1EE653B4-DDA5-4B55-A0BE-3CEBE61CA5C5}"/>
    <cellStyle name="Hyperlink" xfId="11" builtinId="8"/>
    <cellStyle name="Normal" xfId="0" builtinId="0"/>
    <cellStyle name="Normal 2" xfId="4" xr:uid="{499EE48E-E059-4525-A440-04616043EE68}"/>
    <cellStyle name="Normal 2 2" xfId="7" xr:uid="{01D4E3AC-B4B8-49E2-84D1-C41AF96ED62E}"/>
    <cellStyle name="Normal 2 2 2" xfId="9" xr:uid="{2B79BE59-CD16-4FB5-8BB0-3850E2434A4D}"/>
    <cellStyle name="Normal 2 2 2 2" xfId="19" xr:uid="{99D39241-B15F-4648-936C-CF865A73934B}"/>
    <cellStyle name="Normal 2 2 3" xfId="20" xr:uid="{2E2E4189-229E-48DC-9AF6-910E0BD91EA7}"/>
    <cellStyle name="Normal 2 3" xfId="12" xr:uid="{283D1230-56A2-4AED-847E-4D54743C54ED}"/>
    <cellStyle name="Normal 2 4" xfId="21" xr:uid="{31064DB8-14BE-441E-A119-214B7843C637}"/>
    <cellStyle name="Normal 3" xfId="13" xr:uid="{E44BAF24-73C5-43CE-9F05-AA78C3C3E0F9}"/>
    <cellStyle name="Normal 3 2" xfId="22" xr:uid="{4B2BE739-9C31-42B4-9140-F9584165397A}"/>
    <cellStyle name="Normal 4" xfId="31" xr:uid="{43001800-DC4B-4070-82E7-513E59F03F9A}"/>
    <cellStyle name="Normal 6" xfId="27" xr:uid="{B273037E-802B-4A7A-A90A-5943FF1E5182}"/>
    <cellStyle name="Normal 6 2" xfId="33" xr:uid="{16D7919E-7AFA-4B5C-B7E0-A3ED460832C0}"/>
    <cellStyle name="Normal 9" xfId="30" xr:uid="{A352D2F3-1060-4033-9E90-84487AE75EC0}"/>
    <cellStyle name="Percent" xfId="3" builtinId="5"/>
    <cellStyle name="Percent 2" xfId="5" xr:uid="{5F8B574E-E624-46DC-9F0F-8B3E86190C65}"/>
    <cellStyle name="Percent 2 2" xfId="8" xr:uid="{DDC48B25-A9EB-4E6F-9793-A127D7707E9D}"/>
    <cellStyle name="Percent 2 2 2" xfId="10" xr:uid="{0FAA257F-EEFA-420C-A3D5-A5046F404193}"/>
    <cellStyle name="Percent 2 2 2 2" xfId="23" xr:uid="{BC066B60-3910-4FF9-9FEF-4FFFB5E9B8D5}"/>
    <cellStyle name="Percent 2 2 3" xfId="24" xr:uid="{FD6C22DA-9742-473F-B9D0-DFE9BA0A3A08}"/>
    <cellStyle name="Percent 2 3" xfId="25" xr:uid="{4EAF1FE3-6EDA-465B-966B-E24700BB5C71}"/>
    <cellStyle name="Percent 3" xfId="14" xr:uid="{9950DE39-35F2-410D-9371-9F11678BC4A5}"/>
    <cellStyle name="Percent 3 2" xfId="26" xr:uid="{3C4CFAB1-0D80-439E-90DE-2F8804796FA9}"/>
    <cellStyle name="Percent 4" xfId="29" xr:uid="{38A9DCB3-B1A9-46A3-9510-8D8304DABF3E}"/>
    <cellStyle name="Percent 4 2" xfId="35" xr:uid="{63BE93AF-2FA0-4722-B946-9BE9BF7581F9}"/>
  </cellStyles>
  <dxfs count="1">
    <dxf>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2.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63" Type="http://schemas.openxmlformats.org/officeDocument/2006/relationships/externalLink" Target="externalLinks/externalLink48.xml"/><Relationship Id="rId84" Type="http://schemas.openxmlformats.org/officeDocument/2006/relationships/externalLink" Target="externalLinks/externalLink69.xml"/><Relationship Id="rId138" Type="http://schemas.openxmlformats.org/officeDocument/2006/relationships/styles" Target="styles.xml"/><Relationship Id="rId107" Type="http://schemas.openxmlformats.org/officeDocument/2006/relationships/externalLink" Target="externalLinks/externalLink92.xml"/><Relationship Id="rId11" Type="http://schemas.openxmlformats.org/officeDocument/2006/relationships/worksheet" Target="worksheets/sheet11.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74" Type="http://schemas.openxmlformats.org/officeDocument/2006/relationships/externalLink" Target="externalLinks/externalLink59.xml"/><Relationship Id="rId79" Type="http://schemas.openxmlformats.org/officeDocument/2006/relationships/externalLink" Target="externalLinks/externalLink64.xml"/><Relationship Id="rId102" Type="http://schemas.openxmlformats.org/officeDocument/2006/relationships/externalLink" Target="externalLinks/externalLink87.xml"/><Relationship Id="rId123" Type="http://schemas.openxmlformats.org/officeDocument/2006/relationships/externalLink" Target="externalLinks/externalLink108.xml"/><Relationship Id="rId128" Type="http://schemas.openxmlformats.org/officeDocument/2006/relationships/externalLink" Target="externalLinks/externalLink113.xml"/><Relationship Id="rId144"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externalLink" Target="externalLinks/externalLink75.xml"/><Relationship Id="rId95" Type="http://schemas.openxmlformats.org/officeDocument/2006/relationships/externalLink" Target="externalLinks/externalLink80.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113" Type="http://schemas.openxmlformats.org/officeDocument/2006/relationships/externalLink" Target="externalLinks/externalLink98.xml"/><Relationship Id="rId118" Type="http://schemas.openxmlformats.org/officeDocument/2006/relationships/externalLink" Target="externalLinks/externalLink103.xml"/><Relationship Id="rId134" Type="http://schemas.openxmlformats.org/officeDocument/2006/relationships/externalLink" Target="externalLinks/externalLink119.xml"/><Relationship Id="rId139" Type="http://schemas.openxmlformats.org/officeDocument/2006/relationships/sharedStrings" Target="sharedStrings.xml"/><Relationship Id="rId80" Type="http://schemas.openxmlformats.org/officeDocument/2006/relationships/externalLink" Target="externalLinks/externalLink65.xml"/><Relationship Id="rId85" Type="http://schemas.openxmlformats.org/officeDocument/2006/relationships/externalLink" Target="externalLinks/externalLink70.xml"/><Relationship Id="rId12" Type="http://schemas.openxmlformats.org/officeDocument/2006/relationships/worksheet" Target="worksheets/sheet12.xml"/><Relationship Id="rId17" Type="http://schemas.openxmlformats.org/officeDocument/2006/relationships/externalLink" Target="externalLinks/externalLink2.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59" Type="http://schemas.openxmlformats.org/officeDocument/2006/relationships/externalLink" Target="externalLinks/externalLink44.xml"/><Relationship Id="rId103" Type="http://schemas.openxmlformats.org/officeDocument/2006/relationships/externalLink" Target="externalLinks/externalLink88.xml"/><Relationship Id="rId108" Type="http://schemas.openxmlformats.org/officeDocument/2006/relationships/externalLink" Target="externalLinks/externalLink93.xml"/><Relationship Id="rId124" Type="http://schemas.openxmlformats.org/officeDocument/2006/relationships/externalLink" Target="externalLinks/externalLink109.xml"/><Relationship Id="rId129" Type="http://schemas.openxmlformats.org/officeDocument/2006/relationships/externalLink" Target="externalLinks/externalLink114.xml"/><Relationship Id="rId54" Type="http://schemas.openxmlformats.org/officeDocument/2006/relationships/externalLink" Target="externalLinks/externalLink39.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91" Type="http://schemas.openxmlformats.org/officeDocument/2006/relationships/externalLink" Target="externalLinks/externalLink76.xml"/><Relationship Id="rId96" Type="http://schemas.openxmlformats.org/officeDocument/2006/relationships/externalLink" Target="externalLinks/externalLink81.xml"/><Relationship Id="rId14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49" Type="http://schemas.openxmlformats.org/officeDocument/2006/relationships/externalLink" Target="externalLinks/externalLink34.xml"/><Relationship Id="rId114" Type="http://schemas.openxmlformats.org/officeDocument/2006/relationships/externalLink" Target="externalLinks/externalLink99.xml"/><Relationship Id="rId119" Type="http://schemas.openxmlformats.org/officeDocument/2006/relationships/externalLink" Target="externalLinks/externalLink104.xml"/><Relationship Id="rId44" Type="http://schemas.openxmlformats.org/officeDocument/2006/relationships/externalLink" Target="externalLinks/externalLink29.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81" Type="http://schemas.openxmlformats.org/officeDocument/2006/relationships/externalLink" Target="externalLinks/externalLink66.xml"/><Relationship Id="rId86" Type="http://schemas.openxmlformats.org/officeDocument/2006/relationships/externalLink" Target="externalLinks/externalLink71.xml"/><Relationship Id="rId130" Type="http://schemas.openxmlformats.org/officeDocument/2006/relationships/externalLink" Target="externalLinks/externalLink115.xml"/><Relationship Id="rId135" Type="http://schemas.openxmlformats.org/officeDocument/2006/relationships/externalLink" Target="externalLinks/externalLink120.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109" Type="http://schemas.openxmlformats.org/officeDocument/2006/relationships/externalLink" Target="externalLinks/externalLink9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97" Type="http://schemas.openxmlformats.org/officeDocument/2006/relationships/externalLink" Target="externalLinks/externalLink82.xml"/><Relationship Id="rId104" Type="http://schemas.openxmlformats.org/officeDocument/2006/relationships/externalLink" Target="externalLinks/externalLink89.xml"/><Relationship Id="rId120" Type="http://schemas.openxmlformats.org/officeDocument/2006/relationships/externalLink" Target="externalLinks/externalLink105.xml"/><Relationship Id="rId125" Type="http://schemas.openxmlformats.org/officeDocument/2006/relationships/externalLink" Target="externalLinks/externalLink110.xml"/><Relationship Id="rId141"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56.xml"/><Relationship Id="rId92" Type="http://schemas.openxmlformats.org/officeDocument/2006/relationships/externalLink" Target="externalLinks/externalLink77.xml"/><Relationship Id="rId2" Type="http://schemas.openxmlformats.org/officeDocument/2006/relationships/worksheet" Target="worksheets/sheet2.xml"/><Relationship Id="rId29" Type="http://schemas.openxmlformats.org/officeDocument/2006/relationships/externalLink" Target="externalLinks/externalLink14.xml"/><Relationship Id="rId24" Type="http://schemas.openxmlformats.org/officeDocument/2006/relationships/externalLink" Target="externalLinks/externalLink9.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66" Type="http://schemas.openxmlformats.org/officeDocument/2006/relationships/externalLink" Target="externalLinks/externalLink51.xml"/><Relationship Id="rId87" Type="http://schemas.openxmlformats.org/officeDocument/2006/relationships/externalLink" Target="externalLinks/externalLink72.xml"/><Relationship Id="rId110" Type="http://schemas.openxmlformats.org/officeDocument/2006/relationships/externalLink" Target="externalLinks/externalLink95.xml"/><Relationship Id="rId115" Type="http://schemas.openxmlformats.org/officeDocument/2006/relationships/externalLink" Target="externalLinks/externalLink100.xml"/><Relationship Id="rId131" Type="http://schemas.openxmlformats.org/officeDocument/2006/relationships/externalLink" Target="externalLinks/externalLink116.xml"/><Relationship Id="rId136" Type="http://schemas.openxmlformats.org/officeDocument/2006/relationships/externalLink" Target="externalLinks/externalLink121.xml"/><Relationship Id="rId61" Type="http://schemas.openxmlformats.org/officeDocument/2006/relationships/externalLink" Target="externalLinks/externalLink46.xml"/><Relationship Id="rId82" Type="http://schemas.openxmlformats.org/officeDocument/2006/relationships/externalLink" Target="externalLinks/externalLink67.xml"/><Relationship Id="rId19" Type="http://schemas.openxmlformats.org/officeDocument/2006/relationships/externalLink" Target="externalLinks/externalLink4.xml"/><Relationship Id="rId14" Type="http://schemas.openxmlformats.org/officeDocument/2006/relationships/worksheet" Target="worksheets/sheet14.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56" Type="http://schemas.openxmlformats.org/officeDocument/2006/relationships/externalLink" Target="externalLinks/externalLink41.xml"/><Relationship Id="rId77" Type="http://schemas.openxmlformats.org/officeDocument/2006/relationships/externalLink" Target="externalLinks/externalLink62.xml"/><Relationship Id="rId100" Type="http://schemas.openxmlformats.org/officeDocument/2006/relationships/externalLink" Target="externalLinks/externalLink85.xml"/><Relationship Id="rId105" Type="http://schemas.openxmlformats.org/officeDocument/2006/relationships/externalLink" Target="externalLinks/externalLink90.xml"/><Relationship Id="rId126" Type="http://schemas.openxmlformats.org/officeDocument/2006/relationships/externalLink" Target="externalLinks/externalLink111.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93" Type="http://schemas.openxmlformats.org/officeDocument/2006/relationships/externalLink" Target="externalLinks/externalLink78.xml"/><Relationship Id="rId98" Type="http://schemas.openxmlformats.org/officeDocument/2006/relationships/externalLink" Target="externalLinks/externalLink83.xml"/><Relationship Id="rId121" Type="http://schemas.openxmlformats.org/officeDocument/2006/relationships/externalLink" Target="externalLinks/externalLink106.xml"/><Relationship Id="rId142"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externalLink" Target="externalLinks/externalLink10.xml"/><Relationship Id="rId46" Type="http://schemas.openxmlformats.org/officeDocument/2006/relationships/externalLink" Target="externalLinks/externalLink31.xml"/><Relationship Id="rId67" Type="http://schemas.openxmlformats.org/officeDocument/2006/relationships/externalLink" Target="externalLinks/externalLink52.xml"/><Relationship Id="rId116" Type="http://schemas.openxmlformats.org/officeDocument/2006/relationships/externalLink" Target="externalLinks/externalLink101.xml"/><Relationship Id="rId137" Type="http://schemas.openxmlformats.org/officeDocument/2006/relationships/theme" Target="theme/theme1.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62" Type="http://schemas.openxmlformats.org/officeDocument/2006/relationships/externalLink" Target="externalLinks/externalLink47.xml"/><Relationship Id="rId83" Type="http://schemas.openxmlformats.org/officeDocument/2006/relationships/externalLink" Target="externalLinks/externalLink68.xml"/><Relationship Id="rId88" Type="http://schemas.openxmlformats.org/officeDocument/2006/relationships/externalLink" Target="externalLinks/externalLink73.xml"/><Relationship Id="rId111" Type="http://schemas.openxmlformats.org/officeDocument/2006/relationships/externalLink" Target="externalLinks/externalLink96.xml"/><Relationship Id="rId132" Type="http://schemas.openxmlformats.org/officeDocument/2006/relationships/externalLink" Target="externalLinks/externalLink117.xml"/><Relationship Id="rId15" Type="http://schemas.openxmlformats.org/officeDocument/2006/relationships/worksheet" Target="worksheets/sheet15.xml"/><Relationship Id="rId36" Type="http://schemas.openxmlformats.org/officeDocument/2006/relationships/externalLink" Target="externalLinks/externalLink21.xml"/><Relationship Id="rId57" Type="http://schemas.openxmlformats.org/officeDocument/2006/relationships/externalLink" Target="externalLinks/externalLink42.xml"/><Relationship Id="rId106" Type="http://schemas.openxmlformats.org/officeDocument/2006/relationships/externalLink" Target="externalLinks/externalLink91.xml"/><Relationship Id="rId127" Type="http://schemas.openxmlformats.org/officeDocument/2006/relationships/externalLink" Target="externalLinks/externalLink112.xml"/><Relationship Id="rId10" Type="http://schemas.openxmlformats.org/officeDocument/2006/relationships/worksheet" Target="worksheets/sheet10.xml"/><Relationship Id="rId31" Type="http://schemas.openxmlformats.org/officeDocument/2006/relationships/externalLink" Target="externalLinks/externalLink16.xml"/><Relationship Id="rId52" Type="http://schemas.openxmlformats.org/officeDocument/2006/relationships/externalLink" Target="externalLinks/externalLink37.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94" Type="http://schemas.openxmlformats.org/officeDocument/2006/relationships/externalLink" Target="externalLinks/externalLink79.xml"/><Relationship Id="rId99" Type="http://schemas.openxmlformats.org/officeDocument/2006/relationships/externalLink" Target="externalLinks/externalLink84.xml"/><Relationship Id="rId101" Type="http://schemas.openxmlformats.org/officeDocument/2006/relationships/externalLink" Target="externalLinks/externalLink86.xml"/><Relationship Id="rId122" Type="http://schemas.openxmlformats.org/officeDocument/2006/relationships/externalLink" Target="externalLinks/externalLink107.xml"/><Relationship Id="rId14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11.xml"/><Relationship Id="rId47" Type="http://schemas.openxmlformats.org/officeDocument/2006/relationships/externalLink" Target="externalLinks/externalLink32.xml"/><Relationship Id="rId68" Type="http://schemas.openxmlformats.org/officeDocument/2006/relationships/externalLink" Target="externalLinks/externalLink53.xml"/><Relationship Id="rId89" Type="http://schemas.openxmlformats.org/officeDocument/2006/relationships/externalLink" Target="externalLinks/externalLink74.xml"/><Relationship Id="rId112" Type="http://schemas.openxmlformats.org/officeDocument/2006/relationships/externalLink" Target="externalLinks/externalLink97.xml"/><Relationship Id="rId133" Type="http://schemas.openxmlformats.org/officeDocument/2006/relationships/externalLink" Target="externalLinks/externalLink118.xml"/><Relationship Id="rId16"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en-GB" sz="1800"/>
              <a:t>Price profile</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'Price and Financial Ratios'!$I$3:$AK$3</c:f>
              <c:numCache>
                <c:formatCode>General</c:formatCode>
                <c:ptCount val="29"/>
                <c:pt idx="0">
                  <c:v>2026</c:v>
                </c:pt>
                <c:pt idx="1">
                  <c:v>2027</c:v>
                </c:pt>
                <c:pt idx="2">
                  <c:v>2028</c:v>
                </c:pt>
                <c:pt idx="3">
                  <c:v>2029</c:v>
                </c:pt>
                <c:pt idx="4">
                  <c:v>2030</c:v>
                </c:pt>
                <c:pt idx="5">
                  <c:v>2031</c:v>
                </c:pt>
                <c:pt idx="6">
                  <c:v>2032</c:v>
                </c:pt>
                <c:pt idx="7">
                  <c:v>2033</c:v>
                </c:pt>
                <c:pt idx="8">
                  <c:v>2034</c:v>
                </c:pt>
                <c:pt idx="9">
                  <c:v>2035</c:v>
                </c:pt>
                <c:pt idx="10">
                  <c:v>2036</c:v>
                </c:pt>
                <c:pt idx="11">
                  <c:v>2037</c:v>
                </c:pt>
                <c:pt idx="12">
                  <c:v>2038</c:v>
                </c:pt>
                <c:pt idx="13">
                  <c:v>2039</c:v>
                </c:pt>
                <c:pt idx="14">
                  <c:v>2040</c:v>
                </c:pt>
                <c:pt idx="15">
                  <c:v>2041</c:v>
                </c:pt>
                <c:pt idx="16">
                  <c:v>2042</c:v>
                </c:pt>
                <c:pt idx="17">
                  <c:v>2043</c:v>
                </c:pt>
                <c:pt idx="18">
                  <c:v>2044</c:v>
                </c:pt>
                <c:pt idx="19">
                  <c:v>2045</c:v>
                </c:pt>
                <c:pt idx="20">
                  <c:v>2046</c:v>
                </c:pt>
                <c:pt idx="21">
                  <c:v>2047</c:v>
                </c:pt>
                <c:pt idx="22">
                  <c:v>2048</c:v>
                </c:pt>
                <c:pt idx="23">
                  <c:v>2049</c:v>
                </c:pt>
                <c:pt idx="24">
                  <c:v>2050</c:v>
                </c:pt>
                <c:pt idx="25">
                  <c:v>2051</c:v>
                </c:pt>
                <c:pt idx="26">
                  <c:v>2052</c:v>
                </c:pt>
                <c:pt idx="27">
                  <c:v>2053</c:v>
                </c:pt>
                <c:pt idx="28">
                  <c:v>2054</c:v>
                </c:pt>
              </c:numCache>
            </c:numRef>
          </c:cat>
          <c:val>
            <c:numRef>
              <c:f>'Price and Financial Ratios'!$I$4:$AK$4</c:f>
              <c:numCache>
                <c:formatCode>0.0%</c:formatCode>
                <c:ptCount val="29"/>
                <c:pt idx="0">
                  <c:v>7.4999999999999997E-2</c:v>
                </c:pt>
                <c:pt idx="1">
                  <c:v>3.5000000000000003E-2</c:v>
                </c:pt>
                <c:pt idx="2">
                  <c:v>0.02</c:v>
                </c:pt>
                <c:pt idx="3">
                  <c:v>1.4999999999999999E-2</c:v>
                </c:pt>
                <c:pt idx="4">
                  <c:v>-0.03</c:v>
                </c:pt>
                <c:pt idx="5">
                  <c:v>0.01</c:v>
                </c:pt>
                <c:pt idx="6">
                  <c:v>1.4999999999999999E-2</c:v>
                </c:pt>
                <c:pt idx="7">
                  <c:v>0.01</c:v>
                </c:pt>
                <c:pt idx="8">
                  <c:v>0.01</c:v>
                </c:pt>
                <c:pt idx="9">
                  <c:v>0.08</c:v>
                </c:pt>
                <c:pt idx="10">
                  <c:v>0.06</c:v>
                </c:pt>
                <c:pt idx="11">
                  <c:v>0.05</c:v>
                </c:pt>
                <c:pt idx="12">
                  <c:v>0.04</c:v>
                </c:pt>
                <c:pt idx="13">
                  <c:v>0.04</c:v>
                </c:pt>
                <c:pt idx="14">
                  <c:v>0.03</c:v>
                </c:pt>
                <c:pt idx="15">
                  <c:v>0.03</c:v>
                </c:pt>
                <c:pt idx="16">
                  <c:v>0.03</c:v>
                </c:pt>
                <c:pt idx="17">
                  <c:v>0.03</c:v>
                </c:pt>
                <c:pt idx="18">
                  <c:v>0.03</c:v>
                </c:pt>
                <c:pt idx="19">
                  <c:v>0.06</c:v>
                </c:pt>
                <c:pt idx="20">
                  <c:v>5.5E-2</c:v>
                </c:pt>
                <c:pt idx="21">
                  <c:v>0.05</c:v>
                </c:pt>
                <c:pt idx="22">
                  <c:v>0.05</c:v>
                </c:pt>
                <c:pt idx="23">
                  <c:v>0.04</c:v>
                </c:pt>
                <c:pt idx="24">
                  <c:v>3.5000000000000003E-2</c:v>
                </c:pt>
                <c:pt idx="25">
                  <c:v>3.5000000000000003E-2</c:v>
                </c:pt>
                <c:pt idx="26">
                  <c:v>0.03</c:v>
                </c:pt>
                <c:pt idx="27">
                  <c:v>0.02</c:v>
                </c:pt>
                <c:pt idx="28">
                  <c:v>0.02</c:v>
                </c:pt>
              </c:numCache>
            </c:numRef>
          </c:val>
          <c:smooth val="0"/>
          <c:extLst>
            <c:ext xmlns:c16="http://schemas.microsoft.com/office/drawing/2014/chart" uri="{C3380CC4-5D6E-409C-BE32-E72D297353CC}">
              <c16:uniqueId val="{00000000-B173-429C-94B7-6B5D6B05F58F}"/>
            </c:ext>
          </c:extLst>
        </c:ser>
        <c:dLbls>
          <c:showLegendKey val="0"/>
          <c:showVal val="0"/>
          <c:showCatName val="0"/>
          <c:showSerName val="0"/>
          <c:showPercent val="0"/>
          <c:showBubbleSize val="0"/>
        </c:dLbls>
        <c:smooth val="0"/>
        <c:axId val="1389150112"/>
        <c:axId val="1389157656"/>
      </c:lineChart>
      <c:catAx>
        <c:axId val="1389150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89157656"/>
        <c:crosses val="autoZero"/>
        <c:auto val="1"/>
        <c:lblAlgn val="ctr"/>
        <c:lblOffset val="100"/>
        <c:noMultiLvlLbl val="0"/>
      </c:catAx>
      <c:valAx>
        <c:axId val="13891576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3891501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2</xdr:col>
      <xdr:colOff>3675529</xdr:colOff>
      <xdr:row>17</xdr:row>
      <xdr:rowOff>186764</xdr:rowOff>
    </xdr:from>
    <xdr:to>
      <xdr:col>2</xdr:col>
      <xdr:colOff>7244229</xdr:colOff>
      <xdr:row>17</xdr:row>
      <xdr:rowOff>3109591</xdr:rowOff>
    </xdr:to>
    <xdr:pic>
      <xdr:nvPicPr>
        <xdr:cNvPr id="2" name="Picture 1">
          <a:extLst>
            <a:ext uri="{FF2B5EF4-FFF2-40B4-BE49-F238E27FC236}">
              <a16:creationId xmlns:a16="http://schemas.microsoft.com/office/drawing/2014/main" id="{32CEAB0F-7AC9-48EC-A1C7-F7F9EF8AE202}"/>
            </a:ext>
          </a:extLst>
        </xdr:cNvPr>
        <xdr:cNvPicPr>
          <a:picLocks noChangeAspect="1"/>
        </xdr:cNvPicPr>
      </xdr:nvPicPr>
      <xdr:blipFill>
        <a:blip xmlns:r="http://schemas.openxmlformats.org/officeDocument/2006/relationships" r:embed="rId1"/>
        <a:stretch>
          <a:fillRect/>
        </a:stretch>
      </xdr:blipFill>
      <xdr:spPr>
        <a:xfrm>
          <a:off x="5580529" y="3757705"/>
          <a:ext cx="3568700" cy="29281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4123</xdr:colOff>
      <xdr:row>15</xdr:row>
      <xdr:rowOff>5773</xdr:rowOff>
    </xdr:from>
    <xdr:to>
      <xdr:col>22</xdr:col>
      <xdr:colOff>719941</xdr:colOff>
      <xdr:row>43</xdr:row>
      <xdr:rowOff>170707</xdr:rowOff>
    </xdr:to>
    <xdr:graphicFrame macro="">
      <xdr:nvGraphicFramePr>
        <xdr:cNvPr id="5" name="Chart 1">
          <a:extLst>
            <a:ext uri="{FF2B5EF4-FFF2-40B4-BE49-F238E27FC236}">
              <a16:creationId xmlns:a16="http://schemas.microsoft.com/office/drawing/2014/main" id="{69571305-19D5-4857-9B7E-343BBC2B1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Water%20Resources\Demand%20Management\2000\LNO%20Bulk%20Supply%20Meter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ater.internal\org\Finance%20ASB\Management%20Accounting\2021\12%20June%202021\Labour%20Reporting\Labour%20Reporting_2106%20June.xlsx"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Reports%20SW\General%20Dropzone\Onebill\Sewer%20Onebills\07-08\PO%2013242%20EEC%20Sewer%20Framework%20Spreadsheet%2031%20March%202007%20Graham%20Grant.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Finance\CORPORATE%20FINANCE\Tax%20and%20VAT\Corporation%20Tax\Corporation%20tax%202011-12\Corporate%20tax%20return\Scottish%20Water%20Business%20Stream%20Limited%2011.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Reports%20SW\General%20Dropzone\Balance%20Sheet%20Reconciliations\2007-08\Period%208\8459%20General%20Accruals%20p8.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CFO\Finance\Planning%20and%20Policy\Long%20term%20plan%202015\04%20Financials\Models\Scenario%20modelling\July-Aug%20Workshops%20and%20mayoral%20proposal\Mayoral%20proposal%20consolidated%20model%20%20FINAL_28August2014.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sites\analysis\Price%20Reviews\2021-27\Financial%20Model\O%20February%2019\@risk%20heatmap%20macro%20working%20version%20vSF.xlsm"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CCO\Tourism%20Events%20and%20Economic%20Development%20(CCO)\Finance\Budgets\2014-15\Annual%20Plan%20detailed%20phasing\Annual%20Plan%202014-15%20FINAL%20-%20post%20Managers%20phasing%20V5.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Finance\Budgets\2015-16\Budget\Budget\Budget%20template\Budget%20template%20V3.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acvdata2\jeffreyd$\Corporate%20Finance%20&amp;%20Planning\Corporate%20Planning\Anplan\2008-2009\Budget%20Review\High%20Level%20Changes\Summary%20Spreadsheets\ALL%20High%20Level%20Budget%20Review%20SUMMARY%20171007.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Plan_01\Plan\Documents\2000_01PlanEVA6.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C:\Plan_01\Monthly%20Reporting\December\2001A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LEDGER\2003_04\MonthEnd\Pd01\ME%20Pd01%20Other.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RECONS\2002\Recs%20120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F:\Misc\Copy%20of%20financial_statements_sample.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Users\nkoch\Downloads\tfgld3509m000_1000_20190910-152646.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C:\FP&amp;A\CAPEX\Closing%20jobs\2001-02\01-02%20workings\June\IP%20Single%20Sheet%20(15-03-01).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water.internal\ORG\02%20-%20Asset%20Development\Common\Monthly\Dashboards%20and%20PSR's\Dashboards\Dashboard%20MaterData\P11_May%202020\Day%2011_Final\tppss2120m000_1000_20200612-114652_baseline.xlsx"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Finance\Budgets\LTP%202015-2025\LTP%20Budget%20Jan15%20review.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www.ofwat.gov.uk/Shared/FPE%202002/CASHWOCS.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C:\Documents%20and%20Settings\gregoryg\Local%20Settings\Temporary%20Internet%20Files\Content.Outlook\6QAFCUR3\Recreation_LTP_refresh_2.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C:\Documents%20and%20Settings\MURRAYKE\Local%20Settings\Temporary%20Internet%20Files\OLK12\SOURCE%20DOCS\P8\P08%20Internal%20Recharges.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almore01b\dr01\Accounting\Period%20End\2009_10\Period%208\Journals\SWC_Proj_Cal_Wk33_Actu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Finance\Budgets\2015-16\Forecast\Forecast2\ATEED%2019mth%20Forecast-Budget%20Dec15%20Final%20(2).xlsm"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C:\3%20Waters%20RFI%20for%20DIA\Request%20for%20Information%20Template%20Workbook_CHBMaster.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C:\sites\commission-business\Hydro%20Nation\International%20projects\New%20Zealand\Analysis\Watercare%20-%202009%20OPA.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P&amp;DS\Finance\Refunds\Scottish%20Water\S.W%20Cheque%20Refunds%20(from%2001.12.200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P&amp;DS\Finance\Income\Water%20Connections\2008\01.January\SWBS\17.01.2008%20SWBS%20Water%20Connection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BOARD\NEW\CON_SS\Con_ssV4.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TEMP\NW%20Recs%207.5%20Pd1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SW%20Asset%20Ops\Networks%20Central\Sewer%20Repair%20Framework\Draft%20Account%20spreadshee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Documents%20and%20Settings\HOGGCH\Local%20Settings\Temporary%20Internet%20Files\OLK13\Copy%20of%20LIST%20OF%20HARDWARE%20&amp;%20SOFTWARE%20March%20200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Bullion05_vol2_server\vol2\Ledger\2008-09\Monthend\P10%20Monthend\P10%20Task%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cl01\public\RAFT2\Rev03\Unified%20Allocations\Data\NewNeed\2003LIS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SW%20Tax%20Department\Tax%20model\Forecast%20at%202004-05%20-%20Interims\SR06%20Model%20v3.2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Bullion05_vol2_server\vol2\Ledger\2008-09\Monthend\P01%20Monthend\Ness%20Pd01%20Other.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Ledger\2006_07\MonthEnd\Pd12\OpsN%20BSRecs%20Pd1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SWFinance\GLC\RRennie\JOURNALS\08-09\P3\080703-90412%20-%20SW%20Scientific%20Mileage%20Accrual%20To%20Budget%20P3%2007-0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baoj\Local%20Settings\Temporary%20Internet%20Files\OLK68\MLS%20revenue%20error%20-%20LTP%20refresh%202%20v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WNCORP1\VOL1\SHARED\HR_GROUP\DATA\PROFGLMN.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BOARD\Monthly%20Reporting%2005-06\1_July\OPM_EBIT_PostExtreport_2005(2006versionLY).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Finance\CORPORATE%20FINANCE\2011~12\P12\Reports\Merged%20Corporate%20Report%20P12%20FINALRESTOREFROMBACKUP.xls" TargetMode="External"/></Relationships>
</file>

<file path=xl/externalLinks/_rels/externalLink28.xml.rels><?xml version="1.0" encoding="UTF-8" standalone="yes"?>
<Relationships xmlns="http://schemas.openxmlformats.org/package/2006/relationships"><Relationship Id="rId2" Type="http://schemas.microsoft.com/office/2019/04/relationships/externalLinkLongPath" Target="https://watercareserviceslimited.sharepoint.com/01%20-%20Asset%20Strategy%20and%20Planning/Asset%20Planning/Water%20Planning/Demand%20Planning/Data%20Requests/1306%20CWatson%20Scenarios%20Analysis/130404%20Water%20Demand%20Forecasting%20Tool%20v1.01.xlsx?C95D672E" TargetMode="External"/><Relationship Id="rId1" Type="http://schemas.openxmlformats.org/officeDocument/2006/relationships/externalLinkPath" Target="file:///\\C95D672E\130404%20Water%20Demand%20Forecasting%20Tool%20v1.01.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teams.at.govt.nz/sites/fi/EMUProject/Complete%20EMU%20budget%20-%20update%20Jan%2020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cl01\public\FPAEIG\RPA%204\All%20Key%20Docs\Dispo\Waterfall0708\Data\&#163;50m%20pro%20rata%20to%20PCT%202002_03%20allocation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SWFinance\BS%20MANACCS\03-04\Period%2012\Draft%20Reports%20070404\Property%2007040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CFO\Finance\Planning%20and%20Policy\Annual%20Plan\Annual%20Plan%202014-2015\4-Financials\02%20Capex%20Data\#Capex DBase - Final AP (June 2014).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bsfil-edidata\Data\Shared\Advance%20Payments\2011-2012\Reconciliations%202011-12\SCRA%20-%20Scottish%20Children's%20Reporter%20Admin\SCRA%20Advance%20Payment%20Statement%20Template%20Test%20v1.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SWFinance\GLC\RRennie\JOURNALS\08-09\P3\080703-90587%20-%20SW%20Scientific%20Accruals%20&amp;%20Prepayments%20P3%2008-0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Q:\OPM\Shared%20Reports\ECL%20Reports\ECL%20Gross%20Margin%20Reporting%20-%20new.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WINDOWS\TEMP\Perf_DX.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acintranet.aklc.govt.nz/EN/departments/finance/Forms%20and%20templates/MD3%20WBS%20Project%20Form.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klc.govt.nz\Data\CEO\Human%20Resources\People%20&amp;%20Capability_Strategy%20&amp;%20Partnership\WFA\Eva\Contract%20FTE\Report\Report\Workforce%20Planning%20Report_Master%20File_201805.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PLAN99\992000_PL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sites\analysis\Price%20Reviews\2021-27\Financial%20Model\R%20May%2019\Scenario_1.4%25_2021_&#163;120m_updated.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WP\Water%20Resources\Monthly%20Reports\WR%20Monthly%20Repor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nts%20and%20Settings\naidum\Local%20Settings\Temporary%20Internet%20Files\OLKDA\Documents%20and%20Settings\Patelas\Local%20Settings\Temporary%20Internet%20Files\OLKF8\LTCCP%20capex%20plan%20revised13%20-COPY-Depn%20Check.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watercareserviceslimited-my.sharepoint.com/ASB/FI/Management%20Accounting/2019/12%20June%202019/Infrastructure/201912%20Full%20Project%20Summary%20AM%20Report%20(EXCL%20PYCL).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EVA\Models\AnnEVAModel.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Users2\TuckerR\Documents\simple%20capex%20calculator%202_5%20per%20cent.xlsm" TargetMode="External"/></Relationships>
</file>

<file path=xl/externalLinks/_rels/externalLink44.xml.rels><?xml version="1.0" encoding="UTF-8" standalone="yes"?>
<Relationships xmlns="http://schemas.openxmlformats.org/package/2006/relationships"><Relationship Id="rId2" Type="http://schemas.microsoft.com/office/2019/04/relationships/externalLinkLongPath" Target="file:///K:\ASB\FI\Commercial\Reform%20project%202020\3.%20DIA%20RFI%20Feb2020\RFI%20project%20file%20(taken%20from%20Teams)\Final%20information%20for%20DIA\Watercare%20RFI%20submission\Request%20for%20Information%20Template%20Workbook%20I%20(v3.1%20-%20change%20as%20result%20of%20questions).xlsx?94D46F73" TargetMode="External"/><Relationship Id="rId1" Type="http://schemas.openxmlformats.org/officeDocument/2006/relationships/externalLinkPath" Target="file:///\\94D46F73\Request%20for%20Information%20Template%20Workbook%20I%20(v3.1%20-%20change%20as%20result%20of%20questions).xlsx" TargetMode="External"/></Relationships>
</file>

<file path=xl/externalLinks/_rels/externalLink45.xml.rels><?xml version="1.0" encoding="UTF-8" standalone="yes"?>
<Relationships xmlns="http://schemas.openxmlformats.org/package/2006/relationships"><Relationship Id="rId2" Type="http://schemas.microsoft.com/office/2019/04/relationships/externalLinkLongPath" Target="file:///C:\CFO\Finance\Planning%20and%20Policy\Annual%20Plan\Annual%20Plan%202016-2017\04%20Financial\Modelling\Consolidation%20modelling\Starting%20point%20-%20LTP%201July2015\Financial%20statements%20workings%20with%20scenario%20modelling%2030-06-2015.xlsx?87B374ED" TargetMode="External"/><Relationship Id="rId1" Type="http://schemas.openxmlformats.org/officeDocument/2006/relationships/externalLinkPath" Target="file:///\\87B374ED\Financial%20statements%20workings%20with%20scenario%20modelling%2030-06-2015.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Office\Accounts\Sales%20Ledger\Invtemp\SCOTTISH%20WATER\SCOTTISH%20WATER%20template.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DOCUME~1\kittot\LOCALS~1\Temp\Copy%20of%20Debt%20Repor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Finance\Finance%20Reports\FY16\ATEED%20finance%20report%20FY16%20-%20current.xlsm"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klc.govt.nz\Data\CEO\Human%20Resources\People%20&amp;%20Capability_Strategy%20&amp;%20Partnership\WFA\Analytics%20Core%20Data\FTE\09%20SEP\AC_Statutory%20FTE_Reconciliation_20180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cl01\public\FPAEIG\RPA%204\Key%20Facts\2012_13\January%202013\201211070_Key%20data%20updated%2011%20January%20201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Documents%20and%20Settings\naidum\Local%20Settings\Temporary%20Internet%20Files\OLKDA\Documents%20and%20Settings\naidum\Local%20Settings\Temporary%20Internet%20Files\OLK4\ata008rst.Results%20tables_All%20Councils_Dynamic.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watercareserviceslimited-my.sharepoint.com/ASB/FI/FINACC/June%2020/Year%20End/Auckland%20Council%20Reporting%20Pack/WCS%202020_Q4%20Reporting%20pack.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Bullion05_vol2_server\vol2\Ledger\2006_07\MonthEnd\Pd12\OpsN%20BSRecs%20Pd1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Finance\Finance%20Reports\FY14\201412%20-%20June%202014\Working\ATEED%20finance%20report%20-%20June%202014%20(FINAL)%20Adjust%20for%20Prod%20Fees.xlsm"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Finance\CORPORATE%20FINANCE\2008~09\P12%20March%2009\Business%20Solutions\Business%20Solutions%20P1-%20P1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Balmore01b\dr01\program%20files\Scientific%20Services%20Central%20File\Invoicing\Scottish%20Water%202006%20to%202007\External%20Income\Work%20in%20Progress\Period%202%2031.05.0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Finance\CORPORATE%20FINANCE\Ross\TWF%20Jnls\P5%20-%20IT%20PO%20Accrual.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OPM\Shared%20Reports\WIP\Monthly%20Reporting\Test_Monthly_Report.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Business%20Customer%20Solutions\Flow%20and%20Pressure\NEW%20F&amp;P%20Tracking%20sheet.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klc.govt.nz\Data\CFO\Finance\Planning%20and%20Policy\Long%20term%20plan%202018\04%20Financials\Budget%20Refresh\Template\Current%20Mapping\LTP%20101%20Toolkit%20data\LTP%20toolkit%20Parent%20&amp;%20CCO%20v4%20(May%20End%20on%209%20Jun).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pcl01\public\FM\CFISSA%20-%20CFS%20-%20PSS\2008-09%20Central%20Programmes\DH&amp;ALB%20Finances\Cascade\Journals\08.09%20DHFC%20Spring%20Supply%20Adjustments%20-%20Additional%20Cascade%20Journal%20-%20146609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DHL\Shervon%20Zhou\ECL\Forecast\DOS%20Forecast%202004%20ECL.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water.internal\org\Common\Monthly\Dashboards%20and%20PSR's\Dashboards\Board%20Report%20(Revised).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SWFinance\GLC\RRennie\JOURNALS\08-09\P2\080531-87516%20-%20%23%23%20SW%20SCi%20Mileage%20Accrual%20To%20Budget%20P2%2008-0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Users\Sue%20and%20Dario\AppData\Local\Microsoft\Windows\Temporary%20Internet%20Files\Content.IE5\R0P1NMUQ\Budget%20templates.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ocuments%20and%20Settings\rizzid\Application%20Data\Microsoft\Excel\Change%20template%20-%2026March%20v4.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Users\fionaree1\Documents\Reference%20Data\Ptr%20GL%20activity.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Users\Rootmaa1\AppData\Local\Microsoft\Windows\Temporary%20Internet%20Files\Content.Outlook\HZ9K214P\Detailed%20calculation%20model_AR_23Jan%202015%20FINAL%20v3.xlsx" TargetMode="External"/></Relationships>
</file>

<file path=xl/externalLinks/_rels/externalLink67.xml.rels><?xml version="1.0" encoding="UTF-8" standalone="yes"?>
<Relationships xmlns="http://schemas.openxmlformats.org/package/2006/relationships"><Relationship Id="rId2" Type="http://schemas.microsoft.com/office/2019/04/relationships/externalLinkLongPath" Target="file:///C:\Documents%20and%20Settings\naidum\Local%20Settings\Temporary%20Internet%20Files\OLKDA\Documents%20and%20Settings\jeffreyd\Local%20Settings\Temporary%20Internet%20Files\OLK154\Impact%20on%20rates%20-%20Transport%20projects%202009-2016%20v5%20%20(2).xls?30858E31" TargetMode="External"/><Relationship Id="rId1" Type="http://schemas.openxmlformats.org/officeDocument/2006/relationships/externalLinkPath" Target="file:///\\30858E31\Impact%20on%20rates%20-%20Transport%20projects%202009-2016%20v5%20%2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DEPT\FINPLAN\INFORMAT\STAMP\STAMPCOM.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SWFinance\WoodH\IT\IT%20Invocies%20P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RATES%20%20APR2000-MAR2001\YE%20March02\SOUTH%20NDR%20WC%20APR2001%20MAR2002.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Finance\CORPORATE%20FINANCE\2009~10\P12%20March%2009\Management%20Account%20Packs\P12%20-%20Office%20Move.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G:\CityWide\Reporting%20&amp;%20Planning%20Project%20(RAPP)\24.%20Process%20&amp;%20Sys\04.40%20HFM%20App%20Files\HFM%20ACPLAN%20-%20Andy's%20App\Journals\Nath\NY_5028_ARTAOH_300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X:\FINANCE\FINACC\ACCOUNTS\2003\Notes%2012\Accruals%20p1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sites\analysis\Data\Annual%20Return\AR_V22_(18-19)\OMD_CEM_OPA\OPA%20Calculator%20-%202018-19%20-%20March%20-%20v2.xlsm"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OFFICE\NWB\Excel%20Documents\SCOTTISH%20WATER%20JULY%2007.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s://www.ofwat.gov.uk/OFWSHARE/Cost%20assessment/Retail/Modelling%20-%20phase%204/Cost%20allowances/xls/FM_R2_v2.2.xlsx" TargetMode="External"/></Relationships>
</file>

<file path=xl/externalLinks/_rels/externalLink76.xml.rels><?xml version="1.0" encoding="UTF-8" standalone="yes"?>
<Relationships xmlns="http://schemas.openxmlformats.org/package/2006/relationships"><Relationship Id="rId2" Type="http://schemas.microsoft.com/office/2019/04/relationships/externalLinkLongPath" Target="file:///C:\Documents%20and%20Settings\naidum\Local%20Settings\Temporary%20Internet%20Files\OLKDA\Corporate%20Finance%20&amp;%20Planning\Corporate%20Planning\01_FinStrategy_Modelling\01_2008_09\Revenue&amp;Financing\Old%20Models\AT%20Targeted%20rates%20for%20RevFin%20Policy%20050?29D3CFDF" TargetMode="External"/><Relationship Id="rId1" Type="http://schemas.openxmlformats.org/officeDocument/2006/relationships/externalLinkPath" Target="file:///\\29D3CFDF\AT%20Targeted%20rates%20for%20RevFin%20Policy%20050"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SWFinance\GLC\RRennie\JOURNALS\07-08\P8\07113028%20-%2074379%20-%20SW%20INTERNAL%20RECHARGES%20-%20UNRECONCILED%20BALANCES%20P08%2007-08.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Documents%20and%20Settings\MURRAYKE\Local%20Settings\Temporary%20Internet%20Files\OLK12\SOURCE%20DOCS\P9\P09%20Internal%20Recharges.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s://www.ofwat.gov.uk/OFWSHARE/PR14/Cost%20assessment/Menus/Analysis/Menu%20assessment/PR14%20menu%20assessment.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Y:\DATA\Reports%20SW\General%20Dropzone\Mary\SW%20Recs%20P6\Recs%20P6%20-%20M%20MacNeill.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CityWide\Permanent\Business%20Planning\Business%20planning%2013-14\CPO\BP%20FY14%20Regional%20and%20Local%20Planning%20final%20version.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aklc.govt.nz\shared\CFO\Finance\Planning%20and%20Policy\03%20Bus%20plan&amp;%20eval\Annual%20Plan\Annual%20Plan%202011-2012\Models\Data%20Migration%20Template%20v1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J:\FINANCE\MONTHEND\2003-2004\Pr%2006%202003-04\Reconciliations\Recs%20P6%20-%20M%20MacNeill.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Billing\Communisis\MI%20Finance\Business%20Stream%20Daily%20Mi%2029121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EVA\Results\EVAModelNov99.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Logistics\DEMAND\Carla's%20Folder\Logistics%20Development\P12%20Fleet%20Recharges%20for%20Louise.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FINANCE\CORPORATE%20FINANCE\2007~08\P2%20May%2007\Trade%20Debtors\P2%20Income%20analysi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s://eyaustralia.sharepoint.com/Users/XY549JL/Desktop/1.%20TAS/1.%20Clients/14.%20DIA/5.%20RFI/8.%20Files%20to%20client/Request%20for%20Information%20Template%20Workbook%20(Draft%2006-10).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IT_Shared\CDRTAR\timecards\200911\Andrew%20Woodward.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Users\Youngs3\AppData\Local\Microsoft\Windows\Temporary%20Internet%20Files\Content.Outlook\MYY51QZA\Budget%20Calc_Model_V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TEMP\Carloans%20P6.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PLAN99\Letters\PlanTemp\FT99_LM.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PLAN99\Core\Annual\CAPITALX.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PLAN99\Core\Performance\Annual9900Out.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PLAN99\Distribution\PlanTemp\MT99_DC.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217.199.176.110/SHARED/Price%20indices/RPI%20table.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Water.internal\org\Finance%20ASB\Management%20Accounting\2018\P03%20September%202017\Infrastructure\504%20Capital%20Project%20Variances%206%20October%202017.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SWC_Admin\Payroll%20Reports\Project%20Costing%20Database\2009-2010\SWC%20Week%203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Finance\CORPORATE%20FINANCE\2011~12\Fixed%20Assets\P12\Fixed%20Asset%20Register\P12%20Fixed%20Asset%20register%20V4.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PLAN99\Core\Performance\Annual9900Act.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sites\analysis\Data\Regulatory%20Accounts\2018-19\Submission_090819\Section%20M%20Tables%202018-19%20Resubmission%2009Aug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Water Balance "/>
      <sheetName val="LNO Monthly Sheet "/>
      <sheetName val="Budget Data - 2000-01"/>
      <sheetName val="LNO m3day"/>
      <sheetName val="All LNOs"/>
      <sheetName val="All LNOs - Budget A"/>
      <sheetName val="All LNOs - Budget B"/>
      <sheetName val="Metrowater"/>
      <sheetName val="Manukau"/>
      <sheetName val="North Shore"/>
      <sheetName val="Waitakere"/>
      <sheetName val="United"/>
      <sheetName val="Rodney"/>
      <sheetName val="Region"/>
      <sheetName val="Budg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actors"/>
      <sheetName val="Labour Reporting"/>
      <sheetName val="Staff List"/>
      <sheetName val="GMPack"/>
      <sheetName val="Headcount_Budget File FY21"/>
      <sheetName val="Data"/>
      <sheetName val="Mapping"/>
      <sheetName val="Process"/>
      <sheetName val="LU"/>
      <sheetName val="Sheet1"/>
      <sheetName val="FY20_Budget_Pivot"/>
      <sheetName val="Headcount_Budget File"/>
    </sheetNames>
    <sheetDataSet>
      <sheetData sheetId="0"/>
      <sheetData sheetId="1"/>
      <sheetData sheetId="2">
        <row r="71">
          <cell r="EE71" t="str">
            <v>FY2013</v>
          </cell>
        </row>
      </sheetData>
      <sheetData sheetId="3"/>
      <sheetData sheetId="4"/>
      <sheetData sheetId="5">
        <row r="1">
          <cell r="C1" t="str">
            <v>Level 2</v>
          </cell>
        </row>
      </sheetData>
      <sheetData sheetId="6"/>
      <sheetData sheetId="7">
        <row r="6">
          <cell r="B6">
            <v>2</v>
          </cell>
        </row>
        <row r="9">
          <cell r="A9" t="str">
            <v>Cost Centre</v>
          </cell>
          <cell r="B9" t="str">
            <v>Business Group</v>
          </cell>
          <cell r="C9" t="str">
            <v>Final Level 2</v>
          </cell>
        </row>
        <row r="10">
          <cell r="A10">
            <v>1000</v>
          </cell>
          <cell r="B10" t="str">
            <v>Customer</v>
          </cell>
          <cell r="C10" t="str">
            <v>Retail</v>
          </cell>
        </row>
        <row r="11">
          <cell r="A11">
            <v>1001</v>
          </cell>
          <cell r="B11" t="str">
            <v>Customer</v>
          </cell>
          <cell r="C11" t="str">
            <v>Retail</v>
          </cell>
        </row>
        <row r="12">
          <cell r="A12">
            <v>1002</v>
          </cell>
          <cell r="B12" t="str">
            <v>Customer</v>
          </cell>
          <cell r="C12" t="str">
            <v>Retail</v>
          </cell>
        </row>
        <row r="13">
          <cell r="A13">
            <v>1003</v>
          </cell>
          <cell r="B13" t="str">
            <v>Customer</v>
          </cell>
          <cell r="C13" t="str">
            <v>Retail</v>
          </cell>
        </row>
        <row r="14">
          <cell r="A14">
            <v>1005</v>
          </cell>
          <cell r="B14" t="str">
            <v>Customer</v>
          </cell>
          <cell r="C14" t="str">
            <v>Retail</v>
          </cell>
        </row>
        <row r="15">
          <cell r="A15">
            <v>1006</v>
          </cell>
          <cell r="B15" t="str">
            <v>Customer</v>
          </cell>
          <cell r="C15" t="str">
            <v>Retail</v>
          </cell>
        </row>
        <row r="16">
          <cell r="A16">
            <v>1007</v>
          </cell>
          <cell r="B16" t="str">
            <v>Customer</v>
          </cell>
          <cell r="C16" t="str">
            <v>Retail</v>
          </cell>
        </row>
        <row r="17">
          <cell r="A17">
            <v>1100</v>
          </cell>
          <cell r="B17" t="str">
            <v>People</v>
          </cell>
          <cell r="C17" t="str">
            <v>Human Resources</v>
          </cell>
        </row>
        <row r="18">
          <cell r="A18">
            <v>1101</v>
          </cell>
          <cell r="B18" t="str">
            <v>People</v>
          </cell>
          <cell r="C18" t="str">
            <v>Human Resources</v>
          </cell>
        </row>
        <row r="19">
          <cell r="A19">
            <v>1102</v>
          </cell>
          <cell r="B19" t="str">
            <v>Executive</v>
          </cell>
          <cell r="C19" t="str">
            <v>Executive</v>
          </cell>
        </row>
        <row r="20">
          <cell r="A20">
            <v>1103</v>
          </cell>
          <cell r="B20" t="str">
            <v>Communication</v>
          </cell>
          <cell r="C20" t="str">
            <v>Communication</v>
          </cell>
        </row>
        <row r="21">
          <cell r="A21">
            <v>1104</v>
          </cell>
          <cell r="B21" t="str">
            <v>Executive</v>
          </cell>
          <cell r="C21" t="str">
            <v>Executive</v>
          </cell>
        </row>
        <row r="22">
          <cell r="A22">
            <v>1105</v>
          </cell>
          <cell r="B22" t="str">
            <v>Finance</v>
          </cell>
          <cell r="C22" t="str">
            <v>Audit,Risk &amp; Resilience</v>
          </cell>
        </row>
        <row r="23">
          <cell r="A23">
            <v>1106</v>
          </cell>
          <cell r="B23" t="str">
            <v>People</v>
          </cell>
          <cell r="C23" t="str">
            <v>Health &amp; Safety</v>
          </cell>
        </row>
        <row r="24">
          <cell r="A24">
            <v>1107</v>
          </cell>
          <cell r="B24" t="str">
            <v>Finance</v>
          </cell>
          <cell r="C24" t="str">
            <v>Legal</v>
          </cell>
        </row>
        <row r="25">
          <cell r="A25">
            <v>1108</v>
          </cell>
          <cell r="B25" t="str">
            <v>Digital</v>
          </cell>
          <cell r="C25" t="str">
            <v>STP</v>
          </cell>
        </row>
        <row r="26">
          <cell r="A26">
            <v>1109</v>
          </cell>
          <cell r="B26" t="str">
            <v>Communication</v>
          </cell>
          <cell r="C26" t="str">
            <v>Communication</v>
          </cell>
        </row>
        <row r="27">
          <cell r="A27">
            <v>1112</v>
          </cell>
          <cell r="B27" t="str">
            <v>Communication</v>
          </cell>
          <cell r="C27" t="str">
            <v>Communication</v>
          </cell>
        </row>
        <row r="28">
          <cell r="A28">
            <v>1113</v>
          </cell>
          <cell r="B28" t="str">
            <v>People</v>
          </cell>
          <cell r="C28" t="str">
            <v>Human Resources</v>
          </cell>
        </row>
        <row r="29">
          <cell r="A29">
            <v>1114</v>
          </cell>
          <cell r="B29" t="str">
            <v>People</v>
          </cell>
          <cell r="C29" t="str">
            <v>Human Resources</v>
          </cell>
        </row>
        <row r="30">
          <cell r="A30">
            <v>1200</v>
          </cell>
          <cell r="B30" t="str">
            <v>Digital</v>
          </cell>
          <cell r="C30" t="str">
            <v>Information Services</v>
          </cell>
        </row>
        <row r="31">
          <cell r="A31">
            <v>1201</v>
          </cell>
          <cell r="B31" t="str">
            <v>Digital</v>
          </cell>
          <cell r="C31" t="str">
            <v>Information Services</v>
          </cell>
        </row>
        <row r="32">
          <cell r="A32">
            <v>1202</v>
          </cell>
          <cell r="B32" t="str">
            <v>Digital</v>
          </cell>
          <cell r="C32" t="str">
            <v>Information Services</v>
          </cell>
        </row>
        <row r="33">
          <cell r="A33">
            <v>1203</v>
          </cell>
          <cell r="B33" t="str">
            <v>Digital</v>
          </cell>
          <cell r="C33" t="str">
            <v>Information Services</v>
          </cell>
        </row>
        <row r="34">
          <cell r="A34">
            <v>1204</v>
          </cell>
          <cell r="B34" t="str">
            <v>Digital</v>
          </cell>
          <cell r="C34" t="str">
            <v>Information Services</v>
          </cell>
        </row>
        <row r="35">
          <cell r="A35">
            <v>1205</v>
          </cell>
          <cell r="B35" t="str">
            <v>Digital</v>
          </cell>
          <cell r="C35" t="str">
            <v>Information Services</v>
          </cell>
        </row>
        <row r="36">
          <cell r="A36">
            <v>1206</v>
          </cell>
          <cell r="B36" t="str">
            <v>Digital</v>
          </cell>
          <cell r="C36" t="str">
            <v>Information Services</v>
          </cell>
        </row>
        <row r="37">
          <cell r="A37">
            <v>1207</v>
          </cell>
          <cell r="B37" t="str">
            <v>Digital</v>
          </cell>
          <cell r="C37" t="str">
            <v>Information Services</v>
          </cell>
        </row>
        <row r="38">
          <cell r="A38">
            <v>1210</v>
          </cell>
          <cell r="B38" t="str">
            <v>People</v>
          </cell>
          <cell r="C38" t="str">
            <v>Facilities</v>
          </cell>
        </row>
        <row r="39">
          <cell r="A39">
            <v>1211</v>
          </cell>
          <cell r="B39" t="str">
            <v>People</v>
          </cell>
          <cell r="C39" t="str">
            <v>Facilities</v>
          </cell>
        </row>
        <row r="40">
          <cell r="A40">
            <v>1212</v>
          </cell>
          <cell r="B40" t="str">
            <v>People</v>
          </cell>
          <cell r="C40" t="str">
            <v>Facilities</v>
          </cell>
        </row>
        <row r="41">
          <cell r="A41">
            <v>1214</v>
          </cell>
          <cell r="B41" t="str">
            <v>Finance</v>
          </cell>
          <cell r="C41" t="str">
            <v>Property</v>
          </cell>
        </row>
        <row r="42">
          <cell r="A42">
            <v>1216</v>
          </cell>
          <cell r="B42" t="str">
            <v>Finance</v>
          </cell>
          <cell r="C42" t="str">
            <v>Commercial</v>
          </cell>
        </row>
        <row r="43">
          <cell r="A43">
            <v>1218</v>
          </cell>
          <cell r="B43" t="str">
            <v>Finance</v>
          </cell>
          <cell r="C43" t="str">
            <v>Supply Chain</v>
          </cell>
        </row>
        <row r="44">
          <cell r="A44">
            <v>1220</v>
          </cell>
          <cell r="B44" t="str">
            <v>Finance</v>
          </cell>
          <cell r="C44" t="str">
            <v>Financial Control</v>
          </cell>
        </row>
        <row r="45">
          <cell r="A45">
            <v>1221</v>
          </cell>
          <cell r="B45" t="str">
            <v>Finance</v>
          </cell>
          <cell r="C45" t="str">
            <v>Financial Control</v>
          </cell>
        </row>
        <row r="46">
          <cell r="A46">
            <v>1222</v>
          </cell>
          <cell r="B46" t="str">
            <v>Customer</v>
          </cell>
          <cell r="C46" t="str">
            <v>Retail</v>
          </cell>
        </row>
        <row r="47">
          <cell r="A47">
            <v>1301</v>
          </cell>
          <cell r="B47" t="str">
            <v>Infrastructure</v>
          </cell>
          <cell r="C47" t="str">
            <v>Plan &amp; Design</v>
          </cell>
        </row>
        <row r="48">
          <cell r="A48">
            <v>1310</v>
          </cell>
          <cell r="B48" t="str">
            <v>Infrastructure</v>
          </cell>
          <cell r="C48" t="str">
            <v>Plan &amp; Design</v>
          </cell>
        </row>
        <row r="49">
          <cell r="A49">
            <v>1311</v>
          </cell>
          <cell r="B49" t="str">
            <v>Infrastructure</v>
          </cell>
          <cell r="C49" t="str">
            <v>Construction</v>
          </cell>
        </row>
        <row r="50">
          <cell r="A50">
            <v>1312</v>
          </cell>
          <cell r="B50" t="str">
            <v>Infrastructure</v>
          </cell>
          <cell r="C50" t="str">
            <v>Programme First</v>
          </cell>
        </row>
        <row r="51">
          <cell r="A51">
            <v>1315</v>
          </cell>
          <cell r="B51" t="str">
            <v>Central Interceptor</v>
          </cell>
          <cell r="C51" t="str">
            <v>Central Interceptor</v>
          </cell>
        </row>
        <row r="52">
          <cell r="A52">
            <v>1320</v>
          </cell>
          <cell r="B52" t="str">
            <v>Infrastructure</v>
          </cell>
          <cell r="C52" t="str">
            <v>Plan &amp; Design</v>
          </cell>
        </row>
        <row r="53">
          <cell r="A53">
            <v>1321</v>
          </cell>
          <cell r="B53" t="str">
            <v>Infrastructure</v>
          </cell>
          <cell r="C53" t="str">
            <v>Planning Production</v>
          </cell>
        </row>
        <row r="54">
          <cell r="A54">
            <v>1325</v>
          </cell>
          <cell r="B54" t="str">
            <v>Infrastructure</v>
          </cell>
          <cell r="C54" t="str">
            <v>Servicing &amp; Consents</v>
          </cell>
        </row>
        <row r="55">
          <cell r="A55">
            <v>1330</v>
          </cell>
          <cell r="B55" t="str">
            <v>Infrastructure</v>
          </cell>
          <cell r="C55" t="str">
            <v>Servicing &amp; Consents</v>
          </cell>
        </row>
        <row r="56">
          <cell r="A56">
            <v>1340</v>
          </cell>
          <cell r="B56" t="str">
            <v>Digital</v>
          </cell>
          <cell r="C56" t="str">
            <v>Information Services</v>
          </cell>
        </row>
        <row r="57">
          <cell r="A57">
            <v>1341</v>
          </cell>
          <cell r="B57" t="str">
            <v>Infrastructure</v>
          </cell>
          <cell r="C57" t="str">
            <v>Developer Services</v>
          </cell>
        </row>
        <row r="58">
          <cell r="A58">
            <v>1342</v>
          </cell>
          <cell r="B58" t="str">
            <v>Infrastructure</v>
          </cell>
          <cell r="C58" t="str">
            <v>Developer Services</v>
          </cell>
        </row>
        <row r="59">
          <cell r="A59">
            <v>1343</v>
          </cell>
          <cell r="B59" t="str">
            <v>Infrastructure</v>
          </cell>
          <cell r="C59" t="str">
            <v>Servicing &amp; Consents</v>
          </cell>
        </row>
        <row r="60">
          <cell r="A60">
            <v>1344</v>
          </cell>
          <cell r="B60" t="str">
            <v>Infrastructure</v>
          </cell>
          <cell r="C60" t="str">
            <v>Servicing &amp; Consents</v>
          </cell>
        </row>
        <row r="61">
          <cell r="A61">
            <v>1345</v>
          </cell>
          <cell r="B61" t="str">
            <v>Operations</v>
          </cell>
          <cell r="C61" t="str">
            <v>Shared Services</v>
          </cell>
        </row>
        <row r="62">
          <cell r="A62">
            <v>1355</v>
          </cell>
          <cell r="B62" t="str">
            <v>Infrastructure</v>
          </cell>
          <cell r="C62" t="str">
            <v>Plan &amp; Design</v>
          </cell>
        </row>
        <row r="63">
          <cell r="A63">
            <v>1360</v>
          </cell>
          <cell r="B63" t="str">
            <v>Infrastructure</v>
          </cell>
          <cell r="C63" t="str">
            <v>Infrastructure Management</v>
          </cell>
        </row>
        <row r="64">
          <cell r="A64">
            <v>1365</v>
          </cell>
          <cell r="B64" t="str">
            <v>Infrastructure</v>
          </cell>
          <cell r="C64" t="str">
            <v>Major Developments</v>
          </cell>
        </row>
        <row r="65">
          <cell r="A65">
            <v>1400</v>
          </cell>
          <cell r="B65" t="str">
            <v>Customer</v>
          </cell>
          <cell r="C65" t="str">
            <v>Laboratory</v>
          </cell>
        </row>
        <row r="66">
          <cell r="A66">
            <v>1401</v>
          </cell>
          <cell r="B66" t="str">
            <v>Customer</v>
          </cell>
          <cell r="C66" t="str">
            <v>Laboratory</v>
          </cell>
        </row>
        <row r="67">
          <cell r="A67">
            <v>1402</v>
          </cell>
          <cell r="B67" t="str">
            <v>Customer</v>
          </cell>
          <cell r="C67" t="str">
            <v>Laboratory</v>
          </cell>
        </row>
        <row r="68">
          <cell r="A68">
            <v>1410</v>
          </cell>
          <cell r="B68" t="str">
            <v>Customer</v>
          </cell>
          <cell r="C68" t="str">
            <v>Laboratory</v>
          </cell>
        </row>
        <row r="69">
          <cell r="A69">
            <v>1415</v>
          </cell>
          <cell r="B69" t="str">
            <v>Customer</v>
          </cell>
          <cell r="C69" t="str">
            <v>Laboratory</v>
          </cell>
        </row>
        <row r="70">
          <cell r="A70">
            <v>1420</v>
          </cell>
          <cell r="B70" t="str">
            <v>Customer</v>
          </cell>
          <cell r="C70" t="str">
            <v>Laboratory</v>
          </cell>
        </row>
        <row r="71">
          <cell r="A71">
            <v>1430</v>
          </cell>
          <cell r="B71" t="str">
            <v>Customer</v>
          </cell>
          <cell r="C71" t="str">
            <v>Laboratory</v>
          </cell>
        </row>
        <row r="72">
          <cell r="A72">
            <v>1435</v>
          </cell>
          <cell r="B72" t="str">
            <v>Customer</v>
          </cell>
          <cell r="C72" t="str">
            <v>Laboratory</v>
          </cell>
        </row>
        <row r="73">
          <cell r="A73">
            <v>1440</v>
          </cell>
          <cell r="B73" t="str">
            <v>Customer</v>
          </cell>
          <cell r="C73" t="str">
            <v>Laboratory</v>
          </cell>
        </row>
        <row r="74">
          <cell r="A74">
            <v>1450</v>
          </cell>
          <cell r="B74" t="str">
            <v>Customer</v>
          </cell>
          <cell r="C74" t="str">
            <v>Laboratory</v>
          </cell>
        </row>
        <row r="75">
          <cell r="A75">
            <v>1460</v>
          </cell>
          <cell r="B75" t="str">
            <v>Customer</v>
          </cell>
          <cell r="C75" t="str">
            <v>Laboratory</v>
          </cell>
        </row>
        <row r="76">
          <cell r="A76">
            <v>1465</v>
          </cell>
          <cell r="B76" t="str">
            <v>Customer</v>
          </cell>
          <cell r="C76" t="str">
            <v>Laboratory</v>
          </cell>
        </row>
        <row r="77">
          <cell r="A77">
            <v>1470</v>
          </cell>
          <cell r="B77" t="str">
            <v>Customer</v>
          </cell>
          <cell r="C77" t="str">
            <v>Laboratory</v>
          </cell>
        </row>
        <row r="78">
          <cell r="A78">
            <v>1475</v>
          </cell>
          <cell r="B78" t="str">
            <v>Customer</v>
          </cell>
          <cell r="C78" t="str">
            <v>Laboratory</v>
          </cell>
        </row>
        <row r="79">
          <cell r="A79">
            <v>1480</v>
          </cell>
          <cell r="B79" t="str">
            <v>Customer</v>
          </cell>
          <cell r="C79" t="str">
            <v>Laboratory</v>
          </cell>
        </row>
        <row r="80">
          <cell r="A80">
            <v>1500</v>
          </cell>
          <cell r="B80" t="str">
            <v>Operations</v>
          </cell>
          <cell r="C80" t="str">
            <v>Shared Services</v>
          </cell>
        </row>
        <row r="81">
          <cell r="A81">
            <v>1510</v>
          </cell>
          <cell r="B81" t="str">
            <v>Operations</v>
          </cell>
          <cell r="C81" t="str">
            <v>Water Value</v>
          </cell>
        </row>
        <row r="82">
          <cell r="A82">
            <v>1515</v>
          </cell>
          <cell r="B82" t="str">
            <v>Operations</v>
          </cell>
          <cell r="C82" t="str">
            <v>Water Value</v>
          </cell>
        </row>
        <row r="83">
          <cell r="A83">
            <v>1520</v>
          </cell>
          <cell r="B83" t="str">
            <v>Operations</v>
          </cell>
          <cell r="C83" t="str">
            <v>Asset Efficiency</v>
          </cell>
        </row>
        <row r="84">
          <cell r="A84">
            <v>1530</v>
          </cell>
          <cell r="B84" t="str">
            <v>Operations</v>
          </cell>
          <cell r="C84" t="str">
            <v>Asset Efficiency</v>
          </cell>
        </row>
        <row r="85">
          <cell r="A85">
            <v>1535</v>
          </cell>
          <cell r="B85" t="str">
            <v>Operations</v>
          </cell>
          <cell r="C85" t="str">
            <v>Asset Efficiency</v>
          </cell>
        </row>
        <row r="86">
          <cell r="A86">
            <v>1540</v>
          </cell>
          <cell r="B86" t="str">
            <v>Operations</v>
          </cell>
          <cell r="C86" t="str">
            <v>Asset Efficiency</v>
          </cell>
        </row>
        <row r="87">
          <cell r="A87">
            <v>1550</v>
          </cell>
          <cell r="B87" t="str">
            <v>Operations</v>
          </cell>
          <cell r="C87" t="str">
            <v>Asset Efficiency</v>
          </cell>
        </row>
        <row r="88">
          <cell r="A88">
            <v>1560</v>
          </cell>
          <cell r="B88" t="str">
            <v>Operations</v>
          </cell>
          <cell r="C88" t="str">
            <v>Asset Efficiency</v>
          </cell>
        </row>
        <row r="89">
          <cell r="A89">
            <v>1570</v>
          </cell>
          <cell r="B89" t="str">
            <v>Operations</v>
          </cell>
          <cell r="C89" t="str">
            <v>Asset Efficiency</v>
          </cell>
        </row>
        <row r="90">
          <cell r="A90">
            <v>1580</v>
          </cell>
          <cell r="B90" t="str">
            <v>Operations</v>
          </cell>
          <cell r="C90" t="str">
            <v>Asset Efficiency</v>
          </cell>
        </row>
        <row r="91">
          <cell r="A91">
            <v>1700</v>
          </cell>
          <cell r="B91" t="str">
            <v>People</v>
          </cell>
          <cell r="C91" t="str">
            <v>Sustainability</v>
          </cell>
        </row>
        <row r="92">
          <cell r="A92">
            <v>2000</v>
          </cell>
          <cell r="B92" t="str">
            <v>Operations</v>
          </cell>
          <cell r="C92" t="str">
            <v>Production</v>
          </cell>
        </row>
        <row r="93">
          <cell r="A93">
            <v>2001</v>
          </cell>
          <cell r="B93" t="str">
            <v>Operations</v>
          </cell>
          <cell r="C93" t="str">
            <v>Production</v>
          </cell>
        </row>
        <row r="94">
          <cell r="A94">
            <v>2002</v>
          </cell>
          <cell r="B94" t="str">
            <v>Operations</v>
          </cell>
          <cell r="C94" t="str">
            <v>Production</v>
          </cell>
        </row>
        <row r="95">
          <cell r="A95">
            <v>2003</v>
          </cell>
          <cell r="B95" t="str">
            <v>Operations</v>
          </cell>
          <cell r="C95" t="str">
            <v>Production</v>
          </cell>
        </row>
        <row r="96">
          <cell r="A96">
            <v>2004</v>
          </cell>
          <cell r="B96" t="str">
            <v>Operations</v>
          </cell>
          <cell r="C96" t="str">
            <v>Production</v>
          </cell>
        </row>
        <row r="97">
          <cell r="A97">
            <v>2005</v>
          </cell>
          <cell r="B97" t="str">
            <v>Operations</v>
          </cell>
          <cell r="C97" t="str">
            <v>Production</v>
          </cell>
        </row>
        <row r="98">
          <cell r="A98">
            <v>2006</v>
          </cell>
          <cell r="B98" t="str">
            <v>Operations</v>
          </cell>
          <cell r="C98" t="str">
            <v>Production</v>
          </cell>
        </row>
        <row r="99">
          <cell r="A99">
            <v>2007</v>
          </cell>
          <cell r="B99" t="str">
            <v>Operations</v>
          </cell>
          <cell r="C99" t="str">
            <v>Production</v>
          </cell>
        </row>
        <row r="100">
          <cell r="A100">
            <v>2008</v>
          </cell>
          <cell r="B100" t="str">
            <v>Operations</v>
          </cell>
          <cell r="C100" t="str">
            <v>Production</v>
          </cell>
        </row>
        <row r="101">
          <cell r="A101">
            <v>2100</v>
          </cell>
          <cell r="B101" t="str">
            <v>Operations</v>
          </cell>
          <cell r="C101" t="str">
            <v>Service Delivery</v>
          </cell>
        </row>
        <row r="102">
          <cell r="A102">
            <v>2201</v>
          </cell>
          <cell r="B102" t="str">
            <v>Operations</v>
          </cell>
          <cell r="C102" t="str">
            <v>Production</v>
          </cell>
        </row>
        <row r="103">
          <cell r="A103">
            <v>2202</v>
          </cell>
          <cell r="B103" t="str">
            <v>Operations</v>
          </cell>
          <cell r="C103" t="str">
            <v>Production</v>
          </cell>
        </row>
        <row r="104">
          <cell r="A104">
            <v>2203</v>
          </cell>
          <cell r="B104" t="str">
            <v>Operations</v>
          </cell>
          <cell r="C104" t="str">
            <v>Production</v>
          </cell>
        </row>
        <row r="105">
          <cell r="A105">
            <v>2204</v>
          </cell>
          <cell r="B105" t="str">
            <v>Operations</v>
          </cell>
          <cell r="C105" t="str">
            <v>Production</v>
          </cell>
        </row>
        <row r="106">
          <cell r="A106">
            <v>2205</v>
          </cell>
          <cell r="B106" t="str">
            <v>Operations</v>
          </cell>
          <cell r="C106" t="str">
            <v>Production</v>
          </cell>
        </row>
        <row r="107">
          <cell r="A107">
            <v>2206</v>
          </cell>
          <cell r="B107" t="str">
            <v>Operations</v>
          </cell>
          <cell r="C107" t="str">
            <v>Production</v>
          </cell>
        </row>
        <row r="108">
          <cell r="A108">
            <v>2207</v>
          </cell>
          <cell r="B108" t="str">
            <v>Operations</v>
          </cell>
          <cell r="C108" t="str">
            <v>Production</v>
          </cell>
        </row>
        <row r="109">
          <cell r="A109">
            <v>2208</v>
          </cell>
          <cell r="B109" t="str">
            <v>Operations</v>
          </cell>
          <cell r="C109" t="str">
            <v>Production</v>
          </cell>
        </row>
        <row r="110">
          <cell r="A110">
            <v>2209</v>
          </cell>
          <cell r="B110" t="str">
            <v>Operations</v>
          </cell>
          <cell r="C110" t="str">
            <v>Production</v>
          </cell>
        </row>
        <row r="111">
          <cell r="A111">
            <v>2210</v>
          </cell>
          <cell r="B111" t="str">
            <v>Operations</v>
          </cell>
          <cell r="C111" t="str">
            <v>Production</v>
          </cell>
        </row>
        <row r="112">
          <cell r="A112">
            <v>2211</v>
          </cell>
          <cell r="B112" t="str">
            <v>Operations</v>
          </cell>
          <cell r="C112" t="str">
            <v>Production</v>
          </cell>
        </row>
        <row r="113">
          <cell r="A113">
            <v>2212</v>
          </cell>
          <cell r="B113" t="str">
            <v>Operations</v>
          </cell>
          <cell r="C113" t="str">
            <v>Production</v>
          </cell>
        </row>
        <row r="114">
          <cell r="A114">
            <v>2300</v>
          </cell>
          <cell r="B114" t="str">
            <v>Operations</v>
          </cell>
          <cell r="C114" t="str">
            <v>Production</v>
          </cell>
        </row>
        <row r="115">
          <cell r="A115">
            <v>2301</v>
          </cell>
          <cell r="B115" t="str">
            <v>Operations</v>
          </cell>
          <cell r="C115" t="str">
            <v>Production</v>
          </cell>
        </row>
        <row r="116">
          <cell r="A116">
            <v>2302</v>
          </cell>
          <cell r="B116" t="str">
            <v>Operations</v>
          </cell>
          <cell r="C116" t="str">
            <v>Production</v>
          </cell>
        </row>
        <row r="117">
          <cell r="A117">
            <v>2303</v>
          </cell>
          <cell r="B117" t="str">
            <v>Operations</v>
          </cell>
          <cell r="C117" t="str">
            <v>Production</v>
          </cell>
        </row>
        <row r="118">
          <cell r="A118">
            <v>2304</v>
          </cell>
          <cell r="B118" t="str">
            <v>Operations</v>
          </cell>
          <cell r="C118" t="str">
            <v>Production</v>
          </cell>
        </row>
        <row r="119">
          <cell r="A119">
            <v>2305</v>
          </cell>
          <cell r="B119" t="str">
            <v>Operations</v>
          </cell>
          <cell r="C119" t="str">
            <v>Production</v>
          </cell>
        </row>
        <row r="120">
          <cell r="A120">
            <v>2310</v>
          </cell>
          <cell r="B120" t="str">
            <v>Operations</v>
          </cell>
          <cell r="C120" t="str">
            <v>Production</v>
          </cell>
        </row>
        <row r="121">
          <cell r="A121">
            <v>2400</v>
          </cell>
          <cell r="B121" t="str">
            <v>Operations</v>
          </cell>
          <cell r="C121" t="str">
            <v>Operations Excellence</v>
          </cell>
        </row>
        <row r="122">
          <cell r="A122">
            <v>3000</v>
          </cell>
          <cell r="B122" t="str">
            <v>Operations</v>
          </cell>
          <cell r="C122" t="str">
            <v>Production</v>
          </cell>
        </row>
        <row r="123">
          <cell r="A123">
            <v>3001</v>
          </cell>
          <cell r="B123" t="str">
            <v>Operations</v>
          </cell>
          <cell r="C123" t="str">
            <v>Production</v>
          </cell>
        </row>
        <row r="124">
          <cell r="A124">
            <v>3002</v>
          </cell>
          <cell r="B124" t="str">
            <v>Operations</v>
          </cell>
          <cell r="C124" t="str">
            <v>Production</v>
          </cell>
        </row>
        <row r="125">
          <cell r="A125">
            <v>3003</v>
          </cell>
          <cell r="B125" t="str">
            <v>Operations</v>
          </cell>
          <cell r="C125" t="str">
            <v>Production</v>
          </cell>
        </row>
        <row r="126">
          <cell r="A126">
            <v>3004</v>
          </cell>
          <cell r="B126" t="str">
            <v>Operations</v>
          </cell>
          <cell r="C126" t="str">
            <v>Production</v>
          </cell>
        </row>
        <row r="127">
          <cell r="A127">
            <v>3005</v>
          </cell>
          <cell r="B127" t="str">
            <v>Operations</v>
          </cell>
          <cell r="C127" t="str">
            <v>Production</v>
          </cell>
        </row>
        <row r="128">
          <cell r="A128">
            <v>3006</v>
          </cell>
          <cell r="B128" t="str">
            <v>Operations</v>
          </cell>
          <cell r="C128" t="str">
            <v>Production</v>
          </cell>
        </row>
        <row r="129">
          <cell r="A129">
            <v>3007</v>
          </cell>
          <cell r="B129" t="str">
            <v>Operations</v>
          </cell>
          <cell r="C129" t="str">
            <v>Production</v>
          </cell>
        </row>
        <row r="130">
          <cell r="A130">
            <v>3008</v>
          </cell>
          <cell r="B130" t="str">
            <v>Operations</v>
          </cell>
          <cell r="C130" t="str">
            <v>Production</v>
          </cell>
        </row>
        <row r="131">
          <cell r="A131">
            <v>3009</v>
          </cell>
          <cell r="B131" t="str">
            <v>Operations</v>
          </cell>
          <cell r="C131" t="str">
            <v>Production</v>
          </cell>
        </row>
        <row r="132">
          <cell r="A132">
            <v>3010</v>
          </cell>
          <cell r="B132" t="str">
            <v>Operations</v>
          </cell>
          <cell r="C132" t="str">
            <v>Production</v>
          </cell>
        </row>
        <row r="133">
          <cell r="A133">
            <v>3011</v>
          </cell>
          <cell r="B133" t="str">
            <v>Operations</v>
          </cell>
          <cell r="C133" t="str">
            <v>Production</v>
          </cell>
        </row>
        <row r="134">
          <cell r="A134">
            <v>3012</v>
          </cell>
          <cell r="B134" t="str">
            <v>Operations</v>
          </cell>
          <cell r="C134" t="str">
            <v>Production</v>
          </cell>
        </row>
        <row r="135">
          <cell r="A135">
            <v>3013</v>
          </cell>
          <cell r="B135" t="str">
            <v>Operations</v>
          </cell>
          <cell r="C135" t="str">
            <v>Production</v>
          </cell>
        </row>
        <row r="136">
          <cell r="A136">
            <v>3014</v>
          </cell>
          <cell r="B136" t="str">
            <v>Operations</v>
          </cell>
          <cell r="C136" t="str">
            <v>Production</v>
          </cell>
        </row>
        <row r="137">
          <cell r="A137">
            <v>3020</v>
          </cell>
          <cell r="B137" t="str">
            <v>Wastewater Puketutu Island</v>
          </cell>
          <cell r="C137" t="str">
            <v>Puketute Island</v>
          </cell>
        </row>
        <row r="138">
          <cell r="A138">
            <v>3100</v>
          </cell>
          <cell r="B138" t="str">
            <v>Operations</v>
          </cell>
          <cell r="C138" t="str">
            <v>Service Delivery</v>
          </cell>
        </row>
        <row r="139">
          <cell r="A139">
            <v>3200</v>
          </cell>
          <cell r="B139" t="str">
            <v>Operations</v>
          </cell>
          <cell r="C139" t="str">
            <v>Production</v>
          </cell>
        </row>
        <row r="140">
          <cell r="A140">
            <v>3201</v>
          </cell>
          <cell r="B140" t="str">
            <v>Operations</v>
          </cell>
          <cell r="C140" t="str">
            <v>Production</v>
          </cell>
        </row>
        <row r="141">
          <cell r="A141">
            <v>3202</v>
          </cell>
          <cell r="B141" t="str">
            <v>Operations</v>
          </cell>
          <cell r="C141" t="str">
            <v>Production</v>
          </cell>
        </row>
        <row r="142">
          <cell r="A142">
            <v>3203</v>
          </cell>
          <cell r="B142" t="str">
            <v>Operations</v>
          </cell>
          <cell r="C142" t="str">
            <v>Production</v>
          </cell>
        </row>
        <row r="143">
          <cell r="A143">
            <v>3204</v>
          </cell>
          <cell r="B143" t="str">
            <v>Operations</v>
          </cell>
          <cell r="C143" t="str">
            <v>Production</v>
          </cell>
        </row>
        <row r="144">
          <cell r="A144">
            <v>3205</v>
          </cell>
          <cell r="B144" t="str">
            <v>Operations</v>
          </cell>
          <cell r="C144" t="str">
            <v>Production</v>
          </cell>
        </row>
        <row r="145">
          <cell r="A145">
            <v>3206</v>
          </cell>
          <cell r="B145" t="str">
            <v>Operations</v>
          </cell>
          <cell r="C145" t="str">
            <v>Production</v>
          </cell>
        </row>
        <row r="146">
          <cell r="A146">
            <v>3207</v>
          </cell>
          <cell r="B146" t="str">
            <v>Operations</v>
          </cell>
          <cell r="C146" t="str">
            <v>Production</v>
          </cell>
        </row>
        <row r="147">
          <cell r="A147">
            <v>3208</v>
          </cell>
          <cell r="B147" t="str">
            <v>Operations</v>
          </cell>
          <cell r="C147" t="str">
            <v>Production</v>
          </cell>
        </row>
        <row r="148">
          <cell r="A148">
            <v>3209</v>
          </cell>
          <cell r="B148" t="str">
            <v>Operations</v>
          </cell>
          <cell r="C148" t="str">
            <v>Production</v>
          </cell>
        </row>
        <row r="149">
          <cell r="A149">
            <v>3210</v>
          </cell>
          <cell r="B149" t="str">
            <v>Operations</v>
          </cell>
          <cell r="C149" t="str">
            <v>Production</v>
          </cell>
        </row>
        <row r="150">
          <cell r="A150">
            <v>3300</v>
          </cell>
          <cell r="B150" t="str">
            <v>Operations</v>
          </cell>
          <cell r="C150" t="str">
            <v>Water Value</v>
          </cell>
        </row>
        <row r="151">
          <cell r="A151">
            <v>3350</v>
          </cell>
          <cell r="B151" t="str">
            <v>Operations</v>
          </cell>
          <cell r="C151" t="str">
            <v>Water Value</v>
          </cell>
        </row>
        <row r="152">
          <cell r="A152">
            <v>4000</v>
          </cell>
          <cell r="B152" t="str">
            <v>Operations</v>
          </cell>
          <cell r="C152" t="str">
            <v>Service Delivery</v>
          </cell>
        </row>
        <row r="153">
          <cell r="A153">
            <v>4001</v>
          </cell>
          <cell r="B153" t="str">
            <v>Operations</v>
          </cell>
          <cell r="C153" t="str">
            <v>Service Delivery</v>
          </cell>
        </row>
        <row r="154">
          <cell r="A154">
            <v>4002</v>
          </cell>
          <cell r="B154" t="str">
            <v>Operations</v>
          </cell>
          <cell r="C154" t="str">
            <v>Service Delivery</v>
          </cell>
        </row>
        <row r="155">
          <cell r="A155">
            <v>4100</v>
          </cell>
          <cell r="B155" t="str">
            <v>Operations</v>
          </cell>
          <cell r="C155" t="str">
            <v>Service Delivery</v>
          </cell>
        </row>
        <row r="156">
          <cell r="A156">
            <v>4150</v>
          </cell>
          <cell r="B156" t="str">
            <v>Operations</v>
          </cell>
          <cell r="C156" t="str">
            <v>Service Delivery</v>
          </cell>
        </row>
        <row r="157">
          <cell r="A157">
            <v>4200</v>
          </cell>
          <cell r="B157" t="str">
            <v>Operations</v>
          </cell>
          <cell r="C157" t="str">
            <v>Service Delivery</v>
          </cell>
        </row>
        <row r="158">
          <cell r="A158">
            <v>4201</v>
          </cell>
          <cell r="B158" t="str">
            <v>Operations</v>
          </cell>
          <cell r="C158" t="str">
            <v>Service Delivery</v>
          </cell>
        </row>
        <row r="159">
          <cell r="A159">
            <v>4202</v>
          </cell>
          <cell r="B159" t="str">
            <v>Operations</v>
          </cell>
          <cell r="C159" t="str">
            <v>Service Delivery</v>
          </cell>
        </row>
        <row r="160">
          <cell r="A160">
            <v>4300</v>
          </cell>
          <cell r="B160" t="str">
            <v>Operations</v>
          </cell>
          <cell r="C160" t="str">
            <v>Service Delivery</v>
          </cell>
        </row>
        <row r="161">
          <cell r="A161">
            <v>4301</v>
          </cell>
          <cell r="B161" t="str">
            <v>Operations</v>
          </cell>
          <cell r="C161" t="str">
            <v>Service Delivery</v>
          </cell>
        </row>
        <row r="162">
          <cell r="A162">
            <v>4302</v>
          </cell>
          <cell r="B162" t="str">
            <v>Operations</v>
          </cell>
          <cell r="C162" t="str">
            <v>Service Delivery</v>
          </cell>
        </row>
        <row r="163">
          <cell r="A163">
            <v>4303</v>
          </cell>
          <cell r="B163" t="str">
            <v>Operations</v>
          </cell>
          <cell r="C163" t="str">
            <v>Service Delivery</v>
          </cell>
        </row>
        <row r="164">
          <cell r="A164">
            <v>4400</v>
          </cell>
          <cell r="B164" t="str">
            <v>Operations</v>
          </cell>
          <cell r="C164" t="str">
            <v>Service Delivery</v>
          </cell>
        </row>
        <row r="165">
          <cell r="A165">
            <v>4401</v>
          </cell>
          <cell r="B165" t="str">
            <v>Operations</v>
          </cell>
          <cell r="C165" t="str">
            <v>Service Delivery</v>
          </cell>
        </row>
        <row r="166">
          <cell r="A166">
            <v>4402</v>
          </cell>
          <cell r="B166" t="str">
            <v>Operations</v>
          </cell>
          <cell r="C166" t="str">
            <v>Service Delivery</v>
          </cell>
        </row>
        <row r="167">
          <cell r="A167">
            <v>4403</v>
          </cell>
          <cell r="B167" t="str">
            <v>Operations</v>
          </cell>
          <cell r="C167" t="str">
            <v>Service Delivery</v>
          </cell>
        </row>
        <row r="168">
          <cell r="A168">
            <v>4520</v>
          </cell>
          <cell r="B168" t="str">
            <v>Operations</v>
          </cell>
          <cell r="C168" t="str">
            <v>Operations excellence</v>
          </cell>
        </row>
        <row r="169">
          <cell r="A169">
            <v>4540</v>
          </cell>
          <cell r="B169" t="str">
            <v>Operations</v>
          </cell>
          <cell r="C169" t="str">
            <v>Operations excellence</v>
          </cell>
        </row>
        <row r="170">
          <cell r="A170">
            <v>4550</v>
          </cell>
          <cell r="B170" t="str">
            <v>Operations</v>
          </cell>
          <cell r="C170" t="str">
            <v>Operations excellence</v>
          </cell>
        </row>
        <row r="171">
          <cell r="A171">
            <v>4598</v>
          </cell>
          <cell r="B171" t="str">
            <v>Finance</v>
          </cell>
          <cell r="C171" t="str">
            <v>Commercial</v>
          </cell>
        </row>
        <row r="172">
          <cell r="A172">
            <v>5000</v>
          </cell>
          <cell r="B172" t="str">
            <v>Consolidation</v>
          </cell>
          <cell r="C172" t="str">
            <v>Consolidation</v>
          </cell>
        </row>
        <row r="173">
          <cell r="A173">
            <v>5100</v>
          </cell>
          <cell r="B173" t="str">
            <v>Operations</v>
          </cell>
          <cell r="C173" t="str">
            <v>Waikato</v>
          </cell>
        </row>
        <row r="174">
          <cell r="A174">
            <v>5500</v>
          </cell>
          <cell r="B174" t="str">
            <v>Consolidation</v>
          </cell>
          <cell r="C174" t="str">
            <v>Consolidation</v>
          </cell>
        </row>
        <row r="175">
          <cell r="A175">
            <v>6100</v>
          </cell>
          <cell r="B175" t="str">
            <v>Customer</v>
          </cell>
          <cell r="C175" t="str">
            <v>MSN Operations</v>
          </cell>
        </row>
        <row r="176">
          <cell r="A176">
            <v>6200</v>
          </cell>
          <cell r="B176" t="str">
            <v>Customer</v>
          </cell>
          <cell r="C176" t="str">
            <v>MSN Operations</v>
          </cell>
        </row>
        <row r="177">
          <cell r="A177">
            <v>6201</v>
          </cell>
          <cell r="B177" t="str">
            <v>Customer</v>
          </cell>
          <cell r="C177" t="str">
            <v>MSN Operations</v>
          </cell>
        </row>
        <row r="178">
          <cell r="A178">
            <v>6210</v>
          </cell>
          <cell r="B178" t="str">
            <v>Customer</v>
          </cell>
          <cell r="C178" t="str">
            <v>MSN Operations</v>
          </cell>
        </row>
        <row r="179">
          <cell r="A179">
            <v>6220</v>
          </cell>
          <cell r="B179" t="str">
            <v>Customer</v>
          </cell>
          <cell r="C179" t="str">
            <v>MSN Operations</v>
          </cell>
        </row>
        <row r="180">
          <cell r="A180">
            <v>6310</v>
          </cell>
          <cell r="B180" t="str">
            <v>Operations</v>
          </cell>
          <cell r="C180" t="str">
            <v>Asset Efficiency</v>
          </cell>
        </row>
        <row r="181">
          <cell r="A181">
            <v>6320</v>
          </cell>
          <cell r="B181" t="str">
            <v>Operations</v>
          </cell>
          <cell r="C181" t="str">
            <v>Asset Efficiency</v>
          </cell>
        </row>
        <row r="182">
          <cell r="A182">
            <v>6330</v>
          </cell>
          <cell r="B182" t="str">
            <v>Operations</v>
          </cell>
          <cell r="C182" t="str">
            <v>Asset Efficiency</v>
          </cell>
        </row>
        <row r="183">
          <cell r="A183">
            <v>6500</v>
          </cell>
          <cell r="B183" t="str">
            <v>Customer</v>
          </cell>
          <cell r="C183" t="str">
            <v>MSN Operations</v>
          </cell>
        </row>
        <row r="184">
          <cell r="A184">
            <v>9000</v>
          </cell>
          <cell r="B184" t="str">
            <v>Consolidation</v>
          </cell>
          <cell r="C184" t="str">
            <v>Consolidation</v>
          </cell>
        </row>
      </sheetData>
      <sheetData sheetId="8"/>
      <sheetData sheetId="9">
        <row r="12">
          <cell r="A12" t="str">
            <v>CASUAL</v>
          </cell>
          <cell r="B12" t="str">
            <v>CASUAL</v>
          </cell>
        </row>
        <row r="13">
          <cell r="A13" t="str">
            <v>STUDENT</v>
          </cell>
          <cell r="B13" t="str">
            <v>Fixed Term</v>
          </cell>
        </row>
        <row r="14">
          <cell r="A14" t="str">
            <v>DIRECTOR</v>
          </cell>
          <cell r="B14" t="str">
            <v>DIRECTOR</v>
          </cell>
        </row>
        <row r="15">
          <cell r="A15" t="str">
            <v>FIXED_MGR</v>
          </cell>
          <cell r="B15" t="str">
            <v>Fixed Term</v>
          </cell>
        </row>
        <row r="16">
          <cell r="A16" t="str">
            <v>FIXED_TRM_FT</v>
          </cell>
          <cell r="B16" t="str">
            <v>Fixed Term</v>
          </cell>
        </row>
        <row r="17">
          <cell r="A17" t="str">
            <v>FIXED_TRM_PT</v>
          </cell>
          <cell r="B17" t="str">
            <v>Fixed Term</v>
          </cell>
        </row>
        <row r="18">
          <cell r="A18" t="str">
            <v>FULL</v>
          </cell>
          <cell r="B18" t="str">
            <v>Permanent</v>
          </cell>
        </row>
        <row r="19">
          <cell r="A19" t="str">
            <v>PART</v>
          </cell>
          <cell r="B19" t="str">
            <v>Permanent</v>
          </cell>
        </row>
        <row r="20">
          <cell r="A20" t="str">
            <v>PART&gt;30</v>
          </cell>
          <cell r="B20" t="str">
            <v>Permanent</v>
          </cell>
        </row>
        <row r="24">
          <cell r="A24" t="str">
            <v>MSO</v>
          </cell>
          <cell r="B24" t="str">
            <v>MSO_OPS</v>
          </cell>
        </row>
        <row r="25">
          <cell r="A25" t="str">
            <v>MSN</v>
          </cell>
          <cell r="B25" t="str">
            <v>MSN_OPS</v>
          </cell>
        </row>
        <row r="26">
          <cell r="A26" t="str">
            <v>Customer</v>
          </cell>
          <cell r="B26" t="str">
            <v>CUSTOMER</v>
          </cell>
        </row>
        <row r="27">
          <cell r="A27" t="str">
            <v>Communication</v>
          </cell>
          <cell r="B27" t="str">
            <v>COMMS</v>
          </cell>
        </row>
        <row r="28">
          <cell r="A28" t="str">
            <v>Executive</v>
          </cell>
          <cell r="B28" t="str">
            <v>EXECUTIVE</v>
          </cell>
        </row>
        <row r="29">
          <cell r="A29" t="str">
            <v>Finance</v>
          </cell>
          <cell r="B29" t="str">
            <v>FINANCE</v>
          </cell>
        </row>
        <row r="30">
          <cell r="A30" t="str">
            <v>People</v>
          </cell>
          <cell r="B30" t="str">
            <v>PEOPLE</v>
          </cell>
        </row>
        <row r="31">
          <cell r="A31" t="str">
            <v>Digital</v>
          </cell>
          <cell r="B31" t="str">
            <v>DIGITAL</v>
          </cell>
        </row>
        <row r="32">
          <cell r="A32" t="str">
            <v>Operations</v>
          </cell>
          <cell r="B32" t="str">
            <v>OPERATIONS</v>
          </cell>
        </row>
        <row r="33">
          <cell r="A33" t="str">
            <v>Infrastructure</v>
          </cell>
          <cell r="B33" t="str">
            <v>INFRASTR</v>
          </cell>
        </row>
        <row r="34">
          <cell r="A34" t="str">
            <v>Central Interceptor</v>
          </cell>
          <cell r="B34" t="str">
            <v>CENTRL_INT</v>
          </cell>
        </row>
        <row r="35">
          <cell r="B35"/>
        </row>
        <row r="39">
          <cell r="A39" t="str">
            <v>STP</v>
          </cell>
          <cell r="B39" t="str">
            <v>STP</v>
          </cell>
        </row>
        <row r="40">
          <cell r="A40" t="str">
            <v>Information Services</v>
          </cell>
          <cell r="B40" t="str">
            <v>IS</v>
          </cell>
        </row>
        <row r="41">
          <cell r="A41" t="str">
            <v>Retail</v>
          </cell>
          <cell r="B41" t="str">
            <v>RETAIL</v>
          </cell>
        </row>
        <row r="42">
          <cell r="A42" t="str">
            <v>Laboratory</v>
          </cell>
          <cell r="B42" t="str">
            <v>LABS</v>
          </cell>
        </row>
        <row r="43">
          <cell r="A43" t="str">
            <v>Major Developments</v>
          </cell>
          <cell r="B43" t="str">
            <v>MAJOR_DEV</v>
          </cell>
        </row>
        <row r="44">
          <cell r="A44" t="str">
            <v>Plan &amp; Design</v>
          </cell>
          <cell r="B44" t="str">
            <v>PLAN_DESIG</v>
          </cell>
        </row>
        <row r="45">
          <cell r="A45" t="str">
            <v>Infrastructure Management</v>
          </cell>
          <cell r="B45" t="str">
            <v>INF_MANAGE</v>
          </cell>
        </row>
        <row r="46">
          <cell r="A46" t="str">
            <v>Construction</v>
          </cell>
          <cell r="B46" t="str">
            <v>CONSTRUCT</v>
          </cell>
        </row>
        <row r="47">
          <cell r="A47" t="str">
            <v>Servicing &amp; Consents</v>
          </cell>
          <cell r="B47" t="str">
            <v>SERV_CONS</v>
          </cell>
        </row>
        <row r="48">
          <cell r="A48" t="str">
            <v>Developer Services</v>
          </cell>
          <cell r="B48" t="str">
            <v>DEV_SERVIC</v>
          </cell>
        </row>
        <row r="49">
          <cell r="A49" t="str">
            <v>Human Resources</v>
          </cell>
          <cell r="B49" t="str">
            <v>hr1</v>
          </cell>
        </row>
        <row r="50">
          <cell r="A50" t="str">
            <v>Health &amp; Safety</v>
          </cell>
          <cell r="B50" t="str">
            <v>hr2</v>
          </cell>
        </row>
        <row r="51">
          <cell r="A51" t="str">
            <v>Facilities</v>
          </cell>
          <cell r="B51" t="str">
            <v>hr3</v>
          </cell>
        </row>
        <row r="52">
          <cell r="A52" t="str">
            <v>Service Delivery</v>
          </cell>
          <cell r="B52" t="str">
            <v>SERV_DEL</v>
          </cell>
        </row>
        <row r="53">
          <cell r="A53" t="str">
            <v>Water Value</v>
          </cell>
          <cell r="B53" t="str">
            <v>WATER_VAL</v>
          </cell>
        </row>
        <row r="54">
          <cell r="A54" t="str">
            <v>Shared Services</v>
          </cell>
          <cell r="B54" t="str">
            <v>SHARED_SER</v>
          </cell>
        </row>
        <row r="55">
          <cell r="A55" t="str">
            <v>Production</v>
          </cell>
          <cell r="B55" t="str">
            <v>PRODUCTION</v>
          </cell>
        </row>
        <row r="56">
          <cell r="A56" t="str">
            <v>Operations Excellence</v>
          </cell>
          <cell r="B56" t="str">
            <v>EXCELLENCE</v>
          </cell>
        </row>
        <row r="57">
          <cell r="A57" t="str">
            <v>Financial Control</v>
          </cell>
          <cell r="B57" t="str">
            <v>FIN_CONTRO</v>
          </cell>
        </row>
        <row r="58">
          <cell r="A58" t="str">
            <v>Commercial</v>
          </cell>
          <cell r="B58" t="str">
            <v>COMM</v>
          </cell>
        </row>
        <row r="59">
          <cell r="A59" t="str">
            <v>Audit,Risk &amp; Resilience</v>
          </cell>
          <cell r="B59" t="str">
            <v>AUDIT_RISK</v>
          </cell>
        </row>
        <row r="60">
          <cell r="A60" t="str">
            <v>Supply Chain</v>
          </cell>
          <cell r="B60" t="str">
            <v>SUPPLY_CHA</v>
          </cell>
        </row>
        <row r="61">
          <cell r="A61" t="str">
            <v>Property</v>
          </cell>
          <cell r="B61" t="str">
            <v>PROPRTY</v>
          </cell>
        </row>
      </sheetData>
      <sheetData sheetId="10"/>
      <sheetData sheetId="11">
        <row r="8">
          <cell r="D8" t="str">
            <v>Values</v>
          </cell>
        </row>
      </sheetData>
      <sheetData sheetId="12"/>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2.07-28.2.07"/>
      <sheetName val="Drop Down Lists"/>
    </sheetNames>
    <sheetDataSet>
      <sheetData sheetId="0" refreshError="1"/>
      <sheetData sheetId="1">
        <row r="3">
          <cell r="A3" t="str">
            <v>VACTORING</v>
          </cell>
          <cell r="B3" t="str">
            <v>ALLAN GRAY</v>
          </cell>
        </row>
        <row r="4">
          <cell r="A4" t="str">
            <v>CCTV</v>
          </cell>
          <cell r="B4" t="str">
            <v>CAMERON GRAHAM</v>
          </cell>
        </row>
        <row r="5">
          <cell r="A5" t="str">
            <v>SEWER REPAIR</v>
          </cell>
          <cell r="B5" t="str">
            <v>COLIN CAMERON</v>
          </cell>
        </row>
        <row r="6">
          <cell r="A6" t="str">
            <v>WET WELL CLEANING</v>
          </cell>
          <cell r="B6" t="str">
            <v>DAVID LESLIE</v>
          </cell>
        </row>
        <row r="7">
          <cell r="A7" t="str">
            <v>SEWER FLOODING CLEAN UPS</v>
          </cell>
          <cell r="B7" t="str">
            <v>DENIS LEWIS</v>
          </cell>
        </row>
        <row r="8">
          <cell r="A8" t="str">
            <v>WATER COURSE POLLUTION CLEAN UPS</v>
          </cell>
          <cell r="B8" t="str">
            <v>FRANK SNOW</v>
          </cell>
        </row>
        <row r="9">
          <cell r="A9" t="str">
            <v>RAISE / REPLACE COVER</v>
          </cell>
          <cell r="B9" t="str">
            <v>JIM WADE</v>
          </cell>
        </row>
        <row r="10">
          <cell r="A10" t="str">
            <v>TANKERING</v>
          </cell>
          <cell r="B10" t="str">
            <v>JOHN HUGHES</v>
          </cell>
        </row>
        <row r="11">
          <cell r="B11" t="str">
            <v>NEIL CLARK</v>
          </cell>
        </row>
        <row r="12">
          <cell r="B12" t="str">
            <v>SANDY MACKAY</v>
          </cell>
        </row>
        <row r="13">
          <cell r="B13" t="str">
            <v>TOM PITT</v>
          </cell>
        </row>
        <row r="14">
          <cell r="B14" t="str">
            <v>GRAEME CONNOR</v>
          </cell>
        </row>
        <row r="15">
          <cell r="B15" t="str">
            <v>GRAHAM GRANT</v>
          </cell>
        </row>
        <row r="16">
          <cell r="B16" t="str">
            <v>MELVIN SHANKS</v>
          </cell>
        </row>
        <row r="17">
          <cell r="B17" t="str">
            <v>DAVID PURSS</v>
          </cell>
        </row>
        <row r="18">
          <cell r="B18" t="str">
            <v>BILLY GUNN</v>
          </cell>
        </row>
        <row r="19">
          <cell r="B19" t="str">
            <v>ANDY WALKER</v>
          </cell>
        </row>
        <row r="20">
          <cell r="B20" t="str">
            <v>BRIAN MCGONIGLE</v>
          </cell>
        </row>
        <row r="21">
          <cell r="B21" t="str">
            <v>MARTIN HUGHES</v>
          </cell>
        </row>
        <row r="22">
          <cell r="B22" t="str">
            <v>PAT DOLAN</v>
          </cell>
        </row>
        <row r="23">
          <cell r="B23" t="str">
            <v>BRIAN ROWLANDS</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tart"/>
      <sheetName val="Contents"/>
      <sheetName val="QUERIES_CONTROL"/>
      <sheetName val="Contents2"/>
      <sheetName val="P&amp;L Queries"/>
      <sheetName val="Profit and loss account"/>
      <sheetName val="Cost of sales"/>
      <sheetName val="Administrative expenses"/>
      <sheetName val="Other finance costs"/>
      <sheetName val="Entertainment, gifts and staff"/>
      <sheetName val="IT costs"/>
      <sheetName val="Legal and professional costs"/>
      <sheetName val="Consultancy fees"/>
      <sheetName val="DROP_DOWN_OPTIONS"/>
      <sheetName val="Car lease rental restriction"/>
      <sheetName val="Contents3"/>
      <sheetName val="Contents4"/>
      <sheetName val="Balance Sheet Queries"/>
      <sheetName val="Fixed assets"/>
      <sheetName val="Fixed assets additions "/>
      <sheetName val="Fixed asset disposals"/>
      <sheetName val="Reserves"/>
      <sheetName val="FRS17 Pension adjustments"/>
      <sheetName val="Contents5"/>
      <sheetName val="Contents6"/>
      <sheetName val="Total debtors"/>
      <sheetName val="Other debtors"/>
      <sheetName val="Prepayments and accrued income"/>
      <sheetName val="Total creditors"/>
      <sheetName val="Other creditors"/>
      <sheetName val="Accruals and deferred income"/>
      <sheetName val="Employee share schemes"/>
      <sheetName val="Corporation tax paid and repaid"/>
      <sheetName val="Royalties paid to non UK reside"/>
      <sheetName val="Intercompany indebtedness"/>
      <sheetName val="Loan relationships"/>
      <sheetName val="Contents7"/>
      <sheetName val="Contents8"/>
      <sheetName val="Warning Page - Macro's Disabled"/>
      <sheetName val="XML_CONTROL"/>
      <sheetName val="SYS_CONTROL"/>
      <sheetName val="VERSION_CONTROL"/>
      <sheetName val="BRANDING_CONTROL"/>
      <sheetName val="MenuSet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
          <cell r="A1" t="str">
            <v>Yes</v>
          </cell>
        </row>
        <row r="2">
          <cell r="A2" t="str">
            <v>No</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
      <sheetName val="PSoft"/>
      <sheetName val="Notes"/>
      <sheetName val="Corporate summary P7"/>
      <sheetName val="Corp 2"/>
      <sheetName val="Corp 3 "/>
      <sheetName val="Kerry Murray 1"/>
      <sheetName val="Kerry Murray 2"/>
      <sheetName val="Kerry Murray 3"/>
      <sheetName val="Bryan Skedd"/>
      <sheetName val="Fiona Green"/>
      <sheetName val="Caroline Hay"/>
      <sheetName val="Kay Petrie"/>
      <sheetName val="Laura Birch"/>
      <sheetName val="Lynn Leslie"/>
      <sheetName val="Nicola Maclean"/>
      <sheetName val="Martin Sanderson"/>
      <sheetName val="Melannie Anderson"/>
      <sheetName val="Sarah Bathie"/>
      <sheetName val="Sharon Grant"/>
      <sheetName val="Mark Webster"/>
      <sheetName val="Mark Webster2"/>
      <sheetName val="Mark Webster3"/>
      <sheetName val="Mark Webster4"/>
      <sheetName val="Mark Webster5"/>
      <sheetName val="A Fettes 1"/>
      <sheetName val="A Fettes"/>
      <sheetName val="A Fettes2"/>
      <sheetName val="A Fettes 3"/>
      <sheetName val="Stephen Bradley 1"/>
      <sheetName val="Stephen Bradley 2"/>
      <sheetName val="Stephen Bradley 3"/>
      <sheetName val="Stephen Bradley 4"/>
      <sheetName val="Stephen Bradley 5"/>
      <sheetName val="Stephen Bradley 6"/>
      <sheetName val="Stephen Bradley 7"/>
      <sheetName val="Stephen Bradley 8"/>
      <sheetName val="Stephen Bradley 9"/>
      <sheetName val="Stephen Bradley 10"/>
      <sheetName val="Stephen Bradley 11"/>
      <sheetName val="Stephen Bradley 12"/>
      <sheetName val="Stephen Bradley 13"/>
      <sheetName val="Luke Williams 1"/>
      <sheetName val="Liam Cruickshank 1"/>
      <sheetName val="Liam Cruickshank 2"/>
      <sheetName val="Sheet9"/>
      <sheetName val="Corporate"/>
      <sheetName val="Roy Rennie 1"/>
      <sheetName val="Roy Rennie 2"/>
      <sheetName val="Roy Rennie 3"/>
      <sheetName val="Louise Rae 1"/>
      <sheetName val="Louise Rae 2"/>
      <sheetName val="Louise Rae 3"/>
      <sheetName val="Louise Rae 4"/>
      <sheetName val="Louise Rae 5"/>
      <sheetName val="Louise Rae 6"/>
      <sheetName val="Louise Rae 7"/>
      <sheetName val="Jacqui Cook 1"/>
      <sheetName val="Jacqui Cook 2"/>
      <sheetName val="Jacqui Cook 3"/>
      <sheetName val="Elaine Jones 1"/>
      <sheetName val="Elaine Jones 2"/>
      <sheetName val="Elaine Jones 3"/>
      <sheetName val="Elaine Jones 4"/>
      <sheetName val="Elaine Jones 5"/>
      <sheetName val="Elaine Jones 6"/>
      <sheetName val="Elaine Jones 7"/>
      <sheetName val="Elaine Jones 8"/>
      <sheetName val="Elaine Jones 9"/>
      <sheetName val="Elaine Jones 10"/>
      <sheetName val="Elaine Jones 11"/>
      <sheetName val="Elaine Jones 12"/>
      <sheetName val="Elaine Jones 13"/>
      <sheetName val="Elaine Jones 14"/>
      <sheetName val="Elaine Jones 15"/>
      <sheetName val="Elaine Jones 16"/>
      <sheetName val="Elaine Jones 17"/>
      <sheetName val="Elaine Jones 18"/>
      <sheetName val="Elaine Jones 19"/>
      <sheetName val="Elaine Jones 20"/>
      <sheetName val="Elaine Jones 21"/>
      <sheetName val="Shirley Provan"/>
      <sheetName val="James Greer"/>
      <sheetName val="Amy Turney 1"/>
      <sheetName val=" Amy Turney 2"/>
      <sheetName val="Amy Turney 3"/>
      <sheetName val="Amy Turney 4"/>
      <sheetName val="Amy Turney 5"/>
      <sheetName val="Amy Turney 6"/>
      <sheetName val="Amy Turney 7"/>
      <sheetName val="Amy Turney 8"/>
      <sheetName val="F Green 1"/>
      <sheetName val="F Green 2"/>
      <sheetName val="Amy Turney 9"/>
      <sheetName val="Chris wood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row r="3">
          <cell r="D3" t="str">
            <v>SW Correction of Internal Recharges</v>
          </cell>
          <cell r="N3">
            <v>74379</v>
          </cell>
        </row>
        <row r="5">
          <cell r="N5" t="str">
            <v>Roy Rennie</v>
          </cell>
        </row>
        <row r="7">
          <cell r="N7">
            <v>7311128</v>
          </cell>
        </row>
        <row r="9">
          <cell r="D9" t="str">
            <v>ACTUALS</v>
          </cell>
          <cell r="N9">
            <v>39416</v>
          </cell>
        </row>
        <row r="11">
          <cell r="D11" t="str">
            <v>MAN</v>
          </cell>
        </row>
        <row r="13">
          <cell r="D13" t="str">
            <v>Beginning of Next Period</v>
          </cell>
        </row>
        <row r="18">
          <cell r="B18" t="str">
            <v>4154</v>
          </cell>
          <cell r="C18" t="str">
            <v>30406</v>
          </cell>
          <cell r="L18">
            <v>-1135.92</v>
          </cell>
          <cell r="N18" t="str">
            <v>P08 Int Rch Unreconciled Bal</v>
          </cell>
        </row>
        <row r="19">
          <cell r="B19" t="str">
            <v>4155</v>
          </cell>
          <cell r="C19" t="str">
            <v>30406</v>
          </cell>
          <cell r="L19">
            <v>-400</v>
          </cell>
          <cell r="N19" t="str">
            <v>P08 Int Rch Unreconciled Bal</v>
          </cell>
        </row>
        <row r="20">
          <cell r="B20" t="str">
            <v>4033</v>
          </cell>
          <cell r="C20" t="str">
            <v>30406</v>
          </cell>
          <cell r="L20">
            <v>264362.53999999998</v>
          </cell>
          <cell r="N20" t="str">
            <v>P08 Int Rch Unreconciled Bal</v>
          </cell>
        </row>
        <row r="21">
          <cell r="B21" t="str">
            <v>4157</v>
          </cell>
          <cell r="C21" t="str">
            <v>30406</v>
          </cell>
          <cell r="L21">
            <v>-240059.02</v>
          </cell>
          <cell r="N21" t="str">
            <v>P08 Int Rch Unreconciled Bal</v>
          </cell>
        </row>
        <row r="22">
          <cell r="B22" t="str">
            <v>4158</v>
          </cell>
          <cell r="C22" t="str">
            <v>30406</v>
          </cell>
          <cell r="L22">
            <v>-1186.4100000000001</v>
          </cell>
          <cell r="N22" t="str">
            <v>P08 Int Rch Unreconciled Bal</v>
          </cell>
        </row>
        <row r="23">
          <cell r="B23" t="str">
            <v>4164</v>
          </cell>
          <cell r="C23" t="str">
            <v>30406</v>
          </cell>
          <cell r="L23">
            <v>-21202.77</v>
          </cell>
          <cell r="N23" t="str">
            <v>P08 Int Rch Unreconciled Bal</v>
          </cell>
        </row>
        <row r="24">
          <cell r="B24" t="str">
            <v>4167</v>
          </cell>
          <cell r="C24" t="str">
            <v>30406</v>
          </cell>
          <cell r="L24">
            <v>-4057.78</v>
          </cell>
          <cell r="N24" t="str">
            <v>P08 Int Rch Unreconciled Bal</v>
          </cell>
        </row>
        <row r="25">
          <cell r="B25" t="str">
            <v>4168</v>
          </cell>
          <cell r="C25" t="str">
            <v>30406</v>
          </cell>
          <cell r="L25">
            <v>13.3</v>
          </cell>
          <cell r="N25" t="str">
            <v>P08 Int Rch Unreconciled Bal</v>
          </cell>
        </row>
        <row r="26">
          <cell r="B26" t="str">
            <v>8459</v>
          </cell>
          <cell r="C26" t="str">
            <v>ZX001</v>
          </cell>
          <cell r="L26">
            <v>3666.06</v>
          </cell>
          <cell r="N26" t="str">
            <v>P08 Int Rch Unreconciled Bal</v>
          </cell>
        </row>
      </sheetData>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 - overview"/>
      <sheetName val="TS - Proposal indiv tables"/>
      <sheetName val="TS - Indiv tables - starting pt"/>
      <sheetName val="Summary RF"/>
      <sheetName val="Summary"/>
      <sheetName val="Proposal summary table"/>
      <sheetName val="TS - overview (old)"/>
      <sheetName val="Consolidated"/>
      <sheetName val="PCL"/>
      <sheetName val="Sensitivities"/>
      <sheetName val="Env Mgmt and Reg"/>
      <sheetName val="Planning"/>
      <sheetName val="Governance and Support"/>
      <sheetName val="Transport"/>
      <sheetName val="Transport (CRL)"/>
      <sheetName val="ATEED"/>
      <sheetName val="RFA"/>
      <sheetName val="Waterfront"/>
      <sheetName val="ACPL"/>
      <sheetName val="ACIL"/>
      <sheetName val="Watercare"/>
      <sheetName val="Spare"/>
      <sheetName val="Spare (2)"/>
      <sheetName val="Spare (3)"/>
      <sheetName val="Debt and ratios"/>
      <sheetName val="rates target"/>
      <sheetName val="Cost pressures"/>
      <sheetName val="Efficiency Savings"/>
      <sheetName val="Inflated capex sensitivities"/>
    </sheetNames>
    <sheetDataSet>
      <sheetData sheetId="0"/>
      <sheetData sheetId="1"/>
      <sheetData sheetId="2"/>
      <sheetData sheetId="3"/>
      <sheetData sheetId="4"/>
      <sheetData sheetId="5"/>
      <sheetData sheetId="6"/>
      <sheetData sheetId="7"/>
      <sheetData sheetId="8"/>
      <sheetData sheetId="9">
        <row r="19">
          <cell r="E19">
            <v>2.2826000000000003E-2</v>
          </cell>
          <cell r="F19">
            <v>9.1310908400000002E-2</v>
          </cell>
          <cell r="G19">
            <v>0.103020922736</v>
          </cell>
          <cell r="H19">
            <v>0.10606948575143199</v>
          </cell>
          <cell r="I19">
            <v>0.10887613009923341</v>
          </cell>
          <cell r="J19">
            <v>0.11185753056105061</v>
          </cell>
          <cell r="K19">
            <v>0.11502739756060741</v>
          </cell>
          <cell r="L19">
            <v>0.11840057358038035</v>
          </cell>
          <cell r="M19">
            <v>0.12149108950016918</v>
          </cell>
          <cell r="N19">
            <v>0.12469785960745972</v>
          </cell>
          <cell r="O19">
            <v>0.12802476503917717</v>
          </cell>
        </row>
        <row r="20">
          <cell r="E20">
            <v>0</v>
          </cell>
          <cell r="F20">
            <v>2.3295124800000001E-2</v>
          </cell>
          <cell r="G20">
            <v>9.450707780159999E-2</v>
          </cell>
          <cell r="H20">
            <v>0.10755580175143199</v>
          </cell>
          <cell r="I20">
            <v>0.11036244609923342</v>
          </cell>
          <cell r="J20">
            <v>0.11334384656105061</v>
          </cell>
          <cell r="K20">
            <v>0.11651371356060741</v>
          </cell>
          <cell r="L20">
            <v>0.11988688958038035</v>
          </cell>
          <cell r="M20">
            <v>0.12297740550016918</v>
          </cell>
          <cell r="N20">
            <v>0.12618417560745973</v>
          </cell>
          <cell r="O20">
            <v>0.12951108103917719</v>
          </cell>
        </row>
        <row r="21">
          <cell r="E21">
            <v>0</v>
          </cell>
          <cell r="F21">
            <v>0</v>
          </cell>
          <cell r="G21">
            <v>2.3924093169599998E-2</v>
          </cell>
          <cell r="H21">
            <v>9.8330321683339175E-2</v>
          </cell>
          <cell r="I21">
            <v>0.11194605863123341</v>
          </cell>
          <cell r="J21">
            <v>0.11492745909305059</v>
          </cell>
          <cell r="K21">
            <v>0.1180973260926074</v>
          </cell>
          <cell r="L21">
            <v>0.12147050211238035</v>
          </cell>
          <cell r="M21">
            <v>0.12456101803216918</v>
          </cell>
          <cell r="N21">
            <v>0.12776778813945971</v>
          </cell>
          <cell r="O21">
            <v>0.13109469357117715</v>
          </cell>
        </row>
        <row r="22">
          <cell r="E22">
            <v>0</v>
          </cell>
          <cell r="F22">
            <v>0</v>
          </cell>
          <cell r="G22">
            <v>0</v>
          </cell>
          <cell r="H22">
            <v>2.4769013812358395E-2</v>
          </cell>
          <cell r="I22">
            <v>0.10195473104022997</v>
          </cell>
          <cell r="J22">
            <v>0.11661406509194659</v>
          </cell>
          <cell r="K22">
            <v>0.1197839320915034</v>
          </cell>
          <cell r="L22">
            <v>0.12315710811127635</v>
          </cell>
          <cell r="M22">
            <v>0.12624762403106518</v>
          </cell>
          <cell r="N22">
            <v>0.12945439413835572</v>
          </cell>
          <cell r="O22">
            <v>0.13278129957007317</v>
          </cell>
        </row>
        <row r="23">
          <cell r="E23">
            <v>0</v>
          </cell>
          <cell r="F23">
            <v>0</v>
          </cell>
          <cell r="G23">
            <v>0</v>
          </cell>
          <cell r="H23">
            <v>0</v>
          </cell>
          <cell r="I23">
            <v>2.5487315212916792E-2</v>
          </cell>
          <cell r="J23">
            <v>0.10580950837221008</v>
          </cell>
          <cell r="K23">
            <v>0.12157968559289939</v>
          </cell>
          <cell r="L23">
            <v>0.12495286161267233</v>
          </cell>
          <cell r="M23">
            <v>0.12804337753246114</v>
          </cell>
          <cell r="N23">
            <v>0.13125014763975171</v>
          </cell>
          <cell r="O23">
            <v>0.13457705307146917</v>
          </cell>
        </row>
        <row r="24">
          <cell r="E24">
            <v>0</v>
          </cell>
          <cell r="F24">
            <v>0</v>
          </cell>
          <cell r="G24">
            <v>0</v>
          </cell>
          <cell r="H24">
            <v>0</v>
          </cell>
          <cell r="I24">
            <v>0</v>
          </cell>
          <cell r="J24">
            <v>2.625193466930429E-2</v>
          </cell>
          <cell r="K24">
            <v>0.10991054257501483</v>
          </cell>
          <cell r="L24">
            <v>0.12686441025364106</v>
          </cell>
          <cell r="M24">
            <v>0.12995492617342991</v>
          </cell>
          <cell r="N24">
            <v>0.13316169628072044</v>
          </cell>
          <cell r="O24">
            <v>0.1364886017124379</v>
          </cell>
        </row>
        <row r="25">
          <cell r="E25">
            <v>0</v>
          </cell>
          <cell r="F25">
            <v>0</v>
          </cell>
          <cell r="G25">
            <v>0</v>
          </cell>
          <cell r="H25">
            <v>0</v>
          </cell>
          <cell r="I25">
            <v>0</v>
          </cell>
          <cell r="J25">
            <v>0</v>
          </cell>
          <cell r="K25">
            <v>2.706574464405272E-2</v>
          </cell>
          <cell r="L25">
            <v>0.11427501687944214</v>
          </cell>
          <cell r="M25">
            <v>0.13198945111030097</v>
          </cell>
          <cell r="N25">
            <v>0.13519622121759153</v>
          </cell>
          <cell r="O25">
            <v>0.13852312664930899</v>
          </cell>
        </row>
        <row r="26">
          <cell r="E26">
            <v>0</v>
          </cell>
          <cell r="F26">
            <v>0</v>
          </cell>
          <cell r="G26">
            <v>0</v>
          </cell>
          <cell r="H26">
            <v>0</v>
          </cell>
          <cell r="I26">
            <v>0</v>
          </cell>
          <cell r="J26">
            <v>0</v>
          </cell>
          <cell r="K26">
            <v>0</v>
          </cell>
          <cell r="L26">
            <v>2.7931848472662408E-2</v>
          </cell>
          <cell r="M26">
            <v>0.1185413337808667</v>
          </cell>
          <cell r="N26">
            <v>0.13736148078911575</v>
          </cell>
          <cell r="O26">
            <v>0.14068838622083318</v>
          </cell>
        </row>
        <row r="27">
          <cell r="E27">
            <v>0</v>
          </cell>
          <cell r="F27">
            <v>0</v>
          </cell>
          <cell r="G27">
            <v>0</v>
          </cell>
          <cell r="H27">
            <v>0</v>
          </cell>
          <cell r="I27">
            <v>0</v>
          </cell>
          <cell r="J27">
            <v>0</v>
          </cell>
          <cell r="K27">
            <v>0</v>
          </cell>
          <cell r="L27">
            <v>0</v>
          </cell>
          <cell r="M27">
            <v>2.8630144684478966E-2</v>
          </cell>
          <cell r="N27">
            <v>0.12246405284726014</v>
          </cell>
          <cell r="O27">
            <v>0.14243412675037459</v>
          </cell>
        </row>
        <row r="28">
          <cell r="E28">
            <v>0</v>
          </cell>
          <cell r="F28">
            <v>0</v>
          </cell>
          <cell r="G28">
            <v>0</v>
          </cell>
          <cell r="H28">
            <v>0</v>
          </cell>
          <cell r="I28">
            <v>0</v>
          </cell>
          <cell r="J28">
            <v>0</v>
          </cell>
          <cell r="K28">
            <v>0</v>
          </cell>
          <cell r="L28">
            <v>0</v>
          </cell>
          <cell r="M28">
            <v>0</v>
          </cell>
          <cell r="N28">
            <v>2.9345898301590942E-2</v>
          </cell>
          <cell r="O28">
            <v>0.12650881953336024</v>
          </cell>
        </row>
        <row r="29">
          <cell r="E29">
            <v>0</v>
          </cell>
          <cell r="F29">
            <v>0</v>
          </cell>
          <cell r="G29">
            <v>0</v>
          </cell>
          <cell r="H29">
            <v>0</v>
          </cell>
          <cell r="I29">
            <v>0</v>
          </cell>
          <cell r="J29">
            <v>0</v>
          </cell>
          <cell r="K29">
            <v>0</v>
          </cell>
          <cell r="L29">
            <v>0</v>
          </cell>
          <cell r="M29">
            <v>0</v>
          </cell>
          <cell r="N29">
            <v>0</v>
          </cell>
          <cell r="O29">
            <v>3.0079545759130712E-2</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SerializationData"/>
      <sheetName val="Control Sheet"/>
      <sheetName val="Model"/>
      <sheetName val="Capex numbers"/>
      <sheetName val="Other inputs"/>
      <sheetName val="Sheet1"/>
      <sheetName val="Sheet2"/>
      <sheetName val="Sheet3"/>
      <sheetName val="Transition year as output"/>
    </sheetNames>
    <sheetDataSet>
      <sheetData sheetId="0"/>
      <sheetData sheetId="1">
        <row r="4">
          <cell r="J4" t="e">
            <v>#NAME?</v>
          </cell>
        </row>
      </sheetData>
      <sheetData sheetId="2"/>
      <sheetData sheetId="3"/>
      <sheetData sheetId="4"/>
      <sheetData sheetId="5"/>
      <sheetData sheetId="6"/>
      <sheetData sheetId="7"/>
      <sheetData sheetId="8"/>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to Original AP Submis"/>
      <sheetName val="Variance to Budget Sent Out"/>
      <sheetName val="Phasing by month(excl gl codes)"/>
      <sheetName val="Adhoc"/>
      <sheetName val="Phasing by month"/>
      <sheetName val="Phasing data"/>
      <sheetName val="Salary variance"/>
      <sheetName val="AP Data raw"/>
      <sheetName val="AP Data"/>
      <sheetName val="Sheet2"/>
      <sheetName val="Sheet3"/>
      <sheetName val="Budget FY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Q2">
            <v>1.2E-2</v>
          </cell>
        </row>
      </sheetData>
      <sheetData sheetId="9" refreshError="1"/>
      <sheetData sheetId="10" refreshError="1"/>
      <sheetData sheetId="1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Template - ATEED"/>
      <sheetName val="Budget Template - WMG2017"/>
      <sheetName val="Budget Template - Major Events"/>
      <sheetName val="Budget Template - EconGth ALL"/>
      <sheetName val="Budget Template - Economic Gth"/>
      <sheetName val="Budget Template -Bus&amp;Ent"/>
      <sheetName val="Budget Template -Innov&amp;Ent"/>
      <sheetName val="Budget Template -Skills&amp;Emp"/>
      <sheetName val="Budget Template - Corporate ALL"/>
      <sheetName val="Budget Template - Corporate"/>
      <sheetName val="Budget Template - FACS"/>
      <sheetName val="Budget Template - Corp&amp;CouncRel"/>
      <sheetName val="Budget Template - CorpPartner"/>
      <sheetName val="Budget Template - BA&amp;I"/>
      <sheetName val="Budget Template - Dest&amp;Mark"/>
      <sheetName val="Budget Template - GM Dest&amp;Mark"/>
      <sheetName val="Budget Template - Student Att"/>
      <sheetName val="Pivot temp"/>
      <sheetName val="Budget Template  - ACB"/>
      <sheetName val="Budget Template - Brand&amp;Mark"/>
      <sheetName val="Budget Template - Tourism"/>
      <sheetName val="Budget Template - iSites"/>
      <sheetName val="Prof Fees &amp; Contractors"/>
      <sheetName val="Travel and Entertainment"/>
      <sheetName val="Sheet2"/>
      <sheetName val="Sheet2 (2)"/>
      <sheetName val="Fcast2 template"/>
      <sheetName val="Sheet11"/>
      <sheetName val="Project Manager Report"/>
      <sheetName val="Budget Template"/>
      <sheetName val="Variance report"/>
      <sheetName val="Sheet5"/>
      <sheetName val="LTP pivot"/>
      <sheetName val="LTP based on FY15 fcast"/>
      <sheetName val="FY14 actual"/>
      <sheetName val="Sheet4"/>
      <sheetName val="Sheet4 (2)"/>
      <sheetName val="Sheet1"/>
      <sheetName val="Sheet6"/>
      <sheetName val="Sheet7"/>
      <sheetName val="Sheet8"/>
      <sheetName val="Pivot temp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
          <cell r="A2" t="str">
            <v>1.Growing the Visitor Economy</v>
          </cell>
        </row>
        <row r="3">
          <cell r="A3" t="str">
            <v>2.Enabling Education and Talent</v>
          </cell>
        </row>
        <row r="4">
          <cell r="A4" t="str">
            <v>3.Building a culture of innovation and entrepreneurship</v>
          </cell>
        </row>
        <row r="5">
          <cell r="A5" t="str">
            <v>4.Attracting Business Investment</v>
          </cell>
        </row>
        <row r="6">
          <cell r="A6" t="str">
            <v>5.Building Auckland's Brand and Identity</v>
          </cell>
        </row>
        <row r="7">
          <cell r="A7" t="str">
            <v>6.Growing a skilled workforce</v>
          </cell>
        </row>
        <row r="9">
          <cell r="A9" t="str">
            <v>Q1</v>
          </cell>
        </row>
        <row r="10">
          <cell r="A10" t="str">
            <v>Q2</v>
          </cell>
        </row>
        <row r="11">
          <cell r="A11" t="str">
            <v>Q3</v>
          </cell>
        </row>
        <row r="12">
          <cell r="A12" t="str">
            <v>Q4</v>
          </cell>
        </row>
      </sheetData>
      <sheetData sheetId="38" refreshError="1"/>
      <sheetData sheetId="39" refreshError="1"/>
      <sheetData sheetId="40" refreshError="1"/>
      <sheetData sheetId="41"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LL Detailed"/>
      <sheetName val="Database"/>
      <sheetName val="Lists"/>
      <sheetName val="ACR Services"/>
      <sheetName val="Art Gallery"/>
      <sheetName val="ACR Policy"/>
      <sheetName val="City Events"/>
      <sheetName val="Libraries"/>
      <sheetName val="Special Projects"/>
      <sheetName val="Zoo"/>
      <sheetName val="Mgmt"/>
      <sheetName val="Lookup"/>
    </sheetNames>
    <sheetDataSet>
      <sheetData sheetId="0" refreshError="1"/>
      <sheetData sheetId="1" refreshError="1">
        <row r="2">
          <cell r="A2" t="str">
            <v>Planning Request Number</v>
          </cell>
          <cell r="B2" t="str">
            <v>Group Request Number</v>
          </cell>
          <cell r="C2" t="str">
            <v>Linked Request Numbers</v>
          </cell>
          <cell r="D2" t="str">
            <v>Group Name  #</v>
          </cell>
          <cell r="E2" t="str">
            <v>Group Name - from list</v>
          </cell>
          <cell r="F2" t="str">
            <v>Your Name</v>
          </cell>
          <cell r="G2" t="str">
            <v>Type of Change - from list</v>
          </cell>
          <cell r="H2" t="str">
            <v>Detail - Cost Element or Cost Element Group</v>
          </cell>
          <cell r="I2" t="str">
            <v>Detail - Original Debit 2007/08</v>
          </cell>
          <cell r="J2" t="str">
            <v>Detail - Original Credit 2007/08</v>
          </cell>
          <cell r="K2" t="str">
            <v>Detail - Debit Change 2008/09</v>
          </cell>
          <cell r="L2" t="str">
            <v>Detail - Credit Change 2008/09</v>
          </cell>
          <cell r="M2" t="str">
            <v>Detail - Amended Debit 2008/09</v>
          </cell>
          <cell r="N2" t="str">
            <v>Detail - Amended Credit 2008/09</v>
          </cell>
          <cell r="O2" t="str">
            <v>Total</v>
          </cell>
          <cell r="P2" t="str">
            <v>CPI/cost increase</v>
          </cell>
          <cell r="Q2" t="str">
            <v>Growth</v>
          </cell>
          <cell r="R2" t="str">
            <v>LTCCP scenario opex</v>
          </cell>
          <cell r="S2" t="str">
            <v>Spike</v>
          </cell>
          <cell r="T2" t="str">
            <v>Consquential opex from CAPEX</v>
          </cell>
          <cell r="U2" t="str">
            <v>Pre-planning for CAPEX</v>
          </cell>
          <cell r="V2" t="str">
            <v>Unbudgeted approved FTEs</v>
          </cell>
          <cell r="W2" t="str">
            <v>Non-discretionary increases</v>
          </cell>
          <cell r="X2" t="str">
            <v>Other</v>
          </cell>
        </row>
        <row r="3">
          <cell r="A3">
            <v>3</v>
          </cell>
          <cell r="B3" t="str">
            <v>HR03</v>
          </cell>
          <cell r="D3" t="str">
            <v>Organisation Performance</v>
          </cell>
          <cell r="E3" t="str">
            <v>Human Resources</v>
          </cell>
          <cell r="F3" t="str">
            <v>Peter Jefferies</v>
          </cell>
          <cell r="G3" t="str">
            <v>Growth/Inflation related increase</v>
          </cell>
          <cell r="H3" t="str">
            <v>Other operating expenditure</v>
          </cell>
          <cell r="I3">
            <v>0</v>
          </cell>
          <cell r="J3">
            <v>0</v>
          </cell>
          <cell r="K3">
            <v>12500</v>
          </cell>
          <cell r="L3">
            <v>0</v>
          </cell>
          <cell r="M3">
            <v>12500</v>
          </cell>
          <cell r="N3">
            <v>0</v>
          </cell>
          <cell r="O3">
            <v>12500</v>
          </cell>
          <cell r="Q3">
            <v>12500</v>
          </cell>
        </row>
        <row r="4">
          <cell r="A4">
            <v>4</v>
          </cell>
          <cell r="B4" t="str">
            <v>HR05</v>
          </cell>
          <cell r="D4" t="str">
            <v>Organisation Performance</v>
          </cell>
          <cell r="E4" t="str">
            <v>Human Resources</v>
          </cell>
          <cell r="F4" t="str">
            <v>Peter Jefferies</v>
          </cell>
          <cell r="G4" t="str">
            <v>Growth/Inflation related increase</v>
          </cell>
          <cell r="H4" t="str">
            <v>Other operating expenditure</v>
          </cell>
          <cell r="I4">
            <v>15000</v>
          </cell>
          <cell r="J4">
            <v>0</v>
          </cell>
          <cell r="K4">
            <v>10000</v>
          </cell>
          <cell r="L4">
            <v>0</v>
          </cell>
          <cell r="M4">
            <v>25000</v>
          </cell>
          <cell r="N4">
            <v>0</v>
          </cell>
          <cell r="O4">
            <v>10000</v>
          </cell>
          <cell r="Q4">
            <v>10000</v>
          </cell>
        </row>
        <row r="5">
          <cell r="A5">
            <v>5</v>
          </cell>
          <cell r="B5" t="str">
            <v>HR06</v>
          </cell>
          <cell r="D5" t="str">
            <v>Organisation Performance</v>
          </cell>
          <cell r="E5" t="str">
            <v>Human Resources</v>
          </cell>
          <cell r="F5" t="str">
            <v>Peter Jefferies</v>
          </cell>
          <cell r="G5" t="str">
            <v>Growth/Inflation related increase</v>
          </cell>
          <cell r="H5" t="str">
            <v>Other operating expenditure</v>
          </cell>
          <cell r="I5">
            <v>14560</v>
          </cell>
          <cell r="J5">
            <v>0</v>
          </cell>
          <cell r="K5">
            <v>8200</v>
          </cell>
          <cell r="L5">
            <v>0</v>
          </cell>
          <cell r="M5">
            <v>22760</v>
          </cell>
          <cell r="N5">
            <v>0</v>
          </cell>
          <cell r="O5">
            <v>8200</v>
          </cell>
          <cell r="Q5">
            <v>8200</v>
          </cell>
        </row>
        <row r="6">
          <cell r="A6">
            <v>6</v>
          </cell>
          <cell r="B6" t="str">
            <v>TS1</v>
          </cell>
          <cell r="D6" t="str">
            <v>Transport</v>
          </cell>
          <cell r="E6" t="str">
            <v>Transport Strategy</v>
          </cell>
          <cell r="F6" t="str">
            <v>Graham Southcombe</v>
          </cell>
          <cell r="G6" t="str">
            <v>Growth/Inflation related increase</v>
          </cell>
          <cell r="H6" t="str">
            <v>Consultants &amp; contractors</v>
          </cell>
          <cell r="I6">
            <v>695525</v>
          </cell>
          <cell r="K6">
            <v>-195525</v>
          </cell>
          <cell r="M6">
            <v>500000</v>
          </cell>
          <cell r="N6">
            <v>0</v>
          </cell>
          <cell r="O6">
            <v>-195525</v>
          </cell>
          <cell r="Q6">
            <v>-195525</v>
          </cell>
        </row>
        <row r="7">
          <cell r="A7">
            <v>6</v>
          </cell>
          <cell r="B7" t="str">
            <v>TS2</v>
          </cell>
          <cell r="D7" t="str">
            <v>Transport</v>
          </cell>
          <cell r="E7" t="str">
            <v>Transport Strategy</v>
          </cell>
          <cell r="F7" t="str">
            <v>Graham Southcombe</v>
          </cell>
          <cell r="G7" t="str">
            <v>Growth/Inflation related increase</v>
          </cell>
          <cell r="H7" t="str">
            <v>Consultants &amp; contractors</v>
          </cell>
          <cell r="I7">
            <v>100201</v>
          </cell>
          <cell r="K7">
            <v>49799</v>
          </cell>
          <cell r="M7">
            <v>150000</v>
          </cell>
          <cell r="N7">
            <v>0</v>
          </cell>
          <cell r="O7">
            <v>49799</v>
          </cell>
          <cell r="Q7">
            <v>49799</v>
          </cell>
        </row>
        <row r="8">
          <cell r="A8">
            <v>6</v>
          </cell>
          <cell r="B8" t="str">
            <v>TS3</v>
          </cell>
          <cell r="D8" t="str">
            <v>Transport</v>
          </cell>
          <cell r="E8" t="str">
            <v>Transport Strategy</v>
          </cell>
          <cell r="F8" t="str">
            <v>Graham Southcombe</v>
          </cell>
          <cell r="G8" t="str">
            <v>Growth/Inflation related increase</v>
          </cell>
          <cell r="H8" t="str">
            <v>Consultants &amp; contractors</v>
          </cell>
          <cell r="I8">
            <v>4092</v>
          </cell>
          <cell r="K8">
            <v>-4092</v>
          </cell>
          <cell r="M8">
            <v>0</v>
          </cell>
          <cell r="N8">
            <v>0</v>
          </cell>
          <cell r="O8">
            <v>-4092</v>
          </cell>
          <cell r="Q8">
            <v>-4092</v>
          </cell>
        </row>
        <row r="9">
          <cell r="A9">
            <v>6</v>
          </cell>
          <cell r="B9" t="str">
            <v>TS4</v>
          </cell>
          <cell r="D9" t="str">
            <v>Transport</v>
          </cell>
          <cell r="E9" t="str">
            <v>Transport Strategy</v>
          </cell>
          <cell r="F9" t="str">
            <v>Graham Southcombe</v>
          </cell>
          <cell r="G9" t="str">
            <v>Growth/Inflation related increase</v>
          </cell>
          <cell r="H9" t="str">
            <v>Consultants &amp; contractors</v>
          </cell>
          <cell r="I9">
            <v>295021</v>
          </cell>
          <cell r="K9">
            <v>24979</v>
          </cell>
          <cell r="M9">
            <v>320000</v>
          </cell>
          <cell r="N9">
            <v>0</v>
          </cell>
          <cell r="O9">
            <v>24979</v>
          </cell>
          <cell r="Q9">
            <v>24979</v>
          </cell>
        </row>
        <row r="10">
          <cell r="A10">
            <v>6</v>
          </cell>
          <cell r="B10" t="str">
            <v>TS5</v>
          </cell>
          <cell r="D10" t="str">
            <v>Transport</v>
          </cell>
          <cell r="E10" t="str">
            <v>Transport Strategy</v>
          </cell>
          <cell r="F10" t="str">
            <v>Graham Southcombe</v>
          </cell>
          <cell r="G10" t="str">
            <v>Growth/Inflation related increase</v>
          </cell>
          <cell r="H10" t="str">
            <v>Consultants &amp; contractors</v>
          </cell>
          <cell r="I10">
            <v>148460</v>
          </cell>
          <cell r="K10">
            <v>-12927</v>
          </cell>
          <cell r="M10">
            <v>135533</v>
          </cell>
          <cell r="N10">
            <v>0</v>
          </cell>
          <cell r="O10">
            <v>-12927</v>
          </cell>
          <cell r="Q10">
            <v>-12927</v>
          </cell>
        </row>
        <row r="11">
          <cell r="A11">
            <v>6</v>
          </cell>
          <cell r="B11" t="str">
            <v>TS6</v>
          </cell>
          <cell r="D11" t="str">
            <v>Transport</v>
          </cell>
          <cell r="E11" t="str">
            <v>Transport Strategy</v>
          </cell>
          <cell r="F11" t="str">
            <v>Graham Southcombe</v>
          </cell>
          <cell r="G11" t="str">
            <v>Growth/Inflation related increase</v>
          </cell>
          <cell r="H11" t="str">
            <v>Revenue Grants &amp; Subs</v>
          </cell>
          <cell r="J11">
            <v>-9695</v>
          </cell>
          <cell r="K11">
            <v>-9695</v>
          </cell>
          <cell r="M11">
            <v>-9695</v>
          </cell>
          <cell r="N11">
            <v>-9695</v>
          </cell>
          <cell r="O11">
            <v>-9695</v>
          </cell>
          <cell r="Q11">
            <v>-9695</v>
          </cell>
        </row>
        <row r="12">
          <cell r="A12">
            <v>6</v>
          </cell>
          <cell r="B12" t="str">
            <v>TS8</v>
          </cell>
          <cell r="D12" t="str">
            <v>Transport</v>
          </cell>
          <cell r="E12" t="str">
            <v>Transport Strategy</v>
          </cell>
          <cell r="F12" t="str">
            <v>Graham Southcombe</v>
          </cell>
          <cell r="G12" t="str">
            <v>Other budget with "spike"</v>
          </cell>
          <cell r="H12" t="str">
            <v>Consequential Opex</v>
          </cell>
          <cell r="J12">
            <v>0</v>
          </cell>
          <cell r="K12">
            <v>-225000</v>
          </cell>
          <cell r="M12">
            <v>-225000</v>
          </cell>
          <cell r="N12">
            <v>0</v>
          </cell>
          <cell r="O12">
            <v>-225000</v>
          </cell>
          <cell r="S12">
            <v>-225000</v>
          </cell>
        </row>
        <row r="13">
          <cell r="A13">
            <v>7</v>
          </cell>
          <cell r="B13" t="str">
            <v>CC-01</v>
          </cell>
          <cell r="D13" t="str">
            <v>Organisation Performance</v>
          </cell>
          <cell r="E13" t="str">
            <v>Customer Services</v>
          </cell>
          <cell r="F13" t="str">
            <v>Peter Jefferies</v>
          </cell>
          <cell r="G13" t="str">
            <v>Growth/Inflation related increase</v>
          </cell>
          <cell r="H13" t="str">
            <v>Other operating expenditure</v>
          </cell>
          <cell r="I13">
            <v>0</v>
          </cell>
          <cell r="J13">
            <v>0</v>
          </cell>
          <cell r="K13">
            <v>16000</v>
          </cell>
          <cell r="L13">
            <v>0</v>
          </cell>
          <cell r="M13">
            <v>16000</v>
          </cell>
          <cell r="N13">
            <v>0</v>
          </cell>
          <cell r="O13">
            <v>16000</v>
          </cell>
          <cell r="Q13">
            <v>16000</v>
          </cell>
        </row>
        <row r="14">
          <cell r="A14">
            <v>8</v>
          </cell>
          <cell r="B14" t="str">
            <v>Email &amp; Spreadsheet</v>
          </cell>
          <cell r="D14" t="str">
            <v>Finance</v>
          </cell>
          <cell r="E14" t="str">
            <v>Corporate</v>
          </cell>
          <cell r="F14" t="str">
            <v>Mark Donovan</v>
          </cell>
          <cell r="G14" t="str">
            <v>Change in Net Interest</v>
          </cell>
          <cell r="H14" t="str">
            <v>Interest Income</v>
          </cell>
          <cell r="I14">
            <v>0</v>
          </cell>
          <cell r="J14">
            <v>13678131</v>
          </cell>
          <cell r="K14">
            <v>0</v>
          </cell>
          <cell r="L14">
            <v>-1644131</v>
          </cell>
          <cell r="M14">
            <v>0</v>
          </cell>
          <cell r="N14">
            <v>12034000</v>
          </cell>
          <cell r="O14">
            <v>1644131</v>
          </cell>
          <cell r="X14">
            <v>1644131</v>
          </cell>
        </row>
        <row r="15">
          <cell r="A15">
            <v>8</v>
          </cell>
          <cell r="B15" t="str">
            <v>Email &amp; Spreadsheet</v>
          </cell>
          <cell r="D15" t="str">
            <v>Finance</v>
          </cell>
          <cell r="E15" t="str">
            <v>Corporate</v>
          </cell>
          <cell r="F15" t="str">
            <v>Mark Donovan</v>
          </cell>
          <cell r="G15" t="str">
            <v>Change in Net Interest</v>
          </cell>
          <cell r="H15" t="str">
            <v>Interest Expense</v>
          </cell>
          <cell r="I15">
            <v>20892823</v>
          </cell>
          <cell r="J15">
            <v>0</v>
          </cell>
          <cell r="K15">
            <v>16280177</v>
          </cell>
          <cell r="L15">
            <v>0</v>
          </cell>
          <cell r="M15">
            <v>37173000</v>
          </cell>
          <cell r="N15">
            <v>0</v>
          </cell>
          <cell r="O15">
            <v>16280177</v>
          </cell>
          <cell r="X15">
            <v>16280177</v>
          </cell>
        </row>
        <row r="16">
          <cell r="A16">
            <v>9</v>
          </cell>
          <cell r="B16" t="str">
            <v>Email &amp; Spreadsheet</v>
          </cell>
          <cell r="D16" t="str">
            <v>Finance</v>
          </cell>
          <cell r="E16" t="str">
            <v>Corporate</v>
          </cell>
          <cell r="F16" t="str">
            <v>David Jeffrey</v>
          </cell>
          <cell r="G16" t="str">
            <v>Change in Depreciation</v>
          </cell>
          <cell r="H16" t="str">
            <v>Depreciation</v>
          </cell>
          <cell r="I16">
            <v>120517000</v>
          </cell>
          <cell r="J16">
            <v>0</v>
          </cell>
          <cell r="K16">
            <v>16585000</v>
          </cell>
          <cell r="L16">
            <v>0</v>
          </cell>
          <cell r="M16">
            <v>137102000</v>
          </cell>
          <cell r="N16">
            <v>0</v>
          </cell>
          <cell r="O16">
            <v>16585000</v>
          </cell>
          <cell r="X16">
            <v>16585000</v>
          </cell>
        </row>
        <row r="17">
          <cell r="A17">
            <v>10</v>
          </cell>
          <cell r="B17" t="str">
            <v>Email &amp; Spreadsheet</v>
          </cell>
          <cell r="D17" t="str">
            <v>Finance</v>
          </cell>
          <cell r="E17" t="str">
            <v>Property</v>
          </cell>
          <cell r="F17" t="str">
            <v>Brian Maltby</v>
          </cell>
          <cell r="G17" t="str">
            <v>Movement in Legal Expenses</v>
          </cell>
          <cell r="H17" t="str">
            <v>Legal</v>
          </cell>
          <cell r="I17">
            <v>6680625</v>
          </cell>
          <cell r="J17">
            <v>0</v>
          </cell>
          <cell r="K17">
            <v>200418.75</v>
          </cell>
          <cell r="L17">
            <v>0</v>
          </cell>
          <cell r="M17">
            <v>6881043.75</v>
          </cell>
          <cell r="N17">
            <v>0</v>
          </cell>
          <cell r="O17">
            <v>200418.75</v>
          </cell>
          <cell r="P17">
            <v>200418.75</v>
          </cell>
        </row>
        <row r="18">
          <cell r="A18">
            <v>10</v>
          </cell>
          <cell r="B18" t="str">
            <v>Email &amp; Spreadsheet</v>
          </cell>
          <cell r="D18" t="str">
            <v>Finance</v>
          </cell>
          <cell r="E18" t="str">
            <v>Data Services</v>
          </cell>
          <cell r="F18" t="str">
            <v>Grant McInman</v>
          </cell>
          <cell r="G18" t="str">
            <v>Movement in Insurance Costs</v>
          </cell>
          <cell r="H18" t="str">
            <v>Insurance Costs</v>
          </cell>
          <cell r="I18">
            <v>7973392</v>
          </cell>
          <cell r="J18">
            <v>0</v>
          </cell>
          <cell r="K18">
            <v>239202</v>
          </cell>
          <cell r="L18">
            <v>0</v>
          </cell>
          <cell r="M18">
            <v>8212594</v>
          </cell>
          <cell r="N18">
            <v>0</v>
          </cell>
          <cell r="O18">
            <v>239202</v>
          </cell>
          <cell r="P18">
            <v>239202</v>
          </cell>
        </row>
        <row r="19">
          <cell r="A19">
            <v>10</v>
          </cell>
          <cell r="B19" t="str">
            <v>Email &amp; Spreadsheet</v>
          </cell>
          <cell r="D19" t="str">
            <v>Finance</v>
          </cell>
          <cell r="E19" t="str">
            <v>Corporate</v>
          </cell>
          <cell r="F19" t="str">
            <v>Steven Ross</v>
          </cell>
          <cell r="G19" t="str">
            <v>Movement in Internal Rates</v>
          </cell>
          <cell r="H19" t="str">
            <v>Internal Rates</v>
          </cell>
          <cell r="I19">
            <v>10160845</v>
          </cell>
          <cell r="J19">
            <v>0</v>
          </cell>
          <cell r="K19">
            <v>1219301</v>
          </cell>
          <cell r="L19">
            <v>0</v>
          </cell>
          <cell r="M19">
            <v>11380146</v>
          </cell>
          <cell r="N19">
            <v>0</v>
          </cell>
          <cell r="O19">
            <v>1219301</v>
          </cell>
          <cell r="X19">
            <v>1219301</v>
          </cell>
        </row>
        <row r="20">
          <cell r="A20">
            <v>11</v>
          </cell>
          <cell r="B20" t="str">
            <v>HR-07</v>
          </cell>
          <cell r="D20" t="str">
            <v>Organisation Performance</v>
          </cell>
          <cell r="E20" t="str">
            <v>Human Resources</v>
          </cell>
          <cell r="F20" t="str">
            <v>Peter Jefferies</v>
          </cell>
          <cell r="G20" t="str">
            <v>Growth/Inflation related increase</v>
          </cell>
          <cell r="H20" t="str">
            <v>Consultants &amp; contractors</v>
          </cell>
          <cell r="I20">
            <v>0</v>
          </cell>
          <cell r="J20">
            <v>0</v>
          </cell>
          <cell r="K20">
            <v>26000</v>
          </cell>
          <cell r="L20">
            <v>0</v>
          </cell>
          <cell r="M20">
            <v>26000</v>
          </cell>
          <cell r="N20">
            <v>0</v>
          </cell>
          <cell r="O20">
            <v>26000</v>
          </cell>
          <cell r="Q20">
            <v>26000</v>
          </cell>
        </row>
        <row r="21">
          <cell r="A21">
            <v>12</v>
          </cell>
          <cell r="B21" t="str">
            <v>HR-04</v>
          </cell>
          <cell r="D21" t="str">
            <v>Organisation Performance</v>
          </cell>
          <cell r="E21" t="str">
            <v>Human Resources</v>
          </cell>
          <cell r="F21" t="str">
            <v>Peter Jefferies</v>
          </cell>
          <cell r="G21" t="str">
            <v>Growth/Inflation related increase</v>
          </cell>
          <cell r="H21" t="str">
            <v>Other operating expenditure</v>
          </cell>
          <cell r="I21">
            <v>0</v>
          </cell>
          <cell r="J21">
            <v>0</v>
          </cell>
          <cell r="K21">
            <v>140000</v>
          </cell>
          <cell r="L21">
            <v>0</v>
          </cell>
          <cell r="M21">
            <v>140000</v>
          </cell>
          <cell r="N21">
            <v>0</v>
          </cell>
          <cell r="O21">
            <v>140000</v>
          </cell>
          <cell r="Q21">
            <v>140000</v>
          </cell>
        </row>
        <row r="22">
          <cell r="A22">
            <v>15</v>
          </cell>
          <cell r="B22">
            <v>89</v>
          </cell>
          <cell r="D22" t="str">
            <v>ACR</v>
          </cell>
          <cell r="E22" t="str">
            <v>Special Projects</v>
          </cell>
          <cell r="F22" t="str">
            <v>Targeted Rates</v>
          </cell>
          <cell r="G22" t="str">
            <v>CAPEX Review - change in pre planning OPEX</v>
          </cell>
          <cell r="H22" t="str">
            <v>Other operating expenditure</v>
          </cell>
          <cell r="I22">
            <v>100000</v>
          </cell>
          <cell r="J22">
            <v>0</v>
          </cell>
          <cell r="K22">
            <v>-100000</v>
          </cell>
          <cell r="L22">
            <v>0</v>
          </cell>
          <cell r="M22">
            <v>0</v>
          </cell>
          <cell r="N22">
            <v>0</v>
          </cell>
          <cell r="O22">
            <v>-100000</v>
          </cell>
          <cell r="U22">
            <v>-100000</v>
          </cell>
        </row>
        <row r="23">
          <cell r="A23">
            <v>15</v>
          </cell>
          <cell r="B23">
            <v>90</v>
          </cell>
          <cell r="D23" t="str">
            <v>Transport</v>
          </cell>
          <cell r="E23" t="str">
            <v>Transport</v>
          </cell>
          <cell r="F23" t="str">
            <v>Other</v>
          </cell>
          <cell r="G23" t="str">
            <v>Other budget with "spike"</v>
          </cell>
          <cell r="H23" t="str">
            <v>Other operating expenditure</v>
          </cell>
          <cell r="I23">
            <v>133000</v>
          </cell>
          <cell r="J23">
            <v>0</v>
          </cell>
          <cell r="K23">
            <v>-133000</v>
          </cell>
          <cell r="L23">
            <v>0</v>
          </cell>
          <cell r="M23">
            <v>0</v>
          </cell>
          <cell r="N23">
            <v>0</v>
          </cell>
          <cell r="O23">
            <v>-133000</v>
          </cell>
          <cell r="S23">
            <v>-133000</v>
          </cell>
        </row>
        <row r="24">
          <cell r="A24">
            <v>15</v>
          </cell>
          <cell r="B24">
            <v>92</v>
          </cell>
          <cell r="D24" t="str">
            <v>Transport</v>
          </cell>
          <cell r="E24" t="str">
            <v>Transport</v>
          </cell>
          <cell r="F24" t="str">
            <v>Targeted Rates</v>
          </cell>
          <cell r="G24" t="str">
            <v>Other budget with "spike"</v>
          </cell>
          <cell r="H24" t="str">
            <v>Other operating expenditure</v>
          </cell>
          <cell r="I24">
            <v>160000</v>
          </cell>
          <cell r="J24">
            <v>0</v>
          </cell>
          <cell r="K24">
            <v>-160000</v>
          </cell>
          <cell r="L24">
            <v>0</v>
          </cell>
          <cell r="M24">
            <v>0</v>
          </cell>
          <cell r="N24">
            <v>0</v>
          </cell>
          <cell r="O24">
            <v>-160000</v>
          </cell>
          <cell r="S24">
            <v>-160000</v>
          </cell>
        </row>
        <row r="25">
          <cell r="A25">
            <v>15</v>
          </cell>
          <cell r="B25">
            <v>110</v>
          </cell>
          <cell r="D25" t="str">
            <v>Organisation Performance</v>
          </cell>
          <cell r="E25" t="str">
            <v>Organisation Performance</v>
          </cell>
          <cell r="F25" t="str">
            <v>DM</v>
          </cell>
          <cell r="G25" t="str">
            <v>Other budget with "spike"</v>
          </cell>
          <cell r="H25" t="str">
            <v>Other operating expenditure</v>
          </cell>
          <cell r="I25">
            <v>70000</v>
          </cell>
          <cell r="J25">
            <v>0</v>
          </cell>
          <cell r="K25">
            <v>-70000</v>
          </cell>
          <cell r="L25">
            <v>0</v>
          </cell>
          <cell r="M25">
            <v>0</v>
          </cell>
          <cell r="N25">
            <v>0</v>
          </cell>
          <cell r="O25">
            <v>-70000</v>
          </cell>
          <cell r="S25">
            <v>-70000</v>
          </cell>
        </row>
        <row r="26">
          <cell r="A26">
            <v>15</v>
          </cell>
          <cell r="B26" t="str">
            <v>181+182</v>
          </cell>
          <cell r="D26" t="str">
            <v>City Development</v>
          </cell>
          <cell r="E26" t="str">
            <v>City Development</v>
          </cell>
          <cell r="F26" t="str">
            <v>Unavoidable</v>
          </cell>
          <cell r="G26" t="str">
            <v>Other budget with "spike"</v>
          </cell>
          <cell r="H26" t="str">
            <v>Other operating expenditure</v>
          </cell>
          <cell r="I26">
            <v>597539</v>
          </cell>
          <cell r="J26">
            <v>0</v>
          </cell>
          <cell r="K26">
            <v>-597539</v>
          </cell>
          <cell r="L26">
            <v>0</v>
          </cell>
          <cell r="M26">
            <v>0</v>
          </cell>
          <cell r="N26">
            <v>0</v>
          </cell>
          <cell r="O26">
            <v>-597539</v>
          </cell>
          <cell r="S26">
            <v>-597539</v>
          </cell>
        </row>
        <row r="27">
          <cell r="A27">
            <v>15</v>
          </cell>
          <cell r="B27" t="str">
            <v>March</v>
          </cell>
          <cell r="D27" t="str">
            <v>City Development</v>
          </cell>
          <cell r="E27" t="str">
            <v>City Development</v>
          </cell>
          <cell r="F27" t="str">
            <v>Sherry Confidential</v>
          </cell>
          <cell r="G27" t="str">
            <v>Other budget with "spike"</v>
          </cell>
          <cell r="H27" t="str">
            <v>Other operating expenditure</v>
          </cell>
          <cell r="I27">
            <v>500000</v>
          </cell>
          <cell r="J27">
            <v>0</v>
          </cell>
          <cell r="K27">
            <v>-500000</v>
          </cell>
          <cell r="L27">
            <v>0</v>
          </cell>
          <cell r="M27">
            <v>0</v>
          </cell>
          <cell r="N27">
            <v>0</v>
          </cell>
          <cell r="O27">
            <v>-500000</v>
          </cell>
          <cell r="S27">
            <v>-500000</v>
          </cell>
        </row>
        <row r="28">
          <cell r="A28">
            <v>15</v>
          </cell>
          <cell r="B28" t="str">
            <v>March</v>
          </cell>
          <cell r="D28" t="str">
            <v>City Development</v>
          </cell>
          <cell r="E28" t="str">
            <v>City Development</v>
          </cell>
          <cell r="F28" t="str">
            <v>Sherry</v>
          </cell>
          <cell r="G28" t="str">
            <v>Growth/Inflation related increase</v>
          </cell>
          <cell r="H28" t="str">
            <v>Other operating expenditure</v>
          </cell>
          <cell r="I28">
            <v>1466000</v>
          </cell>
          <cell r="J28">
            <v>0</v>
          </cell>
          <cell r="K28">
            <v>-400000</v>
          </cell>
          <cell r="L28">
            <v>0</v>
          </cell>
          <cell r="M28">
            <v>1066000</v>
          </cell>
          <cell r="N28">
            <v>0</v>
          </cell>
          <cell r="O28">
            <v>-400000</v>
          </cell>
          <cell r="Q28">
            <v>-400000</v>
          </cell>
        </row>
        <row r="29">
          <cell r="A29">
            <v>15</v>
          </cell>
          <cell r="B29" t="str">
            <v>March</v>
          </cell>
          <cell r="D29" t="str">
            <v>City Development</v>
          </cell>
          <cell r="E29" t="str">
            <v>City Development</v>
          </cell>
          <cell r="F29" t="str">
            <v>Sherry</v>
          </cell>
          <cell r="G29" t="str">
            <v>Other budget with "spike"</v>
          </cell>
          <cell r="H29" t="str">
            <v>Other operating expenditure</v>
          </cell>
          <cell r="I29">
            <v>600000</v>
          </cell>
          <cell r="J29">
            <v>0</v>
          </cell>
          <cell r="K29">
            <v>-200000</v>
          </cell>
          <cell r="L29">
            <v>0</v>
          </cell>
          <cell r="M29">
            <v>400000</v>
          </cell>
          <cell r="N29">
            <v>0</v>
          </cell>
          <cell r="O29">
            <v>-200000</v>
          </cell>
          <cell r="S29">
            <v>-200000</v>
          </cell>
        </row>
        <row r="30">
          <cell r="A30">
            <v>15</v>
          </cell>
          <cell r="B30" t="str">
            <v>March</v>
          </cell>
          <cell r="D30" t="str">
            <v>City Development</v>
          </cell>
          <cell r="E30" t="str">
            <v>City Development</v>
          </cell>
          <cell r="F30" t="str">
            <v>Sherry</v>
          </cell>
          <cell r="G30" t="str">
            <v>Other budget with "spike"</v>
          </cell>
          <cell r="H30" t="str">
            <v>Other operating expenditure</v>
          </cell>
          <cell r="I30">
            <v>180000</v>
          </cell>
          <cell r="J30">
            <v>0</v>
          </cell>
          <cell r="K30">
            <v>75000</v>
          </cell>
          <cell r="L30">
            <v>0</v>
          </cell>
          <cell r="M30">
            <v>255000</v>
          </cell>
          <cell r="N30">
            <v>0</v>
          </cell>
          <cell r="O30">
            <v>75000</v>
          </cell>
          <cell r="S30">
            <v>75000</v>
          </cell>
        </row>
        <row r="31">
          <cell r="A31">
            <v>15</v>
          </cell>
          <cell r="B31" t="str">
            <v>March</v>
          </cell>
          <cell r="D31" t="str">
            <v>City Development</v>
          </cell>
          <cell r="E31" t="str">
            <v>City Development</v>
          </cell>
          <cell r="F31" t="str">
            <v>Sherry</v>
          </cell>
          <cell r="G31" t="str">
            <v>Other budget with "spike"</v>
          </cell>
          <cell r="H31" t="str">
            <v>Other operating expenditure</v>
          </cell>
          <cell r="I31">
            <v>20000</v>
          </cell>
          <cell r="J31">
            <v>0</v>
          </cell>
          <cell r="K31">
            <v>80000</v>
          </cell>
          <cell r="L31">
            <v>0</v>
          </cell>
          <cell r="M31">
            <v>100000</v>
          </cell>
          <cell r="N31">
            <v>0</v>
          </cell>
          <cell r="O31">
            <v>80000</v>
          </cell>
          <cell r="S31">
            <v>80000</v>
          </cell>
        </row>
        <row r="32">
          <cell r="A32">
            <v>15</v>
          </cell>
          <cell r="D32" t="str">
            <v>Transport</v>
          </cell>
          <cell r="E32" t="str">
            <v>Transport</v>
          </cell>
          <cell r="F32" t="str">
            <v>New request</v>
          </cell>
          <cell r="G32" t="str">
            <v>Other budget with "spike"</v>
          </cell>
          <cell r="H32" t="str">
            <v>Other operating expenditure</v>
          </cell>
          <cell r="I32">
            <v>150000</v>
          </cell>
          <cell r="J32">
            <v>0</v>
          </cell>
          <cell r="K32">
            <v>-150000</v>
          </cell>
          <cell r="L32">
            <v>0</v>
          </cell>
          <cell r="M32">
            <v>0</v>
          </cell>
          <cell r="N32">
            <v>0</v>
          </cell>
          <cell r="O32">
            <v>-150000</v>
          </cell>
          <cell r="S32">
            <v>-150000</v>
          </cell>
        </row>
        <row r="33">
          <cell r="A33">
            <v>15</v>
          </cell>
          <cell r="D33" t="str">
            <v>Transport</v>
          </cell>
          <cell r="E33" t="str">
            <v>Transport</v>
          </cell>
          <cell r="F33" t="str">
            <v>Targeted Rates</v>
          </cell>
          <cell r="G33" t="str">
            <v>Other budget with "spike"</v>
          </cell>
          <cell r="H33" t="str">
            <v>Other operating expenditure</v>
          </cell>
          <cell r="I33">
            <v>100000</v>
          </cell>
          <cell r="J33">
            <v>0</v>
          </cell>
          <cell r="K33">
            <v>-100000</v>
          </cell>
          <cell r="L33">
            <v>0</v>
          </cell>
          <cell r="M33">
            <v>0</v>
          </cell>
          <cell r="N33">
            <v>0</v>
          </cell>
          <cell r="O33">
            <v>-100000</v>
          </cell>
          <cell r="S33">
            <v>-100000</v>
          </cell>
        </row>
        <row r="34">
          <cell r="A34">
            <v>15</v>
          </cell>
          <cell r="D34" t="str">
            <v>Transport</v>
          </cell>
          <cell r="E34" t="str">
            <v>Transport</v>
          </cell>
          <cell r="F34" t="str">
            <v>Savings</v>
          </cell>
          <cell r="G34" t="str">
            <v>CAPEX Review - change in consequential OPEX</v>
          </cell>
          <cell r="H34" t="str">
            <v>Other operating expenditure</v>
          </cell>
          <cell r="I34">
            <v>-200000</v>
          </cell>
          <cell r="J34">
            <v>0</v>
          </cell>
          <cell r="K34">
            <v>200000</v>
          </cell>
          <cell r="L34">
            <v>0</v>
          </cell>
          <cell r="M34">
            <v>0</v>
          </cell>
          <cell r="N34">
            <v>0</v>
          </cell>
          <cell r="O34">
            <v>200000</v>
          </cell>
          <cell r="S34">
            <v>200000</v>
          </cell>
        </row>
        <row r="35">
          <cell r="A35">
            <v>15</v>
          </cell>
          <cell r="D35" t="str">
            <v>Transport</v>
          </cell>
          <cell r="E35" t="str">
            <v>Transport</v>
          </cell>
          <cell r="F35" t="str">
            <v>Savings</v>
          </cell>
          <cell r="G35" t="str">
            <v>CAPEX Review - change in consequential OPEX</v>
          </cell>
          <cell r="H35" t="str">
            <v>Other operating expenditure</v>
          </cell>
          <cell r="I35">
            <v>-300000</v>
          </cell>
          <cell r="J35">
            <v>0</v>
          </cell>
          <cell r="K35">
            <v>300000</v>
          </cell>
          <cell r="L35">
            <v>0</v>
          </cell>
          <cell r="M35">
            <v>0</v>
          </cell>
          <cell r="N35">
            <v>0</v>
          </cell>
          <cell r="O35">
            <v>300000</v>
          </cell>
          <cell r="T35">
            <v>300000</v>
          </cell>
        </row>
        <row r="36">
          <cell r="A36">
            <v>16</v>
          </cell>
          <cell r="D36" t="str">
            <v>Finance</v>
          </cell>
          <cell r="E36" t="str">
            <v>Business Performance</v>
          </cell>
          <cell r="F36" t="str">
            <v>Dario Rizzi</v>
          </cell>
          <cell r="G36" t="str">
            <v>Growth/Inflation related increase</v>
          </cell>
          <cell r="H36" t="str">
            <v>Staff Costs</v>
          </cell>
          <cell r="I36">
            <v>16246</v>
          </cell>
          <cell r="J36">
            <v>0</v>
          </cell>
          <cell r="K36">
            <v>52754</v>
          </cell>
          <cell r="L36">
            <v>0</v>
          </cell>
          <cell r="M36">
            <v>69000</v>
          </cell>
          <cell r="N36">
            <v>0</v>
          </cell>
          <cell r="O36">
            <v>52754</v>
          </cell>
          <cell r="Q36">
            <v>52754</v>
          </cell>
        </row>
        <row r="37">
          <cell r="A37">
            <v>17</v>
          </cell>
          <cell r="D37" t="str">
            <v>Finance</v>
          </cell>
          <cell r="E37" t="str">
            <v>Business Performance</v>
          </cell>
          <cell r="F37" t="str">
            <v>Dario Rizzi</v>
          </cell>
          <cell r="G37" t="str">
            <v>Growth/Inflation related increase</v>
          </cell>
          <cell r="H37" t="str">
            <v>Staff Costs</v>
          </cell>
          <cell r="I37">
            <v>1688500</v>
          </cell>
          <cell r="J37">
            <v>0</v>
          </cell>
          <cell r="K37">
            <v>23000</v>
          </cell>
          <cell r="L37">
            <v>0</v>
          </cell>
          <cell r="M37">
            <v>1711500</v>
          </cell>
          <cell r="N37">
            <v>0</v>
          </cell>
          <cell r="O37">
            <v>23000</v>
          </cell>
          <cell r="Q37">
            <v>23000</v>
          </cell>
        </row>
        <row r="38">
          <cell r="A38">
            <v>18</v>
          </cell>
          <cell r="D38" t="str">
            <v>Finance</v>
          </cell>
          <cell r="E38" t="str">
            <v>Corporate Finance &amp; Planning</v>
          </cell>
          <cell r="F38" t="str">
            <v>Dario Rizzi</v>
          </cell>
          <cell r="G38" t="str">
            <v>Other budget with "spike"</v>
          </cell>
          <cell r="H38" t="str">
            <v>Other operating expenditure</v>
          </cell>
          <cell r="I38">
            <v>62463</v>
          </cell>
          <cell r="J38">
            <v>0</v>
          </cell>
          <cell r="K38">
            <v>-37463</v>
          </cell>
          <cell r="L38">
            <v>0</v>
          </cell>
          <cell r="M38">
            <v>25000</v>
          </cell>
          <cell r="N38">
            <v>0</v>
          </cell>
          <cell r="O38">
            <v>-37463</v>
          </cell>
          <cell r="S38">
            <v>-37463</v>
          </cell>
        </row>
        <row r="39">
          <cell r="A39">
            <v>18</v>
          </cell>
          <cell r="D39" t="str">
            <v>Finance</v>
          </cell>
          <cell r="E39" t="str">
            <v>Corporate Finance &amp; Planning</v>
          </cell>
          <cell r="F39" t="str">
            <v>Dario Rizzi</v>
          </cell>
          <cell r="G39" t="str">
            <v>Other budget with "spike"</v>
          </cell>
          <cell r="H39" t="str">
            <v>Consultants &amp; contractors</v>
          </cell>
          <cell r="I39">
            <v>0</v>
          </cell>
          <cell r="J39">
            <v>0</v>
          </cell>
          <cell r="K39">
            <v>90000</v>
          </cell>
          <cell r="L39">
            <v>0</v>
          </cell>
          <cell r="M39">
            <v>90000</v>
          </cell>
          <cell r="N39">
            <v>0</v>
          </cell>
          <cell r="O39">
            <v>90000</v>
          </cell>
          <cell r="S39">
            <v>90000</v>
          </cell>
        </row>
        <row r="40">
          <cell r="A40">
            <v>18</v>
          </cell>
          <cell r="D40" t="str">
            <v>Finance</v>
          </cell>
          <cell r="E40" t="str">
            <v>Corporate Finance &amp; Planning</v>
          </cell>
          <cell r="F40" t="str">
            <v>Dario Rizzi</v>
          </cell>
          <cell r="G40" t="str">
            <v>Other budget with "spike"</v>
          </cell>
          <cell r="H40" t="str">
            <v>Other operating expenditure</v>
          </cell>
          <cell r="I40">
            <v>48807</v>
          </cell>
          <cell r="J40">
            <v>0</v>
          </cell>
          <cell r="K40">
            <v>116193</v>
          </cell>
          <cell r="L40">
            <v>0</v>
          </cell>
          <cell r="M40">
            <v>165000</v>
          </cell>
          <cell r="N40">
            <v>0</v>
          </cell>
          <cell r="O40">
            <v>116193</v>
          </cell>
          <cell r="S40">
            <v>116193</v>
          </cell>
        </row>
        <row r="41">
          <cell r="A41">
            <v>18</v>
          </cell>
          <cell r="D41" t="str">
            <v>Finance</v>
          </cell>
          <cell r="E41" t="str">
            <v>Corporate Finance &amp; Planning</v>
          </cell>
          <cell r="F41" t="str">
            <v>Dario Rizzi</v>
          </cell>
          <cell r="G41" t="str">
            <v>Other budget with "spike"</v>
          </cell>
          <cell r="H41" t="str">
            <v>Office consumables</v>
          </cell>
          <cell r="I41">
            <v>158307</v>
          </cell>
          <cell r="J41">
            <v>0</v>
          </cell>
          <cell r="K41">
            <v>195270</v>
          </cell>
          <cell r="L41">
            <v>0</v>
          </cell>
          <cell r="M41">
            <v>353577</v>
          </cell>
          <cell r="N41">
            <v>0</v>
          </cell>
          <cell r="O41">
            <v>195270</v>
          </cell>
          <cell r="S41">
            <v>195270</v>
          </cell>
        </row>
        <row r="42">
          <cell r="A42">
            <v>20</v>
          </cell>
          <cell r="D42" t="str">
            <v>Finance</v>
          </cell>
          <cell r="E42" t="str">
            <v>Corporate Finance &amp; Planning</v>
          </cell>
          <cell r="F42" t="str">
            <v>Dario Rizzi</v>
          </cell>
          <cell r="G42" t="str">
            <v>Other non-discretionary OPEX cost - not budgeted</v>
          </cell>
          <cell r="H42" t="str">
            <v>Office consumables</v>
          </cell>
          <cell r="I42">
            <v>127000</v>
          </cell>
          <cell r="J42">
            <v>0</v>
          </cell>
          <cell r="K42">
            <v>20000</v>
          </cell>
          <cell r="L42">
            <v>0</v>
          </cell>
          <cell r="M42">
            <v>147000</v>
          </cell>
          <cell r="N42">
            <v>0</v>
          </cell>
          <cell r="O42">
            <v>20000</v>
          </cell>
          <cell r="W42">
            <v>20000</v>
          </cell>
        </row>
        <row r="43">
          <cell r="A43">
            <v>21</v>
          </cell>
          <cell r="D43" t="str">
            <v>Finance</v>
          </cell>
          <cell r="E43" t="str">
            <v>Corporate Finance &amp; Planning</v>
          </cell>
          <cell r="F43" t="str">
            <v>Dario Rizzi</v>
          </cell>
          <cell r="G43" t="str">
            <v>CAPEX Review - change in consequential OPEX</v>
          </cell>
          <cell r="H43" t="str">
            <v>Consultants &amp; contractors</v>
          </cell>
          <cell r="I43">
            <v>1469011</v>
          </cell>
          <cell r="J43">
            <v>0</v>
          </cell>
          <cell r="K43">
            <v>3530989</v>
          </cell>
          <cell r="L43">
            <v>0</v>
          </cell>
          <cell r="M43">
            <v>5000000</v>
          </cell>
          <cell r="N43">
            <v>0</v>
          </cell>
          <cell r="O43">
            <v>3530989</v>
          </cell>
          <cell r="T43">
            <v>3530989</v>
          </cell>
        </row>
        <row r="44">
          <cell r="A44">
            <v>22</v>
          </cell>
          <cell r="D44" t="str">
            <v>Risk &amp; Assurance Services</v>
          </cell>
          <cell r="E44" t="str">
            <v>Risk &amp; Assurance Services</v>
          </cell>
          <cell r="F44" t="str">
            <v>Dario Rizzi</v>
          </cell>
          <cell r="G44" t="str">
            <v>Growth/Inflation related increase</v>
          </cell>
          <cell r="H44" t="str">
            <v>Staff Costs</v>
          </cell>
          <cell r="I44">
            <v>2063</v>
          </cell>
          <cell r="J44">
            <v>0</v>
          </cell>
          <cell r="K44">
            <v>240</v>
          </cell>
          <cell r="L44">
            <v>0</v>
          </cell>
          <cell r="M44">
            <v>2303</v>
          </cell>
          <cell r="N44">
            <v>0</v>
          </cell>
          <cell r="O44">
            <v>240</v>
          </cell>
          <cell r="Q44">
            <v>240</v>
          </cell>
        </row>
        <row r="45">
          <cell r="A45">
            <v>22</v>
          </cell>
          <cell r="D45" t="str">
            <v>Risk &amp; Assurance Services</v>
          </cell>
          <cell r="E45" t="str">
            <v>Risk &amp; Assurance Services</v>
          </cell>
          <cell r="F45" t="str">
            <v>Dario Rizzi</v>
          </cell>
          <cell r="G45" t="str">
            <v>Growth/Inflation related increase</v>
          </cell>
          <cell r="H45" t="str">
            <v>Consultants &amp; contractors</v>
          </cell>
          <cell r="I45">
            <v>85240</v>
          </cell>
          <cell r="J45">
            <v>0</v>
          </cell>
          <cell r="K45">
            <v>39760</v>
          </cell>
          <cell r="L45">
            <v>0</v>
          </cell>
          <cell r="M45">
            <v>125000</v>
          </cell>
          <cell r="N45">
            <v>0</v>
          </cell>
          <cell r="O45">
            <v>39760</v>
          </cell>
          <cell r="Q45">
            <v>39760</v>
          </cell>
        </row>
        <row r="46">
          <cell r="A46">
            <v>23</v>
          </cell>
          <cell r="D46" t="str">
            <v>Risk &amp; Assurance Services</v>
          </cell>
          <cell r="E46" t="str">
            <v>Risk &amp; Assurance Services</v>
          </cell>
          <cell r="F46" t="str">
            <v>Dario Rizzi</v>
          </cell>
          <cell r="G46" t="str">
            <v>CPI/Cost Increase</v>
          </cell>
          <cell r="H46" t="str">
            <v>Office consumables</v>
          </cell>
          <cell r="I46">
            <v>367</v>
          </cell>
          <cell r="J46">
            <v>0</v>
          </cell>
          <cell r="K46">
            <v>10</v>
          </cell>
          <cell r="L46">
            <v>0</v>
          </cell>
          <cell r="M46">
            <v>377</v>
          </cell>
          <cell r="N46">
            <v>0</v>
          </cell>
          <cell r="O46">
            <v>10</v>
          </cell>
          <cell r="P46">
            <v>10</v>
          </cell>
        </row>
        <row r="47">
          <cell r="A47">
            <v>23</v>
          </cell>
          <cell r="D47" t="str">
            <v>Risk &amp; Assurance Services</v>
          </cell>
          <cell r="E47" t="str">
            <v>Risk &amp; Assurance Services</v>
          </cell>
          <cell r="F47" t="str">
            <v>Dario Rizzi</v>
          </cell>
          <cell r="G47" t="str">
            <v>CPI/Cost Increase</v>
          </cell>
          <cell r="H47" t="str">
            <v>Repairs &amp; maintenance</v>
          </cell>
          <cell r="I47">
            <v>500</v>
          </cell>
          <cell r="J47">
            <v>0</v>
          </cell>
          <cell r="K47">
            <v>20</v>
          </cell>
          <cell r="L47">
            <v>0</v>
          </cell>
          <cell r="M47">
            <v>520</v>
          </cell>
          <cell r="N47">
            <v>0</v>
          </cell>
          <cell r="O47">
            <v>20</v>
          </cell>
          <cell r="P47">
            <v>20</v>
          </cell>
        </row>
        <row r="48">
          <cell r="A48">
            <v>23</v>
          </cell>
          <cell r="D48" t="str">
            <v>Risk &amp; Assurance Services</v>
          </cell>
          <cell r="E48" t="str">
            <v>Risk &amp; Assurance Services</v>
          </cell>
          <cell r="F48" t="str">
            <v>Dario Rizzi</v>
          </cell>
          <cell r="G48" t="str">
            <v>CPI/Cost Increase</v>
          </cell>
          <cell r="H48" t="str">
            <v>Operating Leases</v>
          </cell>
          <cell r="I48">
            <v>826</v>
          </cell>
          <cell r="J48">
            <v>0</v>
          </cell>
          <cell r="K48">
            <v>20</v>
          </cell>
          <cell r="L48">
            <v>0</v>
          </cell>
          <cell r="M48">
            <v>846</v>
          </cell>
          <cell r="N48">
            <v>0</v>
          </cell>
          <cell r="O48">
            <v>20</v>
          </cell>
          <cell r="P48">
            <v>20</v>
          </cell>
        </row>
        <row r="49">
          <cell r="A49">
            <v>23</v>
          </cell>
          <cell r="D49" t="str">
            <v>Risk &amp; Assurance Services</v>
          </cell>
          <cell r="E49" t="str">
            <v>Risk &amp; Assurance Services</v>
          </cell>
          <cell r="F49" t="str">
            <v>Dario Rizzi</v>
          </cell>
          <cell r="G49" t="str">
            <v>CPI/Cost Increase</v>
          </cell>
          <cell r="H49" t="str">
            <v>Other operating expenditure</v>
          </cell>
          <cell r="I49">
            <v>834</v>
          </cell>
          <cell r="J49">
            <v>0</v>
          </cell>
          <cell r="K49">
            <v>30</v>
          </cell>
          <cell r="L49">
            <v>0</v>
          </cell>
          <cell r="M49">
            <v>864</v>
          </cell>
          <cell r="N49">
            <v>0</v>
          </cell>
          <cell r="O49">
            <v>30</v>
          </cell>
          <cell r="P49">
            <v>30</v>
          </cell>
        </row>
        <row r="50">
          <cell r="A50">
            <v>23</v>
          </cell>
          <cell r="D50" t="str">
            <v>Risk &amp; Assurance Services</v>
          </cell>
          <cell r="E50" t="str">
            <v>Risk &amp; Assurance Services</v>
          </cell>
          <cell r="F50" t="str">
            <v>Dario Rizzi</v>
          </cell>
          <cell r="G50" t="str">
            <v>CPI/Cost Increase</v>
          </cell>
          <cell r="H50" t="str">
            <v>Other operating expenditure</v>
          </cell>
          <cell r="I50">
            <v>1250</v>
          </cell>
          <cell r="J50">
            <v>0</v>
          </cell>
          <cell r="K50">
            <v>40</v>
          </cell>
          <cell r="L50">
            <v>0</v>
          </cell>
          <cell r="M50">
            <v>1290</v>
          </cell>
          <cell r="N50">
            <v>0</v>
          </cell>
          <cell r="O50">
            <v>40</v>
          </cell>
          <cell r="P50">
            <v>40</v>
          </cell>
        </row>
        <row r="51">
          <cell r="A51">
            <v>23</v>
          </cell>
          <cell r="D51" t="str">
            <v>Risk &amp; Assurance Services</v>
          </cell>
          <cell r="E51" t="str">
            <v>Risk &amp; Assurance Services</v>
          </cell>
          <cell r="F51" t="str">
            <v>Dario Rizzi</v>
          </cell>
          <cell r="G51" t="str">
            <v>CPI/Cost Increase</v>
          </cell>
          <cell r="H51" t="str">
            <v>Other operating expenditure</v>
          </cell>
          <cell r="I51">
            <v>1800</v>
          </cell>
          <cell r="J51">
            <v>0</v>
          </cell>
          <cell r="K51">
            <v>50</v>
          </cell>
          <cell r="L51">
            <v>0</v>
          </cell>
          <cell r="M51">
            <v>1850</v>
          </cell>
          <cell r="N51">
            <v>0</v>
          </cell>
          <cell r="O51">
            <v>50</v>
          </cell>
          <cell r="P51">
            <v>50</v>
          </cell>
        </row>
        <row r="52">
          <cell r="A52">
            <v>23</v>
          </cell>
          <cell r="D52" t="str">
            <v>Risk &amp; Assurance Services</v>
          </cell>
          <cell r="E52" t="str">
            <v>Risk &amp; Assurance Services</v>
          </cell>
          <cell r="F52" t="str">
            <v>Dario Rizzi</v>
          </cell>
          <cell r="G52" t="str">
            <v>CPI/Cost Increase</v>
          </cell>
          <cell r="H52" t="str">
            <v>Office consumables</v>
          </cell>
          <cell r="I52">
            <v>1972</v>
          </cell>
          <cell r="J52">
            <v>0</v>
          </cell>
          <cell r="K52">
            <v>60</v>
          </cell>
          <cell r="L52">
            <v>0</v>
          </cell>
          <cell r="M52">
            <v>2032</v>
          </cell>
          <cell r="N52">
            <v>0</v>
          </cell>
          <cell r="O52">
            <v>60</v>
          </cell>
          <cell r="P52">
            <v>60</v>
          </cell>
        </row>
        <row r="53">
          <cell r="A53">
            <v>23</v>
          </cell>
          <cell r="D53" t="str">
            <v>Risk &amp; Assurance Services</v>
          </cell>
          <cell r="E53" t="str">
            <v>Risk &amp; Assurance Services</v>
          </cell>
          <cell r="F53" t="str">
            <v>Dario Rizzi</v>
          </cell>
          <cell r="G53" t="str">
            <v>CPI/Cost Increase</v>
          </cell>
          <cell r="H53" t="str">
            <v>Office consumables</v>
          </cell>
          <cell r="I53">
            <v>2000</v>
          </cell>
          <cell r="J53">
            <v>0</v>
          </cell>
          <cell r="K53">
            <v>60</v>
          </cell>
          <cell r="L53">
            <v>0</v>
          </cell>
          <cell r="M53">
            <v>2060</v>
          </cell>
          <cell r="N53">
            <v>0</v>
          </cell>
          <cell r="O53">
            <v>60</v>
          </cell>
          <cell r="P53">
            <v>60</v>
          </cell>
        </row>
        <row r="54">
          <cell r="A54">
            <v>23</v>
          </cell>
          <cell r="D54" t="str">
            <v>Risk &amp; Assurance Services</v>
          </cell>
          <cell r="E54" t="str">
            <v>Risk &amp; Assurance Services</v>
          </cell>
          <cell r="F54" t="str">
            <v>Dario Rizzi</v>
          </cell>
          <cell r="G54" t="str">
            <v>CPI/Cost Increase</v>
          </cell>
          <cell r="H54" t="str">
            <v>Other operating expenditure</v>
          </cell>
          <cell r="I54">
            <v>2963</v>
          </cell>
          <cell r="J54">
            <v>0</v>
          </cell>
          <cell r="K54">
            <v>90</v>
          </cell>
          <cell r="L54">
            <v>0</v>
          </cell>
          <cell r="M54">
            <v>3053</v>
          </cell>
          <cell r="N54">
            <v>0</v>
          </cell>
          <cell r="O54">
            <v>90</v>
          </cell>
          <cell r="P54">
            <v>90</v>
          </cell>
        </row>
        <row r="55">
          <cell r="A55">
            <v>23</v>
          </cell>
          <cell r="D55" t="str">
            <v>Risk &amp; Assurance Services</v>
          </cell>
          <cell r="E55" t="str">
            <v>Risk &amp; Assurance Services</v>
          </cell>
          <cell r="F55" t="str">
            <v>Dario Rizzi</v>
          </cell>
          <cell r="G55" t="str">
            <v>CPI/Cost Increase</v>
          </cell>
          <cell r="H55" t="str">
            <v>Telecommunications</v>
          </cell>
          <cell r="I55">
            <v>3500</v>
          </cell>
          <cell r="J55">
            <v>0</v>
          </cell>
          <cell r="K55">
            <v>110</v>
          </cell>
          <cell r="L55">
            <v>0</v>
          </cell>
          <cell r="M55">
            <v>3610</v>
          </cell>
          <cell r="N55">
            <v>0</v>
          </cell>
          <cell r="O55">
            <v>110</v>
          </cell>
          <cell r="P55">
            <v>110</v>
          </cell>
        </row>
        <row r="56">
          <cell r="A56">
            <v>23</v>
          </cell>
          <cell r="D56" t="str">
            <v>Risk &amp; Assurance Services</v>
          </cell>
          <cell r="E56" t="str">
            <v>Risk &amp; Assurance Services</v>
          </cell>
          <cell r="F56" t="str">
            <v>Dario Rizzi</v>
          </cell>
          <cell r="G56" t="str">
            <v>CPI/Cost Increase</v>
          </cell>
          <cell r="H56" t="str">
            <v>Office consumables</v>
          </cell>
          <cell r="I56">
            <v>4661</v>
          </cell>
          <cell r="J56">
            <v>0</v>
          </cell>
          <cell r="K56">
            <v>140</v>
          </cell>
          <cell r="L56">
            <v>0</v>
          </cell>
          <cell r="M56">
            <v>4801</v>
          </cell>
          <cell r="N56">
            <v>0</v>
          </cell>
          <cell r="O56">
            <v>140</v>
          </cell>
          <cell r="P56">
            <v>140</v>
          </cell>
        </row>
        <row r="57">
          <cell r="A57">
            <v>23</v>
          </cell>
          <cell r="D57" t="str">
            <v>Risk &amp; Assurance Services</v>
          </cell>
          <cell r="E57" t="str">
            <v>Risk &amp; Assurance Services</v>
          </cell>
          <cell r="F57" t="str">
            <v>Dario Rizzi</v>
          </cell>
          <cell r="G57" t="str">
            <v>CPI/Cost Increase</v>
          </cell>
          <cell r="H57" t="str">
            <v>Other operating expenditure</v>
          </cell>
          <cell r="I57">
            <v>6494</v>
          </cell>
          <cell r="J57">
            <v>0</v>
          </cell>
          <cell r="K57">
            <v>190</v>
          </cell>
          <cell r="L57">
            <v>0</v>
          </cell>
          <cell r="M57">
            <v>6684</v>
          </cell>
          <cell r="N57">
            <v>0</v>
          </cell>
          <cell r="O57">
            <v>190</v>
          </cell>
          <cell r="P57">
            <v>190</v>
          </cell>
        </row>
        <row r="58">
          <cell r="A58">
            <v>23</v>
          </cell>
          <cell r="D58" t="str">
            <v>Risk &amp; Assurance Services</v>
          </cell>
          <cell r="E58" t="str">
            <v>Risk &amp; Assurance Services</v>
          </cell>
          <cell r="F58" t="str">
            <v>Dario Rizzi</v>
          </cell>
          <cell r="G58" t="str">
            <v>CPI/Cost Increase</v>
          </cell>
          <cell r="H58" t="str">
            <v>Travel</v>
          </cell>
          <cell r="I58">
            <v>9000</v>
          </cell>
          <cell r="J58">
            <v>0</v>
          </cell>
          <cell r="K58">
            <v>270</v>
          </cell>
          <cell r="L58">
            <v>0</v>
          </cell>
          <cell r="M58">
            <v>9270</v>
          </cell>
          <cell r="N58">
            <v>0</v>
          </cell>
          <cell r="O58">
            <v>270</v>
          </cell>
          <cell r="P58">
            <v>270</v>
          </cell>
        </row>
        <row r="59">
          <cell r="A59">
            <v>23</v>
          </cell>
          <cell r="D59" t="str">
            <v>Risk &amp; Assurance Services</v>
          </cell>
          <cell r="E59" t="str">
            <v>Risk &amp; Assurance Services</v>
          </cell>
          <cell r="F59" t="str">
            <v>Dario Rizzi</v>
          </cell>
          <cell r="G59" t="str">
            <v>CPI/Cost Increase</v>
          </cell>
          <cell r="H59" t="str">
            <v>Staff Costs</v>
          </cell>
          <cell r="I59">
            <v>24000</v>
          </cell>
          <cell r="J59">
            <v>0</v>
          </cell>
          <cell r="K59">
            <v>720</v>
          </cell>
          <cell r="L59">
            <v>0</v>
          </cell>
          <cell r="M59">
            <v>24720</v>
          </cell>
          <cell r="N59">
            <v>0</v>
          </cell>
          <cell r="O59">
            <v>720</v>
          </cell>
          <cell r="P59">
            <v>720</v>
          </cell>
        </row>
        <row r="60">
          <cell r="A60">
            <v>23</v>
          </cell>
          <cell r="D60" t="str">
            <v>Risk &amp; Assurance Services</v>
          </cell>
          <cell r="E60" t="str">
            <v>Risk &amp; Assurance Services</v>
          </cell>
          <cell r="F60" t="str">
            <v>Dario Rizzi</v>
          </cell>
          <cell r="G60" t="str">
            <v>CPI/Cost Increase</v>
          </cell>
          <cell r="H60" t="str">
            <v>Consultants &amp; contractors</v>
          </cell>
          <cell r="I60">
            <v>85240</v>
          </cell>
          <cell r="J60">
            <v>0</v>
          </cell>
          <cell r="K60">
            <v>3750</v>
          </cell>
          <cell r="L60">
            <v>0</v>
          </cell>
          <cell r="M60">
            <v>88990</v>
          </cell>
          <cell r="N60">
            <v>0</v>
          </cell>
          <cell r="O60">
            <v>3750</v>
          </cell>
          <cell r="P60">
            <v>3750</v>
          </cell>
        </row>
        <row r="61">
          <cell r="A61">
            <v>25</v>
          </cell>
          <cell r="B61" t="str">
            <v>HR-09</v>
          </cell>
          <cell r="D61" t="str">
            <v>Organisation Performance</v>
          </cell>
          <cell r="E61" t="str">
            <v>Human Resources</v>
          </cell>
          <cell r="F61" t="str">
            <v>Peter Jefferies</v>
          </cell>
          <cell r="G61" t="str">
            <v>Growth/Inflation related increase</v>
          </cell>
          <cell r="H61" t="str">
            <v>Computer costs</v>
          </cell>
          <cell r="I61">
            <v>0</v>
          </cell>
          <cell r="J61">
            <v>0</v>
          </cell>
          <cell r="K61">
            <v>10000</v>
          </cell>
          <cell r="L61">
            <v>0</v>
          </cell>
          <cell r="M61">
            <v>10000</v>
          </cell>
          <cell r="N61">
            <v>0</v>
          </cell>
          <cell r="O61">
            <v>10000</v>
          </cell>
          <cell r="Q61">
            <v>10000</v>
          </cell>
        </row>
        <row r="62">
          <cell r="A62">
            <v>26</v>
          </cell>
          <cell r="B62" t="str">
            <v>CPS 2</v>
          </cell>
          <cell r="C62" t="str">
            <v>CPS 1</v>
          </cell>
          <cell r="D62" t="str">
            <v>Finance</v>
          </cell>
          <cell r="E62" t="str">
            <v>City Parks Services</v>
          </cell>
          <cell r="F62" t="str">
            <v>Brian Maltby</v>
          </cell>
          <cell r="G62" t="str">
            <v>CPI/Cost Increase</v>
          </cell>
          <cell r="H62" t="str">
            <v>Revenue Other Operating</v>
          </cell>
          <cell r="I62">
            <v>0</v>
          </cell>
          <cell r="J62">
            <v>5207729</v>
          </cell>
          <cell r="K62">
            <v>0</v>
          </cell>
          <cell r="L62">
            <v>208309</v>
          </cell>
          <cell r="M62">
            <v>0</v>
          </cell>
          <cell r="N62">
            <v>5416038</v>
          </cell>
          <cell r="O62">
            <v>-208309</v>
          </cell>
          <cell r="P62">
            <v>-208309</v>
          </cell>
        </row>
        <row r="63">
          <cell r="A63">
            <v>26</v>
          </cell>
          <cell r="B63" t="str">
            <v>CPS 2</v>
          </cell>
          <cell r="C63" t="str">
            <v>CPS 1</v>
          </cell>
          <cell r="D63" t="str">
            <v>Finance</v>
          </cell>
          <cell r="E63" t="str">
            <v>City Parks Services</v>
          </cell>
          <cell r="F63" t="str">
            <v>Brian Maltby</v>
          </cell>
          <cell r="G63" t="str">
            <v>CPI/Cost Increase</v>
          </cell>
          <cell r="H63" t="str">
            <v>Revenue Other Operating</v>
          </cell>
          <cell r="I63">
            <v>0</v>
          </cell>
          <cell r="J63">
            <v>21457</v>
          </cell>
          <cell r="K63">
            <v>0</v>
          </cell>
          <cell r="L63">
            <v>858</v>
          </cell>
          <cell r="M63">
            <v>0</v>
          </cell>
          <cell r="N63">
            <v>22315</v>
          </cell>
          <cell r="O63">
            <v>-858</v>
          </cell>
          <cell r="P63">
            <v>-858</v>
          </cell>
        </row>
        <row r="64">
          <cell r="A64">
            <v>27</v>
          </cell>
          <cell r="B64" t="str">
            <v>CPS 1</v>
          </cell>
          <cell r="C64" t="str">
            <v>CPS 2</v>
          </cell>
          <cell r="D64" t="str">
            <v>Finance</v>
          </cell>
          <cell r="E64" t="str">
            <v>City Parks Services</v>
          </cell>
          <cell r="F64" t="str">
            <v>Brian Maltby</v>
          </cell>
          <cell r="G64" t="str">
            <v>CPI/Cost Increase</v>
          </cell>
          <cell r="H64" t="str">
            <v>Office consumables</v>
          </cell>
          <cell r="I64">
            <v>310</v>
          </cell>
          <cell r="J64">
            <v>0</v>
          </cell>
          <cell r="K64">
            <v>9</v>
          </cell>
          <cell r="L64">
            <v>0</v>
          </cell>
          <cell r="M64">
            <v>319</v>
          </cell>
          <cell r="N64">
            <v>0</v>
          </cell>
          <cell r="O64">
            <v>9</v>
          </cell>
          <cell r="P64">
            <v>9</v>
          </cell>
        </row>
        <row r="65">
          <cell r="A65">
            <v>27</v>
          </cell>
          <cell r="B65" t="str">
            <v>CPS 1</v>
          </cell>
          <cell r="C65" t="str">
            <v>CPS 2</v>
          </cell>
          <cell r="D65" t="str">
            <v>Finance</v>
          </cell>
          <cell r="E65" t="str">
            <v>City Parks Services</v>
          </cell>
          <cell r="F65" t="str">
            <v>Brian Maltby</v>
          </cell>
          <cell r="G65" t="str">
            <v>CPI/Cost Increase</v>
          </cell>
          <cell r="H65" t="str">
            <v>Office consumables</v>
          </cell>
          <cell r="I65">
            <v>600</v>
          </cell>
          <cell r="J65">
            <v>0</v>
          </cell>
          <cell r="K65">
            <v>18</v>
          </cell>
          <cell r="L65">
            <v>0</v>
          </cell>
          <cell r="M65">
            <v>618</v>
          </cell>
          <cell r="N65">
            <v>0</v>
          </cell>
          <cell r="O65">
            <v>18</v>
          </cell>
          <cell r="P65">
            <v>18</v>
          </cell>
        </row>
        <row r="66">
          <cell r="A66">
            <v>27</v>
          </cell>
          <cell r="B66" t="str">
            <v>CPS 1</v>
          </cell>
          <cell r="C66" t="str">
            <v>CPS 2</v>
          </cell>
          <cell r="D66" t="str">
            <v>Finance</v>
          </cell>
          <cell r="E66" t="str">
            <v>City Parks Services</v>
          </cell>
          <cell r="F66" t="str">
            <v>Brian Maltby</v>
          </cell>
          <cell r="G66" t="str">
            <v>CPI/Cost Increase</v>
          </cell>
          <cell r="H66" t="str">
            <v>Office consumables</v>
          </cell>
          <cell r="I66">
            <v>1495</v>
          </cell>
          <cell r="J66">
            <v>0</v>
          </cell>
          <cell r="K66">
            <v>45</v>
          </cell>
          <cell r="L66">
            <v>0</v>
          </cell>
          <cell r="M66">
            <v>1540</v>
          </cell>
          <cell r="N66">
            <v>0</v>
          </cell>
          <cell r="O66">
            <v>45</v>
          </cell>
          <cell r="P66">
            <v>45</v>
          </cell>
        </row>
        <row r="67">
          <cell r="A67">
            <v>27</v>
          </cell>
          <cell r="B67" t="str">
            <v>CPS 1</v>
          </cell>
          <cell r="C67" t="str">
            <v>CPS 2</v>
          </cell>
          <cell r="D67" t="str">
            <v>Finance</v>
          </cell>
          <cell r="E67" t="str">
            <v>City Parks Services</v>
          </cell>
          <cell r="F67" t="str">
            <v>Brian Maltby</v>
          </cell>
          <cell r="G67" t="str">
            <v>CPI/Cost Increase</v>
          </cell>
          <cell r="H67" t="str">
            <v>Operating Leases</v>
          </cell>
          <cell r="I67">
            <v>3740</v>
          </cell>
          <cell r="J67">
            <v>0</v>
          </cell>
          <cell r="K67">
            <v>112</v>
          </cell>
          <cell r="L67">
            <v>0</v>
          </cell>
          <cell r="M67">
            <v>3852</v>
          </cell>
          <cell r="N67">
            <v>0</v>
          </cell>
          <cell r="O67">
            <v>112</v>
          </cell>
          <cell r="P67">
            <v>112</v>
          </cell>
        </row>
        <row r="68">
          <cell r="A68">
            <v>27</v>
          </cell>
          <cell r="B68" t="str">
            <v>CPS 1</v>
          </cell>
          <cell r="C68" t="str">
            <v>CPS 2</v>
          </cell>
          <cell r="D68" t="str">
            <v>Finance</v>
          </cell>
          <cell r="E68" t="str">
            <v>City Parks Services</v>
          </cell>
          <cell r="F68" t="str">
            <v>Brian Maltby</v>
          </cell>
          <cell r="G68" t="str">
            <v>CPI/Cost Increase</v>
          </cell>
          <cell r="H68" t="str">
            <v>Other operating expenditure</v>
          </cell>
          <cell r="I68">
            <v>4800</v>
          </cell>
          <cell r="J68">
            <v>0</v>
          </cell>
          <cell r="K68">
            <v>144</v>
          </cell>
          <cell r="L68">
            <v>0</v>
          </cell>
          <cell r="M68">
            <v>4944</v>
          </cell>
          <cell r="N68">
            <v>0</v>
          </cell>
          <cell r="O68">
            <v>144</v>
          </cell>
          <cell r="P68">
            <v>144</v>
          </cell>
        </row>
        <row r="69">
          <cell r="A69">
            <v>27</v>
          </cell>
          <cell r="B69" t="str">
            <v>CPS 1</v>
          </cell>
          <cell r="C69" t="str">
            <v>CPS 2</v>
          </cell>
          <cell r="D69" t="str">
            <v>Finance</v>
          </cell>
          <cell r="E69" t="str">
            <v>City Parks Services</v>
          </cell>
          <cell r="F69" t="str">
            <v>Brian Maltby</v>
          </cell>
          <cell r="G69" t="str">
            <v>CPI/Cost Increase</v>
          </cell>
          <cell r="H69" t="str">
            <v>Other operating expenditure</v>
          </cell>
          <cell r="I69">
            <v>4532</v>
          </cell>
          <cell r="J69">
            <v>0</v>
          </cell>
          <cell r="K69">
            <v>181</v>
          </cell>
          <cell r="L69">
            <v>0</v>
          </cell>
          <cell r="M69">
            <v>4713</v>
          </cell>
          <cell r="N69">
            <v>0</v>
          </cell>
          <cell r="O69">
            <v>181</v>
          </cell>
          <cell r="P69">
            <v>181</v>
          </cell>
        </row>
        <row r="70">
          <cell r="A70">
            <v>27</v>
          </cell>
          <cell r="B70" t="str">
            <v>CPS 1</v>
          </cell>
          <cell r="C70" t="str">
            <v>CPS 2</v>
          </cell>
          <cell r="D70" t="str">
            <v>Finance</v>
          </cell>
          <cell r="E70" t="str">
            <v>City Parks Services</v>
          </cell>
          <cell r="F70" t="str">
            <v>Brian Maltby</v>
          </cell>
          <cell r="G70" t="str">
            <v>CPI/Cost Increase</v>
          </cell>
          <cell r="H70" t="str">
            <v>Office consumables</v>
          </cell>
          <cell r="I70">
            <v>6783</v>
          </cell>
          <cell r="J70">
            <v>0</v>
          </cell>
          <cell r="K70">
            <v>203</v>
          </cell>
          <cell r="L70">
            <v>0</v>
          </cell>
          <cell r="M70">
            <v>6986</v>
          </cell>
          <cell r="N70">
            <v>0</v>
          </cell>
          <cell r="O70">
            <v>203</v>
          </cell>
          <cell r="P70">
            <v>203</v>
          </cell>
        </row>
        <row r="71">
          <cell r="A71">
            <v>27</v>
          </cell>
          <cell r="B71" t="str">
            <v>CPS 1</v>
          </cell>
          <cell r="C71" t="str">
            <v>CPS 2</v>
          </cell>
          <cell r="D71" t="str">
            <v>Finance</v>
          </cell>
          <cell r="E71" t="str">
            <v>City Parks Services</v>
          </cell>
          <cell r="F71" t="str">
            <v>Brian Maltby</v>
          </cell>
          <cell r="G71" t="str">
            <v>CPI/Cost Increase</v>
          </cell>
          <cell r="H71" t="str">
            <v>Travel</v>
          </cell>
          <cell r="I71">
            <v>7786</v>
          </cell>
          <cell r="J71">
            <v>0</v>
          </cell>
          <cell r="K71">
            <v>234</v>
          </cell>
          <cell r="L71">
            <v>0</v>
          </cell>
          <cell r="M71">
            <v>8020</v>
          </cell>
          <cell r="N71">
            <v>0</v>
          </cell>
          <cell r="O71">
            <v>234</v>
          </cell>
          <cell r="P71">
            <v>234</v>
          </cell>
        </row>
        <row r="72">
          <cell r="A72">
            <v>27</v>
          </cell>
          <cell r="B72" t="str">
            <v>CPS 1</v>
          </cell>
          <cell r="C72" t="str">
            <v>CPS 2</v>
          </cell>
          <cell r="D72" t="str">
            <v>Finance</v>
          </cell>
          <cell r="E72" t="str">
            <v>City Parks Services</v>
          </cell>
          <cell r="F72" t="str">
            <v>Brian Maltby</v>
          </cell>
          <cell r="G72" t="str">
            <v>CPI/Cost Increase</v>
          </cell>
          <cell r="H72" t="str">
            <v>Entertainment</v>
          </cell>
          <cell r="I72">
            <v>7933</v>
          </cell>
          <cell r="J72">
            <v>0</v>
          </cell>
          <cell r="K72">
            <v>238</v>
          </cell>
          <cell r="L72">
            <v>0</v>
          </cell>
          <cell r="M72">
            <v>8171</v>
          </cell>
          <cell r="N72">
            <v>0</v>
          </cell>
          <cell r="O72">
            <v>238</v>
          </cell>
          <cell r="P72">
            <v>238</v>
          </cell>
        </row>
        <row r="73">
          <cell r="A73">
            <v>27</v>
          </cell>
          <cell r="B73" t="str">
            <v>CPS 1</v>
          </cell>
          <cell r="C73" t="str">
            <v>CPS 2</v>
          </cell>
          <cell r="D73" t="str">
            <v>Finance</v>
          </cell>
          <cell r="E73" t="str">
            <v>City Parks Services</v>
          </cell>
          <cell r="F73" t="str">
            <v>Brian Maltby</v>
          </cell>
          <cell r="G73" t="str">
            <v>CPI/Cost Increase</v>
          </cell>
          <cell r="H73" t="str">
            <v>Operating Leases</v>
          </cell>
          <cell r="I73">
            <v>8424</v>
          </cell>
          <cell r="J73">
            <v>0</v>
          </cell>
          <cell r="K73">
            <v>253</v>
          </cell>
          <cell r="L73">
            <v>0</v>
          </cell>
          <cell r="M73">
            <v>8677</v>
          </cell>
          <cell r="N73">
            <v>0</v>
          </cell>
          <cell r="O73">
            <v>253</v>
          </cell>
          <cell r="P73">
            <v>253</v>
          </cell>
        </row>
        <row r="74">
          <cell r="A74">
            <v>27</v>
          </cell>
          <cell r="B74" t="str">
            <v>CPS 1</v>
          </cell>
          <cell r="C74" t="str">
            <v>CPS 2</v>
          </cell>
          <cell r="D74" t="str">
            <v>Finance</v>
          </cell>
          <cell r="E74" t="str">
            <v>City Parks Services</v>
          </cell>
          <cell r="F74" t="str">
            <v>Brian Maltby</v>
          </cell>
          <cell r="G74" t="str">
            <v>CPI/Cost Increase</v>
          </cell>
          <cell r="H74" t="str">
            <v>Office consumables</v>
          </cell>
          <cell r="I74">
            <v>10250</v>
          </cell>
          <cell r="J74">
            <v>0</v>
          </cell>
          <cell r="K74">
            <v>307</v>
          </cell>
          <cell r="L74">
            <v>0</v>
          </cell>
          <cell r="M74">
            <v>10557</v>
          </cell>
          <cell r="N74">
            <v>0</v>
          </cell>
          <cell r="O74">
            <v>307</v>
          </cell>
          <cell r="P74">
            <v>307</v>
          </cell>
        </row>
        <row r="75">
          <cell r="A75">
            <v>27</v>
          </cell>
          <cell r="B75" t="str">
            <v>CPS 1</v>
          </cell>
          <cell r="C75" t="str">
            <v>CPS 2</v>
          </cell>
          <cell r="D75" t="str">
            <v>Finance</v>
          </cell>
          <cell r="E75" t="str">
            <v>City Parks Services</v>
          </cell>
          <cell r="F75" t="str">
            <v>Brian Maltby</v>
          </cell>
          <cell r="G75" t="str">
            <v>CPI/Cost Increase</v>
          </cell>
          <cell r="H75" t="str">
            <v>Other operating expenditure</v>
          </cell>
          <cell r="I75">
            <v>11328</v>
          </cell>
          <cell r="J75">
            <v>0</v>
          </cell>
          <cell r="K75">
            <v>340</v>
          </cell>
          <cell r="L75">
            <v>0</v>
          </cell>
          <cell r="M75">
            <v>11668</v>
          </cell>
          <cell r="N75">
            <v>0</v>
          </cell>
          <cell r="O75">
            <v>340</v>
          </cell>
          <cell r="P75">
            <v>340</v>
          </cell>
        </row>
        <row r="76">
          <cell r="A76">
            <v>27</v>
          </cell>
          <cell r="B76" t="str">
            <v>CPS 1</v>
          </cell>
          <cell r="C76" t="str">
            <v>CPS 2</v>
          </cell>
          <cell r="D76" t="str">
            <v>Finance</v>
          </cell>
          <cell r="E76" t="str">
            <v>City Parks Services</v>
          </cell>
          <cell r="F76" t="str">
            <v>Brian Maltby</v>
          </cell>
          <cell r="G76" t="str">
            <v>CPI/Cost Increase</v>
          </cell>
          <cell r="H76" t="str">
            <v>Property</v>
          </cell>
          <cell r="I76">
            <v>20582</v>
          </cell>
          <cell r="J76">
            <v>0</v>
          </cell>
          <cell r="K76">
            <v>617</v>
          </cell>
          <cell r="L76">
            <v>0</v>
          </cell>
          <cell r="M76">
            <v>21199</v>
          </cell>
          <cell r="N76">
            <v>0</v>
          </cell>
          <cell r="O76">
            <v>617</v>
          </cell>
          <cell r="P76">
            <v>617</v>
          </cell>
        </row>
        <row r="77">
          <cell r="A77">
            <v>27</v>
          </cell>
          <cell r="B77" t="str">
            <v>CPS 1</v>
          </cell>
          <cell r="C77" t="str">
            <v>CPS 2</v>
          </cell>
          <cell r="D77" t="str">
            <v>Finance</v>
          </cell>
          <cell r="E77" t="str">
            <v>City Parks Services</v>
          </cell>
          <cell r="F77" t="str">
            <v>Brian Maltby</v>
          </cell>
          <cell r="G77" t="str">
            <v>CPI/Cost Increase</v>
          </cell>
          <cell r="H77" t="str">
            <v>Telecommunications</v>
          </cell>
          <cell r="I77">
            <v>22645</v>
          </cell>
          <cell r="J77">
            <v>0</v>
          </cell>
          <cell r="K77">
            <v>679</v>
          </cell>
          <cell r="L77">
            <v>0</v>
          </cell>
          <cell r="M77">
            <v>23324</v>
          </cell>
          <cell r="N77">
            <v>0</v>
          </cell>
          <cell r="O77">
            <v>679</v>
          </cell>
          <cell r="P77">
            <v>679</v>
          </cell>
        </row>
        <row r="78">
          <cell r="A78">
            <v>27</v>
          </cell>
          <cell r="B78" t="str">
            <v>CPS 1</v>
          </cell>
          <cell r="C78" t="str">
            <v>CPS 2</v>
          </cell>
          <cell r="D78" t="str">
            <v>Finance</v>
          </cell>
          <cell r="E78" t="str">
            <v>City Parks Services</v>
          </cell>
          <cell r="F78" t="str">
            <v>Brian Maltby</v>
          </cell>
          <cell r="G78" t="str">
            <v>CPI/Cost Increase</v>
          </cell>
          <cell r="H78" t="str">
            <v>Other operating expenditure</v>
          </cell>
          <cell r="I78">
            <v>23088</v>
          </cell>
          <cell r="J78">
            <v>0</v>
          </cell>
          <cell r="K78">
            <v>693</v>
          </cell>
          <cell r="L78">
            <v>0</v>
          </cell>
          <cell r="M78">
            <v>23781</v>
          </cell>
          <cell r="N78">
            <v>0</v>
          </cell>
          <cell r="O78">
            <v>693</v>
          </cell>
          <cell r="P78">
            <v>693</v>
          </cell>
        </row>
        <row r="79">
          <cell r="A79">
            <v>27</v>
          </cell>
          <cell r="B79" t="str">
            <v>CPS 1</v>
          </cell>
          <cell r="C79" t="str">
            <v>CPS 2</v>
          </cell>
          <cell r="D79" t="str">
            <v>Finance</v>
          </cell>
          <cell r="E79" t="str">
            <v>City Parks Services</v>
          </cell>
          <cell r="F79" t="str">
            <v>Brian Maltby</v>
          </cell>
          <cell r="G79" t="str">
            <v>CPI/Cost Increase</v>
          </cell>
          <cell r="H79" t="str">
            <v>Office consumables</v>
          </cell>
          <cell r="I79">
            <v>27177</v>
          </cell>
          <cell r="J79">
            <v>0</v>
          </cell>
          <cell r="K79">
            <v>815</v>
          </cell>
          <cell r="L79">
            <v>0</v>
          </cell>
          <cell r="M79">
            <v>27992</v>
          </cell>
          <cell r="N79">
            <v>0</v>
          </cell>
          <cell r="O79">
            <v>815</v>
          </cell>
          <cell r="P79">
            <v>815</v>
          </cell>
        </row>
        <row r="80">
          <cell r="A80">
            <v>27</v>
          </cell>
          <cell r="B80" t="str">
            <v>CPS 1</v>
          </cell>
          <cell r="C80" t="str">
            <v>CPS 2</v>
          </cell>
          <cell r="D80" t="str">
            <v>Finance</v>
          </cell>
          <cell r="E80" t="str">
            <v>City Parks Services</v>
          </cell>
          <cell r="F80" t="str">
            <v>Brian Maltby</v>
          </cell>
          <cell r="G80" t="str">
            <v>CPI/Cost Increase</v>
          </cell>
          <cell r="H80" t="str">
            <v>Telecommunications</v>
          </cell>
          <cell r="I80">
            <v>35795</v>
          </cell>
          <cell r="J80">
            <v>0</v>
          </cell>
          <cell r="K80">
            <v>1074</v>
          </cell>
          <cell r="L80">
            <v>0</v>
          </cell>
          <cell r="M80">
            <v>36869</v>
          </cell>
          <cell r="N80">
            <v>0</v>
          </cell>
          <cell r="O80">
            <v>1074</v>
          </cell>
          <cell r="P80">
            <v>1074</v>
          </cell>
        </row>
        <row r="81">
          <cell r="A81">
            <v>27</v>
          </cell>
          <cell r="B81" t="str">
            <v>CPS 1</v>
          </cell>
          <cell r="C81" t="str">
            <v>CPS 2</v>
          </cell>
          <cell r="D81" t="str">
            <v>Finance</v>
          </cell>
          <cell r="E81" t="str">
            <v>City Parks Services</v>
          </cell>
          <cell r="F81" t="str">
            <v>Brian Maltby</v>
          </cell>
          <cell r="G81" t="str">
            <v>CPI/Cost Increase</v>
          </cell>
          <cell r="H81" t="str">
            <v>Other operating expenditure</v>
          </cell>
          <cell r="I81">
            <v>85067</v>
          </cell>
          <cell r="J81">
            <v>0</v>
          </cell>
          <cell r="K81">
            <v>2552</v>
          </cell>
          <cell r="L81">
            <v>0</v>
          </cell>
          <cell r="M81">
            <v>87619</v>
          </cell>
          <cell r="N81">
            <v>0</v>
          </cell>
          <cell r="O81">
            <v>2552</v>
          </cell>
          <cell r="P81">
            <v>2552</v>
          </cell>
        </row>
        <row r="82">
          <cell r="A82">
            <v>27</v>
          </cell>
          <cell r="B82" t="str">
            <v>CPS 1</v>
          </cell>
          <cell r="C82" t="str">
            <v>CPS 2</v>
          </cell>
          <cell r="D82" t="str">
            <v>Finance</v>
          </cell>
          <cell r="E82" t="str">
            <v>City Parks Services</v>
          </cell>
          <cell r="F82" t="str">
            <v>Brian Maltby</v>
          </cell>
          <cell r="G82" t="str">
            <v>CPI/Cost Increase</v>
          </cell>
          <cell r="H82" t="str">
            <v>Telecommunications</v>
          </cell>
          <cell r="I82">
            <v>85926</v>
          </cell>
          <cell r="J82">
            <v>0</v>
          </cell>
          <cell r="K82">
            <v>2578</v>
          </cell>
          <cell r="L82">
            <v>0</v>
          </cell>
          <cell r="M82">
            <v>88504</v>
          </cell>
          <cell r="N82">
            <v>0</v>
          </cell>
          <cell r="O82">
            <v>2578</v>
          </cell>
          <cell r="P82">
            <v>2578</v>
          </cell>
        </row>
        <row r="83">
          <cell r="A83">
            <v>27</v>
          </cell>
          <cell r="B83" t="str">
            <v>CPS 1</v>
          </cell>
          <cell r="C83" t="str">
            <v>CPS 2</v>
          </cell>
          <cell r="D83" t="str">
            <v>Finance</v>
          </cell>
          <cell r="E83" t="str">
            <v>City Parks Services</v>
          </cell>
          <cell r="F83" t="str">
            <v>Brian Maltby</v>
          </cell>
          <cell r="G83" t="str">
            <v>CPI/Cost Increase</v>
          </cell>
          <cell r="H83" t="str">
            <v>Repairs &amp; maintenance</v>
          </cell>
          <cell r="I83">
            <v>68327</v>
          </cell>
          <cell r="J83">
            <v>0</v>
          </cell>
          <cell r="K83">
            <v>2733</v>
          </cell>
          <cell r="L83">
            <v>0</v>
          </cell>
          <cell r="M83">
            <v>71060</v>
          </cell>
          <cell r="N83">
            <v>0</v>
          </cell>
          <cell r="O83">
            <v>2733</v>
          </cell>
          <cell r="P83">
            <v>2733</v>
          </cell>
        </row>
        <row r="84">
          <cell r="A84">
            <v>27</v>
          </cell>
          <cell r="B84" t="str">
            <v>CPS 1</v>
          </cell>
          <cell r="C84" t="str">
            <v>CPS 2</v>
          </cell>
          <cell r="D84" t="str">
            <v>Finance</v>
          </cell>
          <cell r="E84" t="str">
            <v>City Parks Services</v>
          </cell>
          <cell r="F84" t="str">
            <v>Brian Maltby</v>
          </cell>
          <cell r="G84" t="str">
            <v>CPI/Cost Increase</v>
          </cell>
          <cell r="H84" t="str">
            <v>Other operating expenditure</v>
          </cell>
          <cell r="I84">
            <v>94396</v>
          </cell>
          <cell r="J84">
            <v>0</v>
          </cell>
          <cell r="K84">
            <v>3776</v>
          </cell>
          <cell r="L84">
            <v>0</v>
          </cell>
          <cell r="M84">
            <v>98172</v>
          </cell>
          <cell r="N84">
            <v>0</v>
          </cell>
          <cell r="O84">
            <v>3776</v>
          </cell>
          <cell r="P84">
            <v>3776</v>
          </cell>
        </row>
        <row r="85">
          <cell r="A85">
            <v>27</v>
          </cell>
          <cell r="B85" t="str">
            <v>CPS 1</v>
          </cell>
          <cell r="C85" t="str">
            <v>CPS 2</v>
          </cell>
          <cell r="D85" t="str">
            <v>Finance</v>
          </cell>
          <cell r="E85" t="str">
            <v>City Parks Services</v>
          </cell>
          <cell r="F85" t="str">
            <v>Brian Maltby</v>
          </cell>
          <cell r="G85" t="str">
            <v>CPI/Cost Increase</v>
          </cell>
          <cell r="H85" t="str">
            <v>Consultants &amp; contractors</v>
          </cell>
          <cell r="I85">
            <v>203397</v>
          </cell>
          <cell r="J85">
            <v>0</v>
          </cell>
          <cell r="K85">
            <v>7119</v>
          </cell>
          <cell r="L85">
            <v>0</v>
          </cell>
          <cell r="M85">
            <v>210516</v>
          </cell>
          <cell r="N85">
            <v>0</v>
          </cell>
          <cell r="O85">
            <v>7119</v>
          </cell>
          <cell r="P85">
            <v>7119</v>
          </cell>
        </row>
        <row r="86">
          <cell r="A86">
            <v>27</v>
          </cell>
          <cell r="B86" t="str">
            <v>CPS 1</v>
          </cell>
          <cell r="C86" t="str">
            <v>CPS 2</v>
          </cell>
          <cell r="D86" t="str">
            <v>Finance</v>
          </cell>
          <cell r="E86" t="str">
            <v>City Parks Services</v>
          </cell>
          <cell r="F86" t="str">
            <v>Brian Maltby</v>
          </cell>
          <cell r="G86" t="str">
            <v>CPI/Cost Increase</v>
          </cell>
          <cell r="H86" t="str">
            <v>Other operating expenditure</v>
          </cell>
          <cell r="I86">
            <v>261065</v>
          </cell>
          <cell r="J86">
            <v>0</v>
          </cell>
          <cell r="K86">
            <v>10443</v>
          </cell>
          <cell r="L86">
            <v>0</v>
          </cell>
          <cell r="M86">
            <v>271508</v>
          </cell>
          <cell r="N86">
            <v>0</v>
          </cell>
          <cell r="O86">
            <v>10443</v>
          </cell>
          <cell r="P86">
            <v>10443</v>
          </cell>
        </row>
        <row r="87">
          <cell r="A87">
            <v>27</v>
          </cell>
          <cell r="B87" t="str">
            <v>CPS 1</v>
          </cell>
          <cell r="C87" t="str">
            <v>CPS 2</v>
          </cell>
          <cell r="D87" t="str">
            <v>Finance</v>
          </cell>
          <cell r="E87" t="str">
            <v>City Parks Services</v>
          </cell>
          <cell r="F87" t="str">
            <v>Brian Maltby</v>
          </cell>
          <cell r="G87" t="str">
            <v>CPI/Cost Increase</v>
          </cell>
          <cell r="H87" t="str">
            <v>Other operating expenditure</v>
          </cell>
          <cell r="I87">
            <v>511955</v>
          </cell>
          <cell r="J87">
            <v>0</v>
          </cell>
          <cell r="K87">
            <v>20478</v>
          </cell>
          <cell r="L87">
            <v>0</v>
          </cell>
          <cell r="M87">
            <v>532433</v>
          </cell>
          <cell r="N87">
            <v>0</v>
          </cell>
          <cell r="O87">
            <v>20478</v>
          </cell>
          <cell r="P87">
            <v>20478</v>
          </cell>
        </row>
        <row r="88">
          <cell r="A88">
            <v>27</v>
          </cell>
          <cell r="B88" t="str">
            <v>CPS 1</v>
          </cell>
          <cell r="C88" t="str">
            <v>CPS 2</v>
          </cell>
          <cell r="D88" t="str">
            <v>Finance</v>
          </cell>
          <cell r="E88" t="str">
            <v>City Parks Services</v>
          </cell>
          <cell r="F88" t="str">
            <v>Brian Maltby</v>
          </cell>
          <cell r="G88" t="str">
            <v>CPI/Cost Increase</v>
          </cell>
          <cell r="H88" t="str">
            <v>Repairs &amp; maintenance</v>
          </cell>
          <cell r="I88">
            <v>599850</v>
          </cell>
          <cell r="J88">
            <v>0</v>
          </cell>
          <cell r="K88">
            <v>23994</v>
          </cell>
          <cell r="L88">
            <v>0</v>
          </cell>
          <cell r="M88">
            <v>623844</v>
          </cell>
          <cell r="N88">
            <v>0</v>
          </cell>
          <cell r="O88">
            <v>23994</v>
          </cell>
          <cell r="P88">
            <v>23994</v>
          </cell>
        </row>
        <row r="89">
          <cell r="A89">
            <v>27</v>
          </cell>
          <cell r="B89" t="str">
            <v>CPS 1</v>
          </cell>
          <cell r="C89" t="str">
            <v>CPS 2</v>
          </cell>
          <cell r="D89" t="str">
            <v>Finance</v>
          </cell>
          <cell r="E89" t="str">
            <v>City Parks Services</v>
          </cell>
          <cell r="F89" t="str">
            <v>Brian Maltby</v>
          </cell>
          <cell r="G89" t="str">
            <v>CPI/Cost Increase</v>
          </cell>
          <cell r="H89" t="str">
            <v>Other operating expenditure</v>
          </cell>
          <cell r="I89">
            <v>1417726</v>
          </cell>
          <cell r="J89">
            <v>0</v>
          </cell>
          <cell r="K89">
            <v>42532</v>
          </cell>
          <cell r="L89">
            <v>0</v>
          </cell>
          <cell r="M89">
            <v>1460258</v>
          </cell>
          <cell r="N89">
            <v>0</v>
          </cell>
          <cell r="O89">
            <v>42532</v>
          </cell>
          <cell r="P89">
            <v>42532</v>
          </cell>
        </row>
        <row r="90">
          <cell r="A90">
            <v>27</v>
          </cell>
          <cell r="B90" t="str">
            <v>CPS 1</v>
          </cell>
          <cell r="C90" t="str">
            <v>CPS 2</v>
          </cell>
          <cell r="D90" t="str">
            <v>Finance</v>
          </cell>
          <cell r="E90" t="str">
            <v>City Parks Services</v>
          </cell>
          <cell r="F90" t="str">
            <v>Brian Maltby</v>
          </cell>
          <cell r="G90" t="str">
            <v>CPI/Cost Increase</v>
          </cell>
          <cell r="H90" t="str">
            <v>Consultants &amp; contractors</v>
          </cell>
          <cell r="I90">
            <v>11002413</v>
          </cell>
          <cell r="J90">
            <v>0</v>
          </cell>
          <cell r="K90">
            <v>385084</v>
          </cell>
          <cell r="L90">
            <v>0</v>
          </cell>
          <cell r="M90">
            <v>11387497</v>
          </cell>
          <cell r="N90">
            <v>0</v>
          </cell>
          <cell r="O90">
            <v>385084</v>
          </cell>
          <cell r="P90">
            <v>385084</v>
          </cell>
        </row>
        <row r="91">
          <cell r="A91">
            <v>28</v>
          </cell>
          <cell r="B91" t="str">
            <v>Utilities</v>
          </cell>
          <cell r="D91" t="str">
            <v>City Development</v>
          </cell>
          <cell r="E91" t="str">
            <v>Environmental &amp; Utility Management</v>
          </cell>
          <cell r="F91" t="str">
            <v>Des Hughes</v>
          </cell>
          <cell r="G91" t="str">
            <v>Movement in Utilities</v>
          </cell>
          <cell r="H91" t="str">
            <v>Utilities</v>
          </cell>
          <cell r="I91">
            <v>274734</v>
          </cell>
          <cell r="K91">
            <v>10989.36</v>
          </cell>
          <cell r="M91">
            <v>285723.36</v>
          </cell>
          <cell r="N91">
            <v>0</v>
          </cell>
          <cell r="O91">
            <v>10989.36</v>
          </cell>
          <cell r="P91">
            <v>10989.36</v>
          </cell>
        </row>
        <row r="92">
          <cell r="A92">
            <v>28</v>
          </cell>
          <cell r="B92" t="str">
            <v>Utilities</v>
          </cell>
          <cell r="D92" t="str">
            <v>City Development</v>
          </cell>
          <cell r="E92" t="str">
            <v>Environmental &amp; Utility Management</v>
          </cell>
          <cell r="F92" t="str">
            <v>Des Hughes</v>
          </cell>
          <cell r="G92" t="str">
            <v>Movement in Utilities</v>
          </cell>
          <cell r="H92" t="str">
            <v>Utilities</v>
          </cell>
          <cell r="I92">
            <v>1249126</v>
          </cell>
          <cell r="K92">
            <v>112421.82</v>
          </cell>
          <cell r="M92">
            <v>1361547.82</v>
          </cell>
          <cell r="N92">
            <v>0</v>
          </cell>
          <cell r="O92">
            <v>112421.82</v>
          </cell>
          <cell r="P92">
            <v>112421.82</v>
          </cell>
        </row>
        <row r="93">
          <cell r="A93">
            <v>28</v>
          </cell>
          <cell r="B93" t="str">
            <v>Utilities</v>
          </cell>
          <cell r="D93" t="str">
            <v>City Development</v>
          </cell>
          <cell r="E93" t="str">
            <v>Environmental &amp; Utility Management</v>
          </cell>
          <cell r="F93" t="str">
            <v>Des Hughes</v>
          </cell>
          <cell r="G93" t="str">
            <v>Movement in Utilities</v>
          </cell>
          <cell r="H93" t="str">
            <v>Utilities</v>
          </cell>
          <cell r="I93">
            <v>6615495</v>
          </cell>
          <cell r="K93">
            <v>365174.92</v>
          </cell>
          <cell r="M93">
            <v>6980669.9199999999</v>
          </cell>
          <cell r="N93">
            <v>0</v>
          </cell>
          <cell r="O93">
            <v>365174.92</v>
          </cell>
          <cell r="P93">
            <v>365174.92</v>
          </cell>
        </row>
        <row r="94">
          <cell r="A94">
            <v>29</v>
          </cell>
          <cell r="B94" t="str">
            <v>DS01</v>
          </cell>
          <cell r="D94" t="str">
            <v>Finance</v>
          </cell>
          <cell r="E94" t="str">
            <v>Data Services</v>
          </cell>
          <cell r="F94" t="str">
            <v>Anjila</v>
          </cell>
          <cell r="G94" t="str">
            <v>CPI/Cost Increase</v>
          </cell>
          <cell r="H94" t="str">
            <v>Revenue Other Operating</v>
          </cell>
          <cell r="J94">
            <v>684090</v>
          </cell>
          <cell r="L94">
            <v>-3619.54</v>
          </cell>
          <cell r="M94">
            <v>0</v>
          </cell>
          <cell r="N94">
            <v>680470.46</v>
          </cell>
          <cell r="O94">
            <v>3619.54</v>
          </cell>
          <cell r="P94">
            <v>3619.54</v>
          </cell>
        </row>
        <row r="95">
          <cell r="A95">
            <v>29</v>
          </cell>
          <cell r="B95" t="str">
            <v>DS01</v>
          </cell>
          <cell r="D95" t="str">
            <v>Finance</v>
          </cell>
          <cell r="E95" t="str">
            <v>Data Services</v>
          </cell>
          <cell r="F95" t="str">
            <v>Anjila</v>
          </cell>
          <cell r="G95" t="str">
            <v>CPI/Cost Increase</v>
          </cell>
          <cell r="H95" t="str">
            <v>Other operating expenditure</v>
          </cell>
          <cell r="I95">
            <v>12105386.039999999</v>
          </cell>
          <cell r="K95">
            <v>182886.53</v>
          </cell>
          <cell r="M95">
            <v>12288272.569999998</v>
          </cell>
          <cell r="N95">
            <v>0</v>
          </cell>
          <cell r="O95">
            <v>182886.53</v>
          </cell>
          <cell r="P95">
            <v>182886.53</v>
          </cell>
        </row>
        <row r="96">
          <cell r="A96">
            <v>29</v>
          </cell>
          <cell r="B96" t="str">
            <v>DS02</v>
          </cell>
          <cell r="D96" t="str">
            <v>Finance</v>
          </cell>
          <cell r="E96" t="str">
            <v>Data Services</v>
          </cell>
          <cell r="F96" t="str">
            <v>Anjila</v>
          </cell>
          <cell r="G96" t="str">
            <v>Other budget with "spike"</v>
          </cell>
          <cell r="H96" t="str">
            <v>Other operating expenditure</v>
          </cell>
          <cell r="I96">
            <v>0</v>
          </cell>
          <cell r="K96">
            <v>558000</v>
          </cell>
          <cell r="M96">
            <v>558000</v>
          </cell>
          <cell r="N96">
            <v>0</v>
          </cell>
          <cell r="O96">
            <v>558000</v>
          </cell>
          <cell r="S96">
            <v>558000</v>
          </cell>
        </row>
        <row r="97">
          <cell r="A97">
            <v>29</v>
          </cell>
          <cell r="B97" t="str">
            <v>DS03</v>
          </cell>
          <cell r="D97" t="str">
            <v>Finance</v>
          </cell>
          <cell r="E97" t="str">
            <v>Data Services</v>
          </cell>
          <cell r="F97" t="str">
            <v>Anjila</v>
          </cell>
          <cell r="G97" t="str">
            <v>Growth/Inflation related increase</v>
          </cell>
          <cell r="H97" t="str">
            <v>Revenue Other Operating</v>
          </cell>
          <cell r="I97">
            <v>0</v>
          </cell>
          <cell r="J97">
            <v>0</v>
          </cell>
          <cell r="L97">
            <v>855000</v>
          </cell>
          <cell r="M97">
            <v>0</v>
          </cell>
          <cell r="N97">
            <v>855000</v>
          </cell>
          <cell r="O97">
            <v>-855000</v>
          </cell>
          <cell r="Q97">
            <v>-855000</v>
          </cell>
        </row>
        <row r="98">
          <cell r="A98">
            <v>29</v>
          </cell>
          <cell r="B98" t="str">
            <v>DS03</v>
          </cell>
          <cell r="D98" t="str">
            <v>Finance</v>
          </cell>
          <cell r="E98" t="str">
            <v>Data Services</v>
          </cell>
          <cell r="F98" t="str">
            <v>Anjila</v>
          </cell>
          <cell r="G98" t="str">
            <v>Growth/Inflation related increase</v>
          </cell>
          <cell r="H98" t="str">
            <v>Other operating expenditure</v>
          </cell>
          <cell r="I98">
            <v>0</v>
          </cell>
          <cell r="K98">
            <v>458824</v>
          </cell>
          <cell r="M98">
            <v>458824</v>
          </cell>
          <cell r="N98">
            <v>0</v>
          </cell>
          <cell r="O98">
            <v>458824</v>
          </cell>
          <cell r="Q98">
            <v>458824</v>
          </cell>
        </row>
        <row r="99">
          <cell r="A99">
            <v>29</v>
          </cell>
          <cell r="B99" t="str">
            <v>DS04</v>
          </cell>
          <cell r="D99" t="str">
            <v>Finance</v>
          </cell>
          <cell r="E99" t="str">
            <v>Data Services</v>
          </cell>
          <cell r="F99" t="str">
            <v>Anjila</v>
          </cell>
          <cell r="G99" t="str">
            <v>Growth/Inflation related increase</v>
          </cell>
          <cell r="H99" t="str">
            <v>Other operating expenditure</v>
          </cell>
          <cell r="I99">
            <v>0</v>
          </cell>
          <cell r="K99">
            <v>65000</v>
          </cell>
          <cell r="M99">
            <v>65000</v>
          </cell>
          <cell r="N99">
            <v>0</v>
          </cell>
          <cell r="O99">
            <v>65000</v>
          </cell>
          <cell r="Q99">
            <v>65000</v>
          </cell>
        </row>
        <row r="100">
          <cell r="A100">
            <v>30</v>
          </cell>
          <cell r="B100" t="str">
            <v>DM0901</v>
          </cell>
          <cell r="D100" t="str">
            <v>Organisation Performance</v>
          </cell>
          <cell r="E100" t="str">
            <v>Democracy Services</v>
          </cell>
          <cell r="F100" t="str">
            <v>Andrew Kelly</v>
          </cell>
          <cell r="G100" t="str">
            <v>Other budget with "spike"</v>
          </cell>
          <cell r="H100" t="str">
            <v>Consultants &amp; contractors</v>
          </cell>
          <cell r="I100">
            <v>946664</v>
          </cell>
          <cell r="J100">
            <v>0</v>
          </cell>
          <cell r="K100">
            <v>-795000</v>
          </cell>
          <cell r="L100">
            <v>0</v>
          </cell>
          <cell r="M100">
            <v>151664</v>
          </cell>
          <cell r="N100">
            <v>0</v>
          </cell>
          <cell r="O100">
            <v>-795000</v>
          </cell>
          <cell r="S100">
            <v>-795000</v>
          </cell>
        </row>
        <row r="101">
          <cell r="A101">
            <v>31</v>
          </cell>
          <cell r="B101" t="str">
            <v>DM0902</v>
          </cell>
          <cell r="D101" t="str">
            <v>Organisation Performance</v>
          </cell>
          <cell r="E101" t="str">
            <v>Democracy Services</v>
          </cell>
          <cell r="F101" t="str">
            <v>Andrew Kelly</v>
          </cell>
          <cell r="G101" t="str">
            <v>Other non-discretionary OPEX cost - not budgeted</v>
          </cell>
          <cell r="H101" t="str">
            <v>Consultants &amp; contractors</v>
          </cell>
          <cell r="I101">
            <v>61373</v>
          </cell>
          <cell r="J101">
            <v>0</v>
          </cell>
          <cell r="K101">
            <v>2927</v>
          </cell>
          <cell r="L101">
            <v>0</v>
          </cell>
          <cell r="M101">
            <v>64300</v>
          </cell>
          <cell r="N101">
            <v>0</v>
          </cell>
          <cell r="O101">
            <v>2927</v>
          </cell>
          <cell r="W101">
            <v>2927</v>
          </cell>
        </row>
        <row r="102">
          <cell r="A102">
            <v>31</v>
          </cell>
          <cell r="B102" t="str">
            <v>DM0902</v>
          </cell>
          <cell r="D102" t="str">
            <v>Organisation Performance</v>
          </cell>
          <cell r="E102" t="str">
            <v>Democracy Services</v>
          </cell>
          <cell r="F102" t="str">
            <v>Andrew Kelly</v>
          </cell>
          <cell r="G102" t="str">
            <v>Other non-discretionary OPEX cost - not budgeted</v>
          </cell>
          <cell r="H102" t="str">
            <v>Consultants &amp; contractors</v>
          </cell>
          <cell r="I102">
            <v>61373</v>
          </cell>
          <cell r="J102">
            <v>0</v>
          </cell>
          <cell r="K102">
            <v>2927</v>
          </cell>
          <cell r="L102">
            <v>0</v>
          </cell>
          <cell r="M102">
            <v>64300</v>
          </cell>
          <cell r="N102">
            <v>0</v>
          </cell>
          <cell r="O102">
            <v>2927</v>
          </cell>
          <cell r="W102">
            <v>2927</v>
          </cell>
        </row>
        <row r="103">
          <cell r="A103">
            <v>31</v>
          </cell>
          <cell r="B103" t="str">
            <v>DM0902</v>
          </cell>
          <cell r="D103" t="str">
            <v>Organisation Performance</v>
          </cell>
          <cell r="E103" t="str">
            <v>Democracy Services</v>
          </cell>
          <cell r="F103" t="str">
            <v>Andrew Kelly</v>
          </cell>
          <cell r="G103" t="str">
            <v>Other non-discretionary OPEX cost - not budgeted</v>
          </cell>
          <cell r="H103" t="str">
            <v>Consultants &amp; contractors</v>
          </cell>
          <cell r="I103">
            <v>61373</v>
          </cell>
          <cell r="J103">
            <v>0</v>
          </cell>
          <cell r="K103">
            <v>2927</v>
          </cell>
          <cell r="L103">
            <v>0</v>
          </cell>
          <cell r="M103">
            <v>64300</v>
          </cell>
          <cell r="N103">
            <v>0</v>
          </cell>
          <cell r="O103">
            <v>2927</v>
          </cell>
          <cell r="W103">
            <v>2927</v>
          </cell>
        </row>
        <row r="104">
          <cell r="A104">
            <v>31</v>
          </cell>
          <cell r="B104" t="str">
            <v>DM0902</v>
          </cell>
          <cell r="D104" t="str">
            <v>Organisation Performance</v>
          </cell>
          <cell r="E104" t="str">
            <v>Democracy Services</v>
          </cell>
          <cell r="F104" t="str">
            <v>Andrew Kelly</v>
          </cell>
          <cell r="G104" t="str">
            <v>Other non-discretionary OPEX cost - not budgeted</v>
          </cell>
          <cell r="H104" t="str">
            <v>Consultants &amp; contractors</v>
          </cell>
          <cell r="I104">
            <v>61373</v>
          </cell>
          <cell r="J104">
            <v>0</v>
          </cell>
          <cell r="K104">
            <v>2927</v>
          </cell>
          <cell r="L104">
            <v>0</v>
          </cell>
          <cell r="M104">
            <v>64300</v>
          </cell>
          <cell r="N104">
            <v>0</v>
          </cell>
          <cell r="O104">
            <v>2927</v>
          </cell>
          <cell r="W104">
            <v>2927</v>
          </cell>
        </row>
        <row r="105">
          <cell r="A105">
            <v>31</v>
          </cell>
          <cell r="B105" t="str">
            <v>DM0902</v>
          </cell>
          <cell r="D105" t="str">
            <v>Organisation Performance</v>
          </cell>
          <cell r="E105" t="str">
            <v>Democracy Services</v>
          </cell>
          <cell r="F105" t="str">
            <v>Andrew Kelly</v>
          </cell>
          <cell r="G105" t="str">
            <v>Other non-discretionary OPEX cost - not budgeted</v>
          </cell>
          <cell r="H105" t="str">
            <v>Consultants &amp; contractors</v>
          </cell>
          <cell r="I105">
            <v>61373</v>
          </cell>
          <cell r="J105">
            <v>0</v>
          </cell>
          <cell r="K105">
            <v>2927</v>
          </cell>
          <cell r="L105">
            <v>0</v>
          </cell>
          <cell r="M105">
            <v>64300</v>
          </cell>
          <cell r="N105">
            <v>0</v>
          </cell>
          <cell r="O105">
            <v>2927</v>
          </cell>
          <cell r="W105">
            <v>2927</v>
          </cell>
        </row>
        <row r="106">
          <cell r="A106">
            <v>31</v>
          </cell>
          <cell r="B106" t="str">
            <v>DM0902</v>
          </cell>
          <cell r="D106" t="str">
            <v>Organisation Performance</v>
          </cell>
          <cell r="E106" t="str">
            <v>Democracy Services</v>
          </cell>
          <cell r="F106" t="str">
            <v>Andrew Kelly</v>
          </cell>
          <cell r="G106" t="str">
            <v>Other non-discretionary OPEX cost - not budgeted</v>
          </cell>
          <cell r="H106" t="str">
            <v>Consultants &amp; contractors</v>
          </cell>
          <cell r="I106">
            <v>61373</v>
          </cell>
          <cell r="J106">
            <v>0</v>
          </cell>
          <cell r="K106">
            <v>2927</v>
          </cell>
          <cell r="L106">
            <v>0</v>
          </cell>
          <cell r="M106">
            <v>64300</v>
          </cell>
          <cell r="N106">
            <v>0</v>
          </cell>
          <cell r="O106">
            <v>2927</v>
          </cell>
          <cell r="W106">
            <v>2927</v>
          </cell>
        </row>
        <row r="107">
          <cell r="A107">
            <v>31</v>
          </cell>
          <cell r="B107" t="str">
            <v>DM0902</v>
          </cell>
          <cell r="D107" t="str">
            <v>Organisation Performance</v>
          </cell>
          <cell r="E107" t="str">
            <v>Democracy Services</v>
          </cell>
          <cell r="F107" t="str">
            <v>Andrew Kelly</v>
          </cell>
          <cell r="G107" t="str">
            <v>Other non-discretionary OPEX cost - not budgeted</v>
          </cell>
          <cell r="H107" t="str">
            <v>Consultants &amp; contractors</v>
          </cell>
          <cell r="I107">
            <v>61372</v>
          </cell>
          <cell r="J107">
            <v>0</v>
          </cell>
          <cell r="K107">
            <v>2928</v>
          </cell>
          <cell r="L107">
            <v>0</v>
          </cell>
          <cell r="M107">
            <v>64300</v>
          </cell>
          <cell r="N107">
            <v>0</v>
          </cell>
          <cell r="O107">
            <v>2928</v>
          </cell>
          <cell r="W107">
            <v>2928</v>
          </cell>
        </row>
        <row r="108">
          <cell r="A108">
            <v>31</v>
          </cell>
          <cell r="B108" t="str">
            <v>DM0902</v>
          </cell>
          <cell r="D108" t="str">
            <v>Organisation Performance</v>
          </cell>
          <cell r="E108" t="str">
            <v>Democracy Services</v>
          </cell>
          <cell r="F108" t="str">
            <v>Andrew Kelly</v>
          </cell>
          <cell r="G108" t="str">
            <v>Other non-discretionary OPEX cost - not budgeted</v>
          </cell>
          <cell r="H108" t="str">
            <v>Consultants &amp; contractors</v>
          </cell>
          <cell r="I108">
            <v>71535</v>
          </cell>
          <cell r="J108">
            <v>0</v>
          </cell>
          <cell r="K108">
            <v>3465</v>
          </cell>
          <cell r="L108">
            <v>0</v>
          </cell>
          <cell r="M108">
            <v>75000</v>
          </cell>
          <cell r="N108">
            <v>0</v>
          </cell>
          <cell r="O108">
            <v>3465</v>
          </cell>
          <cell r="W108">
            <v>3465</v>
          </cell>
        </row>
        <row r="109">
          <cell r="A109">
            <v>31</v>
          </cell>
          <cell r="B109" t="str">
            <v>DM0902</v>
          </cell>
          <cell r="D109" t="str">
            <v>Organisation Performance</v>
          </cell>
          <cell r="E109" t="str">
            <v>Democracy Services</v>
          </cell>
          <cell r="F109" t="str">
            <v>Andrew Kelly</v>
          </cell>
          <cell r="G109" t="str">
            <v>Other non-discretionary OPEX cost - not budgeted</v>
          </cell>
          <cell r="H109" t="str">
            <v>Consultants &amp; contractors</v>
          </cell>
          <cell r="I109">
            <v>71534</v>
          </cell>
          <cell r="J109">
            <v>0</v>
          </cell>
          <cell r="K109">
            <v>3466</v>
          </cell>
          <cell r="L109">
            <v>0</v>
          </cell>
          <cell r="M109">
            <v>75000</v>
          </cell>
          <cell r="N109">
            <v>0</v>
          </cell>
          <cell r="O109">
            <v>3466</v>
          </cell>
          <cell r="W109">
            <v>3466</v>
          </cell>
        </row>
        <row r="110">
          <cell r="A110">
            <v>31</v>
          </cell>
          <cell r="B110" t="str">
            <v>DM0902</v>
          </cell>
          <cell r="D110" t="str">
            <v>Organisation Performance</v>
          </cell>
          <cell r="E110" t="str">
            <v>Democracy Services</v>
          </cell>
          <cell r="F110" t="str">
            <v>Andrew Kelly</v>
          </cell>
          <cell r="G110" t="str">
            <v>Other non-discretionary OPEX cost - not budgeted</v>
          </cell>
          <cell r="H110" t="str">
            <v>Consultants &amp; contractors</v>
          </cell>
          <cell r="I110">
            <v>60178</v>
          </cell>
          <cell r="J110">
            <v>0</v>
          </cell>
          <cell r="K110">
            <v>4122</v>
          </cell>
          <cell r="L110">
            <v>0</v>
          </cell>
          <cell r="M110">
            <v>64300</v>
          </cell>
          <cell r="N110">
            <v>0</v>
          </cell>
          <cell r="O110">
            <v>4122</v>
          </cell>
          <cell r="W110">
            <v>4122</v>
          </cell>
        </row>
        <row r="111">
          <cell r="A111">
            <v>31</v>
          </cell>
          <cell r="B111" t="str">
            <v>DM0902</v>
          </cell>
          <cell r="D111" t="str">
            <v>Organisation Performance</v>
          </cell>
          <cell r="E111" t="str">
            <v>Democracy Services</v>
          </cell>
          <cell r="F111" t="str">
            <v>Andrew Kelly</v>
          </cell>
          <cell r="G111" t="str">
            <v>Other non-discretionary OPEX cost - not budgeted</v>
          </cell>
          <cell r="H111" t="str">
            <v>Consultants &amp; contractors</v>
          </cell>
          <cell r="I111">
            <v>1261764</v>
          </cell>
          <cell r="J111">
            <v>0</v>
          </cell>
          <cell r="K111">
            <v>58457</v>
          </cell>
          <cell r="L111">
            <v>0</v>
          </cell>
          <cell r="M111">
            <v>1320221</v>
          </cell>
          <cell r="N111">
            <v>0</v>
          </cell>
          <cell r="O111">
            <v>58457</v>
          </cell>
          <cell r="W111">
            <v>58457</v>
          </cell>
        </row>
        <row r="112">
          <cell r="A112">
            <v>32</v>
          </cell>
          <cell r="B112" t="str">
            <v>DM0903</v>
          </cell>
          <cell r="D112" t="str">
            <v>Organisation Performance</v>
          </cell>
          <cell r="E112" t="str">
            <v>Democracy Services</v>
          </cell>
          <cell r="F112" t="str">
            <v>Andrew Kelly</v>
          </cell>
          <cell r="G112" t="str">
            <v>Growth/Inflation related increase</v>
          </cell>
          <cell r="H112" t="str">
            <v>Entertainment</v>
          </cell>
          <cell r="I112">
            <v>882264</v>
          </cell>
          <cell r="J112">
            <v>0</v>
          </cell>
          <cell r="K112">
            <v>178000</v>
          </cell>
          <cell r="L112">
            <v>0</v>
          </cell>
          <cell r="M112">
            <v>1060264</v>
          </cell>
          <cell r="N112">
            <v>0</v>
          </cell>
          <cell r="O112">
            <v>178000</v>
          </cell>
          <cell r="Q112">
            <v>178000</v>
          </cell>
        </row>
        <row r="113">
          <cell r="A113">
            <v>33</v>
          </cell>
          <cell r="B113" t="str">
            <v>DM0906</v>
          </cell>
          <cell r="D113" t="str">
            <v>Organisation Performance</v>
          </cell>
          <cell r="E113" t="str">
            <v>Democracy Services</v>
          </cell>
          <cell r="F113" t="str">
            <v>Andrew Kelly</v>
          </cell>
          <cell r="G113" t="str">
            <v>Growth/Inflation related increase</v>
          </cell>
          <cell r="H113" t="str">
            <v>Consultants &amp; contractors</v>
          </cell>
          <cell r="I113">
            <v>213750</v>
          </cell>
          <cell r="J113">
            <v>0</v>
          </cell>
          <cell r="K113">
            <v>86250</v>
          </cell>
          <cell r="L113">
            <v>0</v>
          </cell>
          <cell r="M113">
            <v>300000</v>
          </cell>
          <cell r="N113">
            <v>0</v>
          </cell>
          <cell r="O113">
            <v>86250</v>
          </cell>
          <cell r="Q113">
            <v>86250</v>
          </cell>
        </row>
        <row r="114">
          <cell r="A114">
            <v>35</v>
          </cell>
          <cell r="B114" t="str">
            <v>1CM-A</v>
          </cell>
          <cell r="D114" t="str">
            <v>Organisation Performance</v>
          </cell>
          <cell r="E114" t="str">
            <v>Communications &amp; Marketing</v>
          </cell>
          <cell r="F114" t="str">
            <v>Jane Hussein</v>
          </cell>
          <cell r="G114" t="str">
            <v>Other non-discretionary OPEX cost - not budgeted</v>
          </cell>
          <cell r="H114" t="str">
            <v>Staff Costs</v>
          </cell>
          <cell r="I114">
            <v>0</v>
          </cell>
          <cell r="J114">
            <v>0</v>
          </cell>
          <cell r="K114">
            <v>10311</v>
          </cell>
          <cell r="L114">
            <v>0</v>
          </cell>
          <cell r="M114">
            <v>10311</v>
          </cell>
          <cell r="N114">
            <v>0</v>
          </cell>
          <cell r="O114">
            <v>10311</v>
          </cell>
          <cell r="W114">
            <v>10311</v>
          </cell>
        </row>
        <row r="115">
          <cell r="A115">
            <v>35</v>
          </cell>
          <cell r="B115" t="str">
            <v>1CM-A</v>
          </cell>
          <cell r="D115" t="str">
            <v>Organisation Performance</v>
          </cell>
          <cell r="E115" t="str">
            <v>Communications &amp; Marketing</v>
          </cell>
          <cell r="F115" t="str">
            <v>Jane Hussein</v>
          </cell>
          <cell r="G115" t="str">
            <v>Other non-discretionary OPEX cost - not budgeted</v>
          </cell>
          <cell r="H115" t="str">
            <v>Staff Costs</v>
          </cell>
          <cell r="I115">
            <v>0</v>
          </cell>
          <cell r="J115">
            <v>0</v>
          </cell>
          <cell r="K115">
            <v>18752</v>
          </cell>
          <cell r="L115">
            <v>0</v>
          </cell>
          <cell r="M115">
            <v>18752</v>
          </cell>
          <cell r="N115">
            <v>0</v>
          </cell>
          <cell r="O115">
            <v>18752</v>
          </cell>
          <cell r="W115">
            <v>18752</v>
          </cell>
        </row>
        <row r="116">
          <cell r="A116">
            <v>35</v>
          </cell>
          <cell r="B116" t="str">
            <v>1CM-A</v>
          </cell>
          <cell r="D116" t="str">
            <v>Organisation Performance</v>
          </cell>
          <cell r="E116" t="str">
            <v>Communications &amp; Marketing</v>
          </cell>
          <cell r="F116" t="str">
            <v>Jane Hussein</v>
          </cell>
          <cell r="G116" t="str">
            <v>Growth/Inflation related increase</v>
          </cell>
          <cell r="H116" t="str">
            <v>Staff Costs</v>
          </cell>
          <cell r="I116">
            <v>2455</v>
          </cell>
          <cell r="J116">
            <v>0</v>
          </cell>
          <cell r="K116">
            <v>85685</v>
          </cell>
          <cell r="L116">
            <v>0</v>
          </cell>
          <cell r="M116">
            <v>88140</v>
          </cell>
          <cell r="N116">
            <v>0</v>
          </cell>
          <cell r="O116">
            <v>85685</v>
          </cell>
          <cell r="Q116">
            <v>85685</v>
          </cell>
        </row>
        <row r="117">
          <cell r="A117">
            <v>37</v>
          </cell>
          <cell r="B117" t="str">
            <v>1IT02-A</v>
          </cell>
          <cell r="D117" t="str">
            <v>Organisation Performance</v>
          </cell>
          <cell r="E117" t="str">
            <v>Information Technology &amp; Communications</v>
          </cell>
          <cell r="F117" t="str">
            <v>Jane Hussein</v>
          </cell>
          <cell r="G117" t="str">
            <v>Growth/Inflation related increase</v>
          </cell>
          <cell r="H117" t="str">
            <v>Telecommunications</v>
          </cell>
          <cell r="I117">
            <v>0</v>
          </cell>
          <cell r="J117">
            <v>0</v>
          </cell>
          <cell r="K117">
            <v>324</v>
          </cell>
          <cell r="L117">
            <v>0</v>
          </cell>
          <cell r="M117">
            <v>324</v>
          </cell>
          <cell r="N117">
            <v>0</v>
          </cell>
          <cell r="O117">
            <v>324</v>
          </cell>
          <cell r="Q117">
            <v>324</v>
          </cell>
        </row>
        <row r="118">
          <cell r="A118">
            <v>37</v>
          </cell>
          <cell r="B118" t="str">
            <v>1IT02-A</v>
          </cell>
          <cell r="D118" t="str">
            <v>Organisation Performance</v>
          </cell>
          <cell r="E118" t="str">
            <v>Information Technology &amp; Communications</v>
          </cell>
          <cell r="F118" t="str">
            <v>Jane Hussein</v>
          </cell>
          <cell r="G118" t="str">
            <v>Growth/Inflation related increase</v>
          </cell>
          <cell r="H118" t="str">
            <v>Telecommunications</v>
          </cell>
          <cell r="I118">
            <v>0</v>
          </cell>
          <cell r="J118">
            <v>0</v>
          </cell>
          <cell r="K118">
            <v>360</v>
          </cell>
          <cell r="L118">
            <v>0</v>
          </cell>
          <cell r="M118">
            <v>360</v>
          </cell>
          <cell r="N118">
            <v>0</v>
          </cell>
          <cell r="O118">
            <v>360</v>
          </cell>
          <cell r="Q118">
            <v>360</v>
          </cell>
        </row>
        <row r="119">
          <cell r="A119">
            <v>37</v>
          </cell>
          <cell r="B119" t="str">
            <v>1IT02-A</v>
          </cell>
          <cell r="D119" t="str">
            <v>Organisation Performance</v>
          </cell>
          <cell r="E119" t="str">
            <v>Information Technology &amp; Communications</v>
          </cell>
          <cell r="F119" t="str">
            <v>Jane Hussein</v>
          </cell>
          <cell r="G119" t="str">
            <v>Growth/Inflation related increase</v>
          </cell>
          <cell r="H119" t="str">
            <v>Telecommunications</v>
          </cell>
          <cell r="I119">
            <v>0</v>
          </cell>
          <cell r="J119">
            <v>0</v>
          </cell>
          <cell r="K119">
            <v>1080</v>
          </cell>
          <cell r="L119">
            <v>0</v>
          </cell>
          <cell r="M119">
            <v>1080</v>
          </cell>
          <cell r="N119">
            <v>0</v>
          </cell>
          <cell r="O119">
            <v>1080</v>
          </cell>
          <cell r="Q119">
            <v>1080</v>
          </cell>
        </row>
        <row r="120">
          <cell r="A120">
            <v>37</v>
          </cell>
          <cell r="B120" t="str">
            <v>1IT02-A</v>
          </cell>
          <cell r="D120" t="str">
            <v>Organisation Performance</v>
          </cell>
          <cell r="E120" t="str">
            <v>Information Technology &amp; Communications</v>
          </cell>
          <cell r="F120" t="str">
            <v>Jane Hussein</v>
          </cell>
          <cell r="G120" t="str">
            <v>Growth/Inflation related increase</v>
          </cell>
          <cell r="H120" t="str">
            <v>Other operating expenditure</v>
          </cell>
          <cell r="I120">
            <v>0</v>
          </cell>
          <cell r="J120">
            <v>0</v>
          </cell>
          <cell r="K120">
            <v>1690</v>
          </cell>
          <cell r="L120">
            <v>0</v>
          </cell>
          <cell r="M120">
            <v>1690</v>
          </cell>
          <cell r="N120">
            <v>0</v>
          </cell>
          <cell r="O120">
            <v>1690</v>
          </cell>
          <cell r="Q120">
            <v>1690</v>
          </cell>
        </row>
        <row r="121">
          <cell r="A121">
            <v>37</v>
          </cell>
          <cell r="B121" t="str">
            <v>1IT02-A</v>
          </cell>
          <cell r="D121" t="str">
            <v>Organisation Performance</v>
          </cell>
          <cell r="E121" t="str">
            <v>Information Technology &amp; Communications</v>
          </cell>
          <cell r="F121" t="str">
            <v>Jane Hussein</v>
          </cell>
          <cell r="G121" t="str">
            <v>Growth/Inflation related increase</v>
          </cell>
          <cell r="H121" t="str">
            <v>Travel</v>
          </cell>
          <cell r="I121">
            <v>0</v>
          </cell>
          <cell r="J121">
            <v>0</v>
          </cell>
          <cell r="K121">
            <v>2400</v>
          </cell>
          <cell r="L121">
            <v>0</v>
          </cell>
          <cell r="M121">
            <v>2400</v>
          </cell>
          <cell r="N121">
            <v>0</v>
          </cell>
          <cell r="O121">
            <v>2400</v>
          </cell>
          <cell r="Q121">
            <v>2400</v>
          </cell>
        </row>
        <row r="122">
          <cell r="A122">
            <v>37</v>
          </cell>
          <cell r="B122" t="str">
            <v>1IT02-A</v>
          </cell>
          <cell r="D122" t="str">
            <v>Organisation Performance</v>
          </cell>
          <cell r="E122" t="str">
            <v>Information Technology &amp; Communications</v>
          </cell>
          <cell r="F122" t="str">
            <v>Jane Hussein</v>
          </cell>
          <cell r="G122" t="str">
            <v>Growth/Inflation related increase</v>
          </cell>
          <cell r="H122" t="str">
            <v>Telecommunications</v>
          </cell>
          <cell r="I122">
            <v>0</v>
          </cell>
          <cell r="J122">
            <v>0</v>
          </cell>
          <cell r="K122">
            <v>4800</v>
          </cell>
          <cell r="L122">
            <v>0</v>
          </cell>
          <cell r="M122">
            <v>4800</v>
          </cell>
          <cell r="N122">
            <v>0</v>
          </cell>
          <cell r="O122">
            <v>4800</v>
          </cell>
          <cell r="Q122">
            <v>4800</v>
          </cell>
        </row>
        <row r="123">
          <cell r="A123">
            <v>37</v>
          </cell>
          <cell r="B123" t="str">
            <v>1IT02-A</v>
          </cell>
          <cell r="D123" t="str">
            <v>Organisation Performance</v>
          </cell>
          <cell r="E123" t="str">
            <v>Information Technology &amp; Communications</v>
          </cell>
          <cell r="F123" t="str">
            <v>Jane Hussein</v>
          </cell>
          <cell r="G123" t="str">
            <v>Growth/Inflation related increase</v>
          </cell>
          <cell r="H123" t="str">
            <v>Other operating expenditure</v>
          </cell>
          <cell r="I123">
            <v>0</v>
          </cell>
          <cell r="J123">
            <v>0</v>
          </cell>
          <cell r="K123">
            <v>5000</v>
          </cell>
          <cell r="L123">
            <v>0</v>
          </cell>
          <cell r="M123">
            <v>5000</v>
          </cell>
          <cell r="N123">
            <v>0</v>
          </cell>
          <cell r="O123">
            <v>5000</v>
          </cell>
          <cell r="Q123">
            <v>5000</v>
          </cell>
        </row>
        <row r="124">
          <cell r="A124">
            <v>37</v>
          </cell>
          <cell r="B124" t="str">
            <v>1IT02-A</v>
          </cell>
          <cell r="D124" t="str">
            <v>Organisation Performance</v>
          </cell>
          <cell r="E124" t="str">
            <v>Information Technology &amp; Communications</v>
          </cell>
          <cell r="F124" t="str">
            <v>Jane Hussein</v>
          </cell>
          <cell r="G124" t="str">
            <v>Growth/Inflation related increase</v>
          </cell>
          <cell r="H124" t="str">
            <v>Other operating expenditure</v>
          </cell>
          <cell r="I124">
            <v>0</v>
          </cell>
          <cell r="J124">
            <v>0</v>
          </cell>
          <cell r="K124">
            <v>5650</v>
          </cell>
          <cell r="L124">
            <v>0</v>
          </cell>
          <cell r="M124">
            <v>5650</v>
          </cell>
          <cell r="N124">
            <v>0</v>
          </cell>
          <cell r="O124">
            <v>5650</v>
          </cell>
          <cell r="Q124">
            <v>5650</v>
          </cell>
        </row>
        <row r="125">
          <cell r="A125">
            <v>37</v>
          </cell>
          <cell r="B125" t="str">
            <v>1IT02-A</v>
          </cell>
          <cell r="D125" t="str">
            <v>Organisation Performance</v>
          </cell>
          <cell r="E125" t="str">
            <v>Information Technology &amp; Communications</v>
          </cell>
          <cell r="F125" t="str">
            <v>Jane Hussein</v>
          </cell>
          <cell r="G125" t="str">
            <v>CPI/Cost Increase</v>
          </cell>
          <cell r="H125" t="str">
            <v>Repairs &amp; maintenance</v>
          </cell>
          <cell r="I125">
            <v>236904</v>
          </cell>
          <cell r="J125">
            <v>0</v>
          </cell>
          <cell r="K125">
            <v>7107.12</v>
          </cell>
          <cell r="L125">
            <v>0</v>
          </cell>
          <cell r="M125">
            <v>244011.12</v>
          </cell>
          <cell r="N125">
            <v>0</v>
          </cell>
          <cell r="O125">
            <v>7107.12</v>
          </cell>
          <cell r="P125">
            <v>7107.12</v>
          </cell>
        </row>
        <row r="126">
          <cell r="A126">
            <v>37</v>
          </cell>
          <cell r="B126" t="str">
            <v>1IT02-A</v>
          </cell>
          <cell r="D126" t="str">
            <v>Organisation Performance</v>
          </cell>
          <cell r="E126" t="str">
            <v>Information Technology &amp; Communications</v>
          </cell>
          <cell r="F126" t="str">
            <v>Jane Hussein</v>
          </cell>
          <cell r="G126" t="str">
            <v>CPI/Cost Increase</v>
          </cell>
          <cell r="H126" t="str">
            <v>Repairs &amp; maintenance</v>
          </cell>
          <cell r="I126">
            <v>306000</v>
          </cell>
          <cell r="J126">
            <v>0</v>
          </cell>
          <cell r="K126">
            <v>9180</v>
          </cell>
          <cell r="L126">
            <v>0</v>
          </cell>
          <cell r="M126">
            <v>315180</v>
          </cell>
          <cell r="N126">
            <v>0</v>
          </cell>
          <cell r="O126">
            <v>9180</v>
          </cell>
          <cell r="P126">
            <v>9180</v>
          </cell>
        </row>
        <row r="127">
          <cell r="A127">
            <v>37</v>
          </cell>
          <cell r="B127" t="str">
            <v>1IT02-A</v>
          </cell>
          <cell r="D127" t="str">
            <v>Organisation Performance</v>
          </cell>
          <cell r="E127" t="str">
            <v>Information Technology &amp; Communications</v>
          </cell>
          <cell r="F127" t="str">
            <v>Jane Hussein</v>
          </cell>
          <cell r="G127" t="str">
            <v>Growth/Inflation related increase</v>
          </cell>
          <cell r="H127" t="str">
            <v>Telecommunications</v>
          </cell>
          <cell r="I127">
            <v>30000</v>
          </cell>
          <cell r="J127">
            <v>0</v>
          </cell>
          <cell r="K127">
            <v>10000</v>
          </cell>
          <cell r="L127">
            <v>0</v>
          </cell>
          <cell r="M127">
            <v>40000</v>
          </cell>
          <cell r="N127">
            <v>0</v>
          </cell>
          <cell r="O127">
            <v>10000</v>
          </cell>
          <cell r="Q127">
            <v>10000</v>
          </cell>
        </row>
        <row r="128">
          <cell r="A128">
            <v>37</v>
          </cell>
          <cell r="B128" t="str">
            <v>1IT02-A</v>
          </cell>
          <cell r="D128" t="str">
            <v>Organisation Performance</v>
          </cell>
          <cell r="E128" t="str">
            <v>Information Technology &amp; Communications</v>
          </cell>
          <cell r="F128" t="str">
            <v>Jane Hussein</v>
          </cell>
          <cell r="G128" t="str">
            <v>Growth/Inflation related increase</v>
          </cell>
          <cell r="H128" t="str">
            <v>Other operating expenditure</v>
          </cell>
          <cell r="I128">
            <v>30000</v>
          </cell>
          <cell r="J128">
            <v>0</v>
          </cell>
          <cell r="K128">
            <v>10000</v>
          </cell>
          <cell r="L128">
            <v>0</v>
          </cell>
          <cell r="M128">
            <v>40000</v>
          </cell>
          <cell r="N128">
            <v>0</v>
          </cell>
          <cell r="O128">
            <v>10000</v>
          </cell>
          <cell r="Q128">
            <v>10000</v>
          </cell>
        </row>
        <row r="129">
          <cell r="A129">
            <v>37</v>
          </cell>
          <cell r="B129" t="str">
            <v>1IT02-A</v>
          </cell>
          <cell r="D129" t="str">
            <v>Organisation Performance</v>
          </cell>
          <cell r="E129" t="str">
            <v>Information Technology &amp; Communications</v>
          </cell>
          <cell r="F129" t="str">
            <v>Jane Hussein</v>
          </cell>
          <cell r="G129" t="str">
            <v>Growth/Inflation related increase</v>
          </cell>
          <cell r="H129" t="str">
            <v>Staff Costs</v>
          </cell>
          <cell r="I129">
            <v>0</v>
          </cell>
          <cell r="J129">
            <v>0</v>
          </cell>
          <cell r="K129">
            <v>15000</v>
          </cell>
          <cell r="L129">
            <v>0</v>
          </cell>
          <cell r="M129">
            <v>15000</v>
          </cell>
          <cell r="N129">
            <v>0</v>
          </cell>
          <cell r="O129">
            <v>15000</v>
          </cell>
          <cell r="Q129">
            <v>15000</v>
          </cell>
        </row>
        <row r="130">
          <cell r="A130">
            <v>37</v>
          </cell>
          <cell r="B130" t="str">
            <v>1IT02-A</v>
          </cell>
          <cell r="D130" t="str">
            <v>Organisation Performance</v>
          </cell>
          <cell r="E130" t="str">
            <v>Information Technology &amp; Communications</v>
          </cell>
          <cell r="F130" t="str">
            <v>Jane Hussein</v>
          </cell>
          <cell r="G130" t="str">
            <v>Growth/Inflation related increase</v>
          </cell>
          <cell r="H130" t="str">
            <v>Staff Costs</v>
          </cell>
          <cell r="I130">
            <v>10808</v>
          </cell>
          <cell r="J130">
            <v>0</v>
          </cell>
          <cell r="K130">
            <v>20000</v>
          </cell>
          <cell r="L130">
            <v>0</v>
          </cell>
          <cell r="M130">
            <v>30808</v>
          </cell>
          <cell r="N130">
            <v>0</v>
          </cell>
          <cell r="O130">
            <v>20000</v>
          </cell>
          <cell r="Q130">
            <v>20000</v>
          </cell>
        </row>
        <row r="131">
          <cell r="A131">
            <v>37</v>
          </cell>
          <cell r="B131" t="str">
            <v>1IT02-A</v>
          </cell>
          <cell r="D131" t="str">
            <v>Organisation Performance</v>
          </cell>
          <cell r="E131" t="str">
            <v>Information Technology &amp; Communications</v>
          </cell>
          <cell r="F131" t="str">
            <v>Jane Hussein</v>
          </cell>
          <cell r="G131" t="str">
            <v>Growth/Inflation related increase</v>
          </cell>
          <cell r="H131" t="str">
            <v>Other operating expenditure</v>
          </cell>
          <cell r="I131">
            <v>0</v>
          </cell>
          <cell r="J131">
            <v>0</v>
          </cell>
          <cell r="K131">
            <v>25000</v>
          </cell>
          <cell r="L131">
            <v>0</v>
          </cell>
          <cell r="M131">
            <v>25000</v>
          </cell>
          <cell r="N131">
            <v>0</v>
          </cell>
          <cell r="O131">
            <v>25000</v>
          </cell>
          <cell r="Q131">
            <v>25000</v>
          </cell>
        </row>
        <row r="132">
          <cell r="A132">
            <v>37</v>
          </cell>
          <cell r="B132" t="str">
            <v>1IT02-A</v>
          </cell>
          <cell r="D132" t="str">
            <v>Organisation Performance</v>
          </cell>
          <cell r="E132" t="str">
            <v>Information Technology &amp; Communications</v>
          </cell>
          <cell r="F132" t="str">
            <v>Jane Hussein</v>
          </cell>
          <cell r="G132" t="str">
            <v>Growth/Inflation related increase</v>
          </cell>
          <cell r="H132" t="str">
            <v>Repairs &amp; maintenance</v>
          </cell>
          <cell r="I132">
            <v>0</v>
          </cell>
          <cell r="J132">
            <v>0</v>
          </cell>
          <cell r="K132">
            <v>40000</v>
          </cell>
          <cell r="L132">
            <v>0</v>
          </cell>
          <cell r="M132">
            <v>40000</v>
          </cell>
          <cell r="N132">
            <v>0</v>
          </cell>
          <cell r="O132">
            <v>40000</v>
          </cell>
          <cell r="Q132">
            <v>40000</v>
          </cell>
        </row>
        <row r="133">
          <cell r="A133">
            <v>37</v>
          </cell>
          <cell r="B133" t="str">
            <v>1IT02-A</v>
          </cell>
          <cell r="D133" t="str">
            <v>Organisation Performance</v>
          </cell>
          <cell r="E133" t="str">
            <v>Information Technology &amp; Communications</v>
          </cell>
          <cell r="F133" t="str">
            <v>Jane Hussein</v>
          </cell>
          <cell r="G133" t="str">
            <v>Growth/Inflation related increase</v>
          </cell>
          <cell r="H133" t="str">
            <v>Repairs &amp; maintenance</v>
          </cell>
          <cell r="I133">
            <v>0</v>
          </cell>
          <cell r="J133">
            <v>0</v>
          </cell>
          <cell r="K133">
            <v>100000</v>
          </cell>
          <cell r="L133">
            <v>0</v>
          </cell>
          <cell r="M133">
            <v>100000</v>
          </cell>
          <cell r="N133">
            <v>0</v>
          </cell>
          <cell r="O133">
            <v>100000</v>
          </cell>
          <cell r="Q133">
            <v>100000</v>
          </cell>
        </row>
        <row r="134">
          <cell r="A134">
            <v>37</v>
          </cell>
          <cell r="B134" t="str">
            <v>1IT02-A</v>
          </cell>
          <cell r="D134" t="str">
            <v>Organisation Performance</v>
          </cell>
          <cell r="E134" t="str">
            <v>Information Technology &amp; Communications</v>
          </cell>
          <cell r="F134" t="str">
            <v>Jane Hussein</v>
          </cell>
          <cell r="G134" t="str">
            <v>Growth/Inflation related increase</v>
          </cell>
          <cell r="H134" t="str">
            <v>Repairs &amp; maintenance</v>
          </cell>
          <cell r="I134">
            <v>267377</v>
          </cell>
          <cell r="J134">
            <v>0</v>
          </cell>
          <cell r="K134">
            <v>125000</v>
          </cell>
          <cell r="L134">
            <v>0</v>
          </cell>
          <cell r="M134">
            <v>392377</v>
          </cell>
          <cell r="N134">
            <v>0</v>
          </cell>
          <cell r="O134">
            <v>125000</v>
          </cell>
          <cell r="Q134">
            <v>125000</v>
          </cell>
        </row>
        <row r="135">
          <cell r="A135">
            <v>38</v>
          </cell>
          <cell r="B135" t="str">
            <v>1PM-A</v>
          </cell>
          <cell r="D135" t="str">
            <v>Organisation Performance</v>
          </cell>
          <cell r="E135" t="str">
            <v>Programme Office</v>
          </cell>
          <cell r="F135" t="str">
            <v>Jane Hussein</v>
          </cell>
          <cell r="G135" t="str">
            <v>Other budget with "spike"</v>
          </cell>
          <cell r="H135" t="str">
            <v>Other operating expenditure</v>
          </cell>
          <cell r="I135">
            <v>0</v>
          </cell>
          <cell r="J135">
            <v>-836000</v>
          </cell>
          <cell r="K135">
            <v>836000</v>
          </cell>
          <cell r="M135">
            <v>836000</v>
          </cell>
          <cell r="N135">
            <v>-836000</v>
          </cell>
          <cell r="O135">
            <v>836000</v>
          </cell>
          <cell r="S135">
            <v>836000</v>
          </cell>
        </row>
        <row r="136">
          <cell r="A136">
            <v>38</v>
          </cell>
          <cell r="B136" t="str">
            <v>1PM-A</v>
          </cell>
          <cell r="D136" t="str">
            <v>Organisation Performance</v>
          </cell>
          <cell r="E136" t="str">
            <v>Programme Office</v>
          </cell>
          <cell r="F136" t="str">
            <v>Jane Hussein</v>
          </cell>
          <cell r="G136" t="str">
            <v>Growth/Inflation related increase</v>
          </cell>
          <cell r="H136" t="str">
            <v>Staff Costs</v>
          </cell>
          <cell r="I136">
            <v>60000</v>
          </cell>
          <cell r="J136">
            <v>0</v>
          </cell>
          <cell r="K136">
            <v>12000</v>
          </cell>
          <cell r="L136">
            <v>0</v>
          </cell>
          <cell r="M136">
            <v>72000</v>
          </cell>
          <cell r="N136">
            <v>0</v>
          </cell>
          <cell r="O136">
            <v>12000</v>
          </cell>
          <cell r="Q136">
            <v>12000</v>
          </cell>
        </row>
        <row r="137">
          <cell r="A137">
            <v>39</v>
          </cell>
          <cell r="B137">
            <v>1</v>
          </cell>
          <cell r="D137" t="str">
            <v>Chief Executive's Office</v>
          </cell>
          <cell r="E137" t="str">
            <v>Chief Executive's Office</v>
          </cell>
          <cell r="F137" t="str">
            <v>Peter Blacklock</v>
          </cell>
          <cell r="G137" t="str">
            <v>Growth/Inflation related increase</v>
          </cell>
          <cell r="H137" t="str">
            <v>Consultants &amp; contractors</v>
          </cell>
          <cell r="I137">
            <v>87000</v>
          </cell>
          <cell r="J137">
            <v>0</v>
          </cell>
          <cell r="K137">
            <v>100000</v>
          </cell>
          <cell r="L137">
            <v>0</v>
          </cell>
          <cell r="M137">
            <v>187000</v>
          </cell>
          <cell r="N137">
            <v>0</v>
          </cell>
          <cell r="O137">
            <v>100000</v>
          </cell>
          <cell r="Q137">
            <v>100000</v>
          </cell>
        </row>
        <row r="138">
          <cell r="A138">
            <v>40</v>
          </cell>
          <cell r="B138">
            <v>2</v>
          </cell>
          <cell r="D138" t="str">
            <v>Chief Executive's Office</v>
          </cell>
          <cell r="E138" t="str">
            <v>Chief Executive's Office</v>
          </cell>
          <cell r="F138" t="str">
            <v>Peter Blacklock</v>
          </cell>
          <cell r="G138" t="str">
            <v>Growth/Inflation related increase</v>
          </cell>
          <cell r="H138" t="str">
            <v>Consultants &amp; contractors</v>
          </cell>
          <cell r="I138">
            <v>150000</v>
          </cell>
          <cell r="J138">
            <v>0</v>
          </cell>
          <cell r="K138">
            <v>20000</v>
          </cell>
          <cell r="L138">
            <v>0</v>
          </cell>
          <cell r="M138">
            <v>170000</v>
          </cell>
          <cell r="N138">
            <v>0</v>
          </cell>
          <cell r="O138">
            <v>20000</v>
          </cell>
          <cell r="Q138">
            <v>20000</v>
          </cell>
        </row>
        <row r="139">
          <cell r="A139">
            <v>41</v>
          </cell>
          <cell r="B139">
            <v>3</v>
          </cell>
          <cell r="D139" t="str">
            <v>Chief Executive's Office</v>
          </cell>
          <cell r="E139" t="str">
            <v>Chief Executive's Office</v>
          </cell>
          <cell r="F139" t="str">
            <v>Peter Blacklock</v>
          </cell>
          <cell r="G139" t="str">
            <v>Growth/Inflation related increase</v>
          </cell>
          <cell r="H139" t="str">
            <v>Consultants &amp; contractors</v>
          </cell>
          <cell r="I139">
            <v>75000</v>
          </cell>
          <cell r="J139">
            <v>0</v>
          </cell>
          <cell r="K139">
            <v>75000</v>
          </cell>
          <cell r="L139">
            <v>0</v>
          </cell>
          <cell r="M139">
            <v>150000</v>
          </cell>
          <cell r="N139">
            <v>0</v>
          </cell>
          <cell r="O139">
            <v>75000</v>
          </cell>
          <cell r="Q139">
            <v>75000</v>
          </cell>
        </row>
        <row r="140">
          <cell r="A140">
            <v>42</v>
          </cell>
          <cell r="B140">
            <v>4</v>
          </cell>
          <cell r="D140" t="str">
            <v>Chief Executive's Office</v>
          </cell>
          <cell r="E140" t="str">
            <v>Chief Executive's Office</v>
          </cell>
          <cell r="F140" t="str">
            <v>Peter Blacklock</v>
          </cell>
          <cell r="G140" t="str">
            <v>CPI/Cost Increase</v>
          </cell>
          <cell r="H140" t="str">
            <v>Travel</v>
          </cell>
          <cell r="I140">
            <v>400</v>
          </cell>
          <cell r="J140">
            <v>0</v>
          </cell>
          <cell r="K140">
            <v>12</v>
          </cell>
          <cell r="L140">
            <v>0</v>
          </cell>
          <cell r="M140">
            <v>412</v>
          </cell>
          <cell r="N140">
            <v>0</v>
          </cell>
          <cell r="O140">
            <v>12</v>
          </cell>
          <cell r="P140">
            <v>12</v>
          </cell>
        </row>
        <row r="141">
          <cell r="A141">
            <v>42</v>
          </cell>
          <cell r="B141">
            <v>4</v>
          </cell>
          <cell r="D141" t="str">
            <v>Chief Executive's Office</v>
          </cell>
          <cell r="E141" t="str">
            <v>Chief Executive's Office</v>
          </cell>
          <cell r="F141" t="str">
            <v>Peter Blacklock</v>
          </cell>
          <cell r="G141" t="str">
            <v>CPI/Cost Increase</v>
          </cell>
          <cell r="H141" t="str">
            <v>Cleaning &amp; Refuse</v>
          </cell>
          <cell r="I141">
            <v>550</v>
          </cell>
          <cell r="J141">
            <v>0</v>
          </cell>
          <cell r="K141">
            <v>17</v>
          </cell>
          <cell r="L141">
            <v>0</v>
          </cell>
          <cell r="M141">
            <v>567</v>
          </cell>
          <cell r="N141">
            <v>0</v>
          </cell>
          <cell r="O141">
            <v>17</v>
          </cell>
          <cell r="P141">
            <v>17</v>
          </cell>
        </row>
        <row r="142">
          <cell r="A142">
            <v>42</v>
          </cell>
          <cell r="B142">
            <v>4</v>
          </cell>
          <cell r="D142" t="str">
            <v>Chief Executive's Office</v>
          </cell>
          <cell r="E142" t="str">
            <v>Chief Executive's Office</v>
          </cell>
          <cell r="F142" t="str">
            <v>Peter Blacklock</v>
          </cell>
          <cell r="G142" t="str">
            <v>CPI/Cost Increase</v>
          </cell>
          <cell r="H142" t="str">
            <v>Grants &amp; Distribution</v>
          </cell>
          <cell r="I142">
            <v>1000</v>
          </cell>
          <cell r="J142">
            <v>0</v>
          </cell>
          <cell r="K142">
            <v>30</v>
          </cell>
          <cell r="L142">
            <v>0</v>
          </cell>
          <cell r="M142">
            <v>1030</v>
          </cell>
          <cell r="N142">
            <v>0</v>
          </cell>
          <cell r="O142">
            <v>30</v>
          </cell>
          <cell r="P142">
            <v>30</v>
          </cell>
        </row>
        <row r="143">
          <cell r="A143">
            <v>42</v>
          </cell>
          <cell r="B143">
            <v>4</v>
          </cell>
          <cell r="D143" t="str">
            <v>Chief Executive's Office</v>
          </cell>
          <cell r="E143" t="str">
            <v>Chief Executive's Office</v>
          </cell>
          <cell r="F143" t="str">
            <v>Peter Blacklock</v>
          </cell>
          <cell r="G143" t="str">
            <v>CPI/Cost Increase</v>
          </cell>
          <cell r="H143" t="str">
            <v>Other operating expenditure</v>
          </cell>
          <cell r="I143">
            <v>1000</v>
          </cell>
          <cell r="J143">
            <v>0</v>
          </cell>
          <cell r="K143">
            <v>30</v>
          </cell>
          <cell r="L143">
            <v>0</v>
          </cell>
          <cell r="M143">
            <v>1030</v>
          </cell>
          <cell r="N143">
            <v>0</v>
          </cell>
          <cell r="O143">
            <v>30</v>
          </cell>
          <cell r="P143">
            <v>30</v>
          </cell>
        </row>
        <row r="144">
          <cell r="A144">
            <v>42</v>
          </cell>
          <cell r="B144">
            <v>4</v>
          </cell>
          <cell r="D144" t="str">
            <v>Chief Executive's Office</v>
          </cell>
          <cell r="E144" t="str">
            <v>Chief Executive's Office</v>
          </cell>
          <cell r="F144" t="str">
            <v>Peter Blacklock</v>
          </cell>
          <cell r="G144" t="str">
            <v>CPI/Cost Increase</v>
          </cell>
          <cell r="H144" t="str">
            <v>Office consumables</v>
          </cell>
          <cell r="I144">
            <v>1200</v>
          </cell>
          <cell r="J144">
            <v>0</v>
          </cell>
          <cell r="K144">
            <v>36</v>
          </cell>
          <cell r="L144">
            <v>0</v>
          </cell>
          <cell r="M144">
            <v>1236</v>
          </cell>
          <cell r="N144">
            <v>0</v>
          </cell>
          <cell r="O144">
            <v>36</v>
          </cell>
          <cell r="P144">
            <v>36</v>
          </cell>
        </row>
        <row r="145">
          <cell r="A145">
            <v>42</v>
          </cell>
          <cell r="B145">
            <v>4</v>
          </cell>
          <cell r="D145" t="str">
            <v>Chief Executive's Office</v>
          </cell>
          <cell r="E145" t="str">
            <v>Chief Executive's Office</v>
          </cell>
          <cell r="F145" t="str">
            <v>Peter Blacklock</v>
          </cell>
          <cell r="G145" t="str">
            <v>CPI/Cost Increase</v>
          </cell>
          <cell r="H145" t="str">
            <v>Other operating expenditure</v>
          </cell>
          <cell r="I145">
            <v>45</v>
          </cell>
          <cell r="J145">
            <v>0</v>
          </cell>
          <cell r="K145">
            <v>45</v>
          </cell>
          <cell r="L145">
            <v>0</v>
          </cell>
          <cell r="M145">
            <v>90</v>
          </cell>
          <cell r="N145">
            <v>0</v>
          </cell>
          <cell r="O145">
            <v>45</v>
          </cell>
          <cell r="P145">
            <v>45</v>
          </cell>
        </row>
        <row r="146">
          <cell r="A146">
            <v>42</v>
          </cell>
          <cell r="B146">
            <v>4</v>
          </cell>
          <cell r="D146" t="str">
            <v>Chief Executive's Office</v>
          </cell>
          <cell r="E146" t="str">
            <v>Chief Executive's Office</v>
          </cell>
          <cell r="F146" t="str">
            <v>Peter Blacklock</v>
          </cell>
          <cell r="G146" t="str">
            <v>CPI/Cost Increase</v>
          </cell>
          <cell r="H146" t="str">
            <v>Office consumables</v>
          </cell>
          <cell r="I146">
            <v>2800</v>
          </cell>
          <cell r="J146">
            <v>0</v>
          </cell>
          <cell r="K146">
            <v>84</v>
          </cell>
          <cell r="L146">
            <v>0</v>
          </cell>
          <cell r="M146">
            <v>2884</v>
          </cell>
          <cell r="N146">
            <v>0</v>
          </cell>
          <cell r="O146">
            <v>84</v>
          </cell>
          <cell r="P146">
            <v>84</v>
          </cell>
        </row>
        <row r="147">
          <cell r="A147">
            <v>42</v>
          </cell>
          <cell r="B147">
            <v>4</v>
          </cell>
          <cell r="D147" t="str">
            <v>Chief Executive's Office</v>
          </cell>
          <cell r="E147" t="str">
            <v>Chief Executive's Office</v>
          </cell>
          <cell r="F147" t="str">
            <v>Peter Blacklock</v>
          </cell>
          <cell r="G147" t="str">
            <v>CPI/Cost Increase</v>
          </cell>
          <cell r="H147" t="str">
            <v>Office consumables</v>
          </cell>
          <cell r="I147">
            <v>3250</v>
          </cell>
          <cell r="J147">
            <v>0</v>
          </cell>
          <cell r="K147">
            <v>98</v>
          </cell>
          <cell r="L147">
            <v>0</v>
          </cell>
          <cell r="M147">
            <v>3348</v>
          </cell>
          <cell r="N147">
            <v>0</v>
          </cell>
          <cell r="O147">
            <v>98</v>
          </cell>
          <cell r="P147">
            <v>98</v>
          </cell>
        </row>
        <row r="148">
          <cell r="A148">
            <v>42</v>
          </cell>
          <cell r="B148">
            <v>4</v>
          </cell>
          <cell r="D148" t="str">
            <v>Chief Executive's Office</v>
          </cell>
          <cell r="E148" t="str">
            <v>Chief Executive's Office</v>
          </cell>
          <cell r="F148" t="str">
            <v>Peter Blacklock</v>
          </cell>
          <cell r="G148" t="str">
            <v>CPI/Cost Increase</v>
          </cell>
          <cell r="H148" t="str">
            <v>Repairs &amp; maintenance</v>
          </cell>
          <cell r="I148">
            <v>3550</v>
          </cell>
          <cell r="J148">
            <v>0</v>
          </cell>
          <cell r="K148">
            <v>107</v>
          </cell>
          <cell r="L148">
            <v>0</v>
          </cell>
          <cell r="M148">
            <v>3657</v>
          </cell>
          <cell r="N148">
            <v>0</v>
          </cell>
          <cell r="O148">
            <v>107</v>
          </cell>
          <cell r="P148">
            <v>107</v>
          </cell>
        </row>
        <row r="149">
          <cell r="A149">
            <v>42</v>
          </cell>
          <cell r="B149">
            <v>4</v>
          </cell>
          <cell r="D149" t="str">
            <v>Chief Executive's Office</v>
          </cell>
          <cell r="E149" t="str">
            <v>Chief Executive's Office</v>
          </cell>
          <cell r="F149" t="str">
            <v>Peter Blacklock</v>
          </cell>
          <cell r="G149" t="str">
            <v>CPI/Cost Increase</v>
          </cell>
          <cell r="H149" t="str">
            <v>Other operating expenditure</v>
          </cell>
          <cell r="I149">
            <v>3700</v>
          </cell>
          <cell r="J149">
            <v>0</v>
          </cell>
          <cell r="K149">
            <v>110</v>
          </cell>
          <cell r="L149">
            <v>0</v>
          </cell>
          <cell r="M149">
            <v>3810</v>
          </cell>
          <cell r="N149">
            <v>0</v>
          </cell>
          <cell r="O149">
            <v>110</v>
          </cell>
          <cell r="P149">
            <v>110</v>
          </cell>
        </row>
        <row r="150">
          <cell r="A150">
            <v>42</v>
          </cell>
          <cell r="B150">
            <v>4</v>
          </cell>
          <cell r="D150" t="str">
            <v>Chief Executive's Office</v>
          </cell>
          <cell r="E150" t="str">
            <v>Chief Executive's Office</v>
          </cell>
          <cell r="F150" t="str">
            <v>Peter Blacklock</v>
          </cell>
          <cell r="G150" t="str">
            <v>CPI/Cost Increase</v>
          </cell>
          <cell r="H150" t="str">
            <v>Entertainment</v>
          </cell>
          <cell r="I150">
            <v>4650</v>
          </cell>
          <cell r="J150">
            <v>0</v>
          </cell>
          <cell r="K150">
            <v>140</v>
          </cell>
          <cell r="L150">
            <v>0</v>
          </cell>
          <cell r="M150">
            <v>4790</v>
          </cell>
          <cell r="N150">
            <v>0</v>
          </cell>
          <cell r="O150">
            <v>140</v>
          </cell>
          <cell r="P150">
            <v>140</v>
          </cell>
        </row>
        <row r="151">
          <cell r="A151">
            <v>42</v>
          </cell>
          <cell r="B151">
            <v>4</v>
          </cell>
          <cell r="D151" t="str">
            <v>Chief Executive's Office</v>
          </cell>
          <cell r="E151" t="str">
            <v>Chief Executive's Office</v>
          </cell>
          <cell r="F151" t="str">
            <v>Peter Blacklock</v>
          </cell>
          <cell r="G151" t="str">
            <v>CPI/Cost Increase</v>
          </cell>
          <cell r="H151" t="str">
            <v>Repairs &amp; maintenance</v>
          </cell>
          <cell r="I151">
            <v>5300</v>
          </cell>
          <cell r="J151">
            <v>0</v>
          </cell>
          <cell r="K151">
            <v>159</v>
          </cell>
          <cell r="L151">
            <v>0</v>
          </cell>
          <cell r="M151">
            <v>5459</v>
          </cell>
          <cell r="N151">
            <v>0</v>
          </cell>
          <cell r="O151">
            <v>159</v>
          </cell>
          <cell r="P151">
            <v>159</v>
          </cell>
        </row>
        <row r="152">
          <cell r="A152">
            <v>42</v>
          </cell>
          <cell r="B152">
            <v>4</v>
          </cell>
          <cell r="D152" t="str">
            <v>Chief Executive's Office</v>
          </cell>
          <cell r="E152" t="str">
            <v>Chief Executive's Office</v>
          </cell>
          <cell r="F152" t="str">
            <v>Peter Blacklock</v>
          </cell>
          <cell r="G152" t="str">
            <v>CPI/Cost Increase</v>
          </cell>
          <cell r="H152" t="str">
            <v>Office consumables</v>
          </cell>
          <cell r="I152">
            <v>5825</v>
          </cell>
          <cell r="J152">
            <v>0</v>
          </cell>
          <cell r="K152">
            <v>175</v>
          </cell>
          <cell r="L152">
            <v>0</v>
          </cell>
          <cell r="M152">
            <v>6000</v>
          </cell>
          <cell r="N152">
            <v>0</v>
          </cell>
          <cell r="O152">
            <v>175</v>
          </cell>
          <cell r="P152">
            <v>175</v>
          </cell>
        </row>
        <row r="153">
          <cell r="A153">
            <v>42</v>
          </cell>
          <cell r="B153">
            <v>4</v>
          </cell>
          <cell r="D153" t="str">
            <v>Chief Executive's Office</v>
          </cell>
          <cell r="E153" t="str">
            <v>Chief Executive's Office</v>
          </cell>
          <cell r="F153" t="str">
            <v>Peter Blacklock</v>
          </cell>
          <cell r="G153" t="str">
            <v>CPI/Cost Increase</v>
          </cell>
          <cell r="H153" t="str">
            <v>Other operating expenditure</v>
          </cell>
          <cell r="I153">
            <v>6500</v>
          </cell>
          <cell r="J153">
            <v>0</v>
          </cell>
          <cell r="K153">
            <v>195</v>
          </cell>
          <cell r="L153">
            <v>0</v>
          </cell>
          <cell r="M153">
            <v>6695</v>
          </cell>
          <cell r="N153">
            <v>0</v>
          </cell>
          <cell r="O153">
            <v>195</v>
          </cell>
          <cell r="P153">
            <v>195</v>
          </cell>
        </row>
        <row r="154">
          <cell r="A154">
            <v>42</v>
          </cell>
          <cell r="B154">
            <v>4</v>
          </cell>
          <cell r="D154" t="str">
            <v>Chief Executive's Office</v>
          </cell>
          <cell r="E154" t="str">
            <v>Chief Executive's Office</v>
          </cell>
          <cell r="F154" t="str">
            <v>Peter Blacklock</v>
          </cell>
          <cell r="G154" t="str">
            <v>CPI/Cost Increase</v>
          </cell>
          <cell r="H154" t="str">
            <v>Travel</v>
          </cell>
          <cell r="I154">
            <v>8000</v>
          </cell>
          <cell r="J154">
            <v>0</v>
          </cell>
          <cell r="K154">
            <v>240</v>
          </cell>
          <cell r="L154">
            <v>0</v>
          </cell>
          <cell r="M154">
            <v>8240</v>
          </cell>
          <cell r="N154">
            <v>0</v>
          </cell>
          <cell r="O154">
            <v>240</v>
          </cell>
          <cell r="P154">
            <v>240</v>
          </cell>
        </row>
        <row r="155">
          <cell r="A155">
            <v>42</v>
          </cell>
          <cell r="B155">
            <v>4</v>
          </cell>
          <cell r="D155" t="str">
            <v>Chief Executive's Office</v>
          </cell>
          <cell r="E155" t="str">
            <v>Chief Executive's Office</v>
          </cell>
          <cell r="F155" t="str">
            <v>Peter Blacklock</v>
          </cell>
          <cell r="G155" t="str">
            <v>CPI/Cost Increase</v>
          </cell>
          <cell r="H155" t="str">
            <v>Telecommunications</v>
          </cell>
          <cell r="I155">
            <v>8500</v>
          </cell>
          <cell r="J155">
            <v>0</v>
          </cell>
          <cell r="K155">
            <v>254</v>
          </cell>
          <cell r="L155">
            <v>0</v>
          </cell>
          <cell r="M155">
            <v>8754</v>
          </cell>
          <cell r="N155">
            <v>0</v>
          </cell>
          <cell r="O155">
            <v>254</v>
          </cell>
          <cell r="P155">
            <v>254</v>
          </cell>
        </row>
        <row r="156">
          <cell r="A156">
            <v>42</v>
          </cell>
          <cell r="B156">
            <v>4</v>
          </cell>
          <cell r="D156" t="str">
            <v>Chief Executive's Office</v>
          </cell>
          <cell r="E156" t="str">
            <v>Chief Executive's Office</v>
          </cell>
          <cell r="F156" t="str">
            <v>Peter Blacklock</v>
          </cell>
          <cell r="G156" t="str">
            <v>CPI/Cost Increase</v>
          </cell>
          <cell r="H156" t="str">
            <v>Other operating expenditure</v>
          </cell>
          <cell r="I156">
            <v>255</v>
          </cell>
          <cell r="J156">
            <v>0</v>
          </cell>
          <cell r="K156">
            <v>255</v>
          </cell>
          <cell r="L156">
            <v>0</v>
          </cell>
          <cell r="M156">
            <v>510</v>
          </cell>
          <cell r="N156">
            <v>0</v>
          </cell>
          <cell r="O156">
            <v>255</v>
          </cell>
          <cell r="P156">
            <v>255</v>
          </cell>
        </row>
        <row r="157">
          <cell r="A157">
            <v>42</v>
          </cell>
          <cell r="B157">
            <v>4</v>
          </cell>
          <cell r="D157" t="str">
            <v>Chief Executive's Office</v>
          </cell>
          <cell r="E157" t="str">
            <v>Chief Executive's Office</v>
          </cell>
          <cell r="F157" t="str">
            <v>Peter Blacklock</v>
          </cell>
          <cell r="G157" t="str">
            <v>CPI/Cost Increase</v>
          </cell>
          <cell r="H157" t="str">
            <v>Office consumables</v>
          </cell>
          <cell r="I157">
            <v>10025</v>
          </cell>
          <cell r="J157">
            <v>0</v>
          </cell>
          <cell r="K157">
            <v>300</v>
          </cell>
          <cell r="L157">
            <v>0</v>
          </cell>
          <cell r="M157">
            <v>10325</v>
          </cell>
          <cell r="N157">
            <v>0</v>
          </cell>
          <cell r="O157">
            <v>300</v>
          </cell>
          <cell r="P157">
            <v>300</v>
          </cell>
        </row>
        <row r="158">
          <cell r="A158">
            <v>42</v>
          </cell>
          <cell r="B158">
            <v>4</v>
          </cell>
          <cell r="D158" t="str">
            <v>Chief Executive's Office</v>
          </cell>
          <cell r="E158" t="str">
            <v>Chief Executive's Office</v>
          </cell>
          <cell r="F158" t="str">
            <v>Peter Blacklock</v>
          </cell>
          <cell r="G158" t="str">
            <v>CPI/Cost Increase</v>
          </cell>
          <cell r="H158" t="str">
            <v>Telecommunications</v>
          </cell>
          <cell r="I158">
            <v>10300</v>
          </cell>
          <cell r="J158">
            <v>0</v>
          </cell>
          <cell r="K158">
            <v>309</v>
          </cell>
          <cell r="L158">
            <v>0</v>
          </cell>
          <cell r="M158">
            <v>10609</v>
          </cell>
          <cell r="N158">
            <v>0</v>
          </cell>
          <cell r="O158">
            <v>309</v>
          </cell>
          <cell r="P158">
            <v>309</v>
          </cell>
        </row>
        <row r="159">
          <cell r="A159">
            <v>42</v>
          </cell>
          <cell r="B159">
            <v>4</v>
          </cell>
          <cell r="D159" t="str">
            <v>Chief Executive's Office</v>
          </cell>
          <cell r="E159" t="str">
            <v>Chief Executive's Office</v>
          </cell>
          <cell r="F159" t="str">
            <v>Peter Blacklock</v>
          </cell>
          <cell r="G159" t="str">
            <v>CPI/Cost Increase</v>
          </cell>
          <cell r="H159" t="str">
            <v>Entertainment</v>
          </cell>
          <cell r="I159">
            <v>11500</v>
          </cell>
          <cell r="J159">
            <v>0</v>
          </cell>
          <cell r="K159">
            <v>345</v>
          </cell>
          <cell r="L159">
            <v>0</v>
          </cell>
          <cell r="M159">
            <v>11845</v>
          </cell>
          <cell r="N159">
            <v>0</v>
          </cell>
          <cell r="O159">
            <v>345</v>
          </cell>
          <cell r="P159">
            <v>345</v>
          </cell>
        </row>
        <row r="160">
          <cell r="A160">
            <v>42</v>
          </cell>
          <cell r="B160">
            <v>4</v>
          </cell>
          <cell r="D160" t="str">
            <v>Chief Executive's Office</v>
          </cell>
          <cell r="E160" t="str">
            <v>Chief Executive's Office</v>
          </cell>
          <cell r="F160" t="str">
            <v>Peter Blacklock</v>
          </cell>
          <cell r="G160" t="str">
            <v>CPI/Cost Increase</v>
          </cell>
          <cell r="H160" t="str">
            <v>Operating Leases</v>
          </cell>
          <cell r="I160">
            <v>395</v>
          </cell>
          <cell r="J160">
            <v>0</v>
          </cell>
          <cell r="K160">
            <v>395</v>
          </cell>
          <cell r="L160">
            <v>0</v>
          </cell>
          <cell r="M160">
            <v>790</v>
          </cell>
          <cell r="N160">
            <v>0</v>
          </cell>
          <cell r="O160">
            <v>395</v>
          </cell>
          <cell r="P160">
            <v>395</v>
          </cell>
        </row>
        <row r="161">
          <cell r="A161">
            <v>42</v>
          </cell>
          <cell r="B161">
            <v>4</v>
          </cell>
          <cell r="D161" t="str">
            <v>Chief Executive's Office</v>
          </cell>
          <cell r="E161" t="str">
            <v>Chief Executive's Office</v>
          </cell>
          <cell r="F161" t="str">
            <v>Peter Blacklock</v>
          </cell>
          <cell r="G161" t="str">
            <v>CPI/Cost Increase</v>
          </cell>
          <cell r="H161" t="str">
            <v>Entertainment</v>
          </cell>
          <cell r="I161">
            <v>13400</v>
          </cell>
          <cell r="J161">
            <v>0</v>
          </cell>
          <cell r="K161">
            <v>402</v>
          </cell>
          <cell r="L161">
            <v>0</v>
          </cell>
          <cell r="M161">
            <v>13802</v>
          </cell>
          <cell r="N161">
            <v>0</v>
          </cell>
          <cell r="O161">
            <v>402</v>
          </cell>
          <cell r="P161">
            <v>402</v>
          </cell>
        </row>
        <row r="162">
          <cell r="A162">
            <v>42</v>
          </cell>
          <cell r="B162">
            <v>4</v>
          </cell>
          <cell r="D162" t="str">
            <v>Chief Executive's Office</v>
          </cell>
          <cell r="E162" t="str">
            <v>Chief Executive's Office</v>
          </cell>
          <cell r="F162" t="str">
            <v>Peter Blacklock</v>
          </cell>
          <cell r="G162" t="str">
            <v>CPI/Cost Increase</v>
          </cell>
          <cell r="H162" t="str">
            <v>Travel</v>
          </cell>
          <cell r="I162">
            <v>13600</v>
          </cell>
          <cell r="J162">
            <v>0</v>
          </cell>
          <cell r="K162">
            <v>408</v>
          </cell>
          <cell r="L162">
            <v>0</v>
          </cell>
          <cell r="M162">
            <v>14008</v>
          </cell>
          <cell r="N162">
            <v>0</v>
          </cell>
          <cell r="O162">
            <v>408</v>
          </cell>
          <cell r="P162">
            <v>408</v>
          </cell>
        </row>
        <row r="163">
          <cell r="A163">
            <v>42</v>
          </cell>
          <cell r="B163">
            <v>4</v>
          </cell>
          <cell r="D163" t="str">
            <v>Chief Executive's Office</v>
          </cell>
          <cell r="E163" t="str">
            <v>Chief Executive's Office</v>
          </cell>
          <cell r="F163" t="str">
            <v>Peter Blacklock</v>
          </cell>
          <cell r="G163" t="str">
            <v>CPI/Cost Increase</v>
          </cell>
          <cell r="H163" t="str">
            <v>Grants &amp; Distribution</v>
          </cell>
          <cell r="I163">
            <v>15000</v>
          </cell>
          <cell r="J163">
            <v>0</v>
          </cell>
          <cell r="K163">
            <v>450</v>
          </cell>
          <cell r="L163">
            <v>0</v>
          </cell>
          <cell r="M163">
            <v>15450</v>
          </cell>
          <cell r="N163">
            <v>0</v>
          </cell>
          <cell r="O163">
            <v>450</v>
          </cell>
          <cell r="P163">
            <v>450</v>
          </cell>
        </row>
        <row r="164">
          <cell r="A164">
            <v>42</v>
          </cell>
          <cell r="B164">
            <v>4</v>
          </cell>
          <cell r="D164" t="str">
            <v>Chief Executive's Office</v>
          </cell>
          <cell r="E164" t="str">
            <v>Chief Executive's Office</v>
          </cell>
          <cell r="F164" t="str">
            <v>Peter Blacklock</v>
          </cell>
          <cell r="G164" t="str">
            <v>CPI/Cost Increase</v>
          </cell>
          <cell r="H164" t="str">
            <v>Other operating expenditure</v>
          </cell>
          <cell r="I164">
            <v>15600</v>
          </cell>
          <cell r="J164">
            <v>0</v>
          </cell>
          <cell r="K164">
            <v>468</v>
          </cell>
          <cell r="L164">
            <v>0</v>
          </cell>
          <cell r="M164">
            <v>16068</v>
          </cell>
          <cell r="N164">
            <v>0</v>
          </cell>
          <cell r="O164">
            <v>468</v>
          </cell>
          <cell r="P164">
            <v>468</v>
          </cell>
        </row>
        <row r="165">
          <cell r="A165">
            <v>42</v>
          </cell>
          <cell r="B165">
            <v>4</v>
          </cell>
          <cell r="D165" t="str">
            <v>Chief Executive's Office</v>
          </cell>
          <cell r="E165" t="str">
            <v>Chief Executive's Office</v>
          </cell>
          <cell r="F165" t="str">
            <v>Peter Blacklock</v>
          </cell>
          <cell r="G165" t="str">
            <v>CPI/Cost Increase</v>
          </cell>
          <cell r="H165" t="str">
            <v>Telecommunications</v>
          </cell>
          <cell r="I165">
            <v>15800</v>
          </cell>
          <cell r="J165">
            <v>0</v>
          </cell>
          <cell r="K165">
            <v>474</v>
          </cell>
          <cell r="L165">
            <v>0</v>
          </cell>
          <cell r="M165">
            <v>16274</v>
          </cell>
          <cell r="N165">
            <v>0</v>
          </cell>
          <cell r="O165">
            <v>474</v>
          </cell>
          <cell r="P165">
            <v>474</v>
          </cell>
        </row>
        <row r="166">
          <cell r="A166">
            <v>42</v>
          </cell>
          <cell r="B166">
            <v>4</v>
          </cell>
          <cell r="D166" t="str">
            <v>Chief Executive's Office</v>
          </cell>
          <cell r="E166" t="str">
            <v>Chief Executive's Office</v>
          </cell>
          <cell r="F166" t="str">
            <v>Peter Blacklock</v>
          </cell>
          <cell r="G166" t="str">
            <v>CPI/Cost Increase</v>
          </cell>
          <cell r="H166" t="str">
            <v>Other operating expenditure</v>
          </cell>
          <cell r="I166">
            <v>20550</v>
          </cell>
          <cell r="J166">
            <v>0</v>
          </cell>
          <cell r="K166">
            <v>617</v>
          </cell>
          <cell r="L166">
            <v>0</v>
          </cell>
          <cell r="M166">
            <v>21167</v>
          </cell>
          <cell r="N166">
            <v>0</v>
          </cell>
          <cell r="O166">
            <v>617</v>
          </cell>
          <cell r="P166">
            <v>617</v>
          </cell>
        </row>
        <row r="167">
          <cell r="A167">
            <v>42</v>
          </cell>
          <cell r="B167">
            <v>4</v>
          </cell>
          <cell r="D167" t="str">
            <v>Chief Executive's Office</v>
          </cell>
          <cell r="E167" t="str">
            <v>Chief Executive's Office</v>
          </cell>
          <cell r="F167" t="str">
            <v>Peter Blacklock</v>
          </cell>
          <cell r="G167" t="str">
            <v>CPI/Cost Increase</v>
          </cell>
          <cell r="H167" t="str">
            <v>Telecommunications</v>
          </cell>
          <cell r="I167">
            <v>23600</v>
          </cell>
          <cell r="J167">
            <v>0</v>
          </cell>
          <cell r="K167">
            <v>708</v>
          </cell>
          <cell r="L167">
            <v>0</v>
          </cell>
          <cell r="M167">
            <v>24308</v>
          </cell>
          <cell r="N167">
            <v>0</v>
          </cell>
          <cell r="O167">
            <v>708</v>
          </cell>
          <cell r="P167">
            <v>708</v>
          </cell>
        </row>
        <row r="168">
          <cell r="A168">
            <v>42</v>
          </cell>
          <cell r="B168">
            <v>4</v>
          </cell>
          <cell r="D168" t="str">
            <v>Chief Executive's Office</v>
          </cell>
          <cell r="E168" t="str">
            <v>Chief Executive's Office</v>
          </cell>
          <cell r="F168" t="str">
            <v>Peter Blacklock</v>
          </cell>
          <cell r="G168" t="str">
            <v>CPI/Cost Increase</v>
          </cell>
          <cell r="H168" t="str">
            <v>Office consumables</v>
          </cell>
          <cell r="I168">
            <v>24000</v>
          </cell>
          <cell r="J168">
            <v>0</v>
          </cell>
          <cell r="K168">
            <v>720</v>
          </cell>
          <cell r="L168">
            <v>0</v>
          </cell>
          <cell r="M168">
            <v>24720</v>
          </cell>
          <cell r="N168">
            <v>0</v>
          </cell>
          <cell r="O168">
            <v>720</v>
          </cell>
          <cell r="P168">
            <v>720</v>
          </cell>
        </row>
        <row r="169">
          <cell r="A169">
            <v>42</v>
          </cell>
          <cell r="B169">
            <v>4</v>
          </cell>
          <cell r="D169" t="str">
            <v>Chief Executive's Office</v>
          </cell>
          <cell r="E169" t="str">
            <v>Chief Executive's Office</v>
          </cell>
          <cell r="F169" t="str">
            <v>Peter Blacklock</v>
          </cell>
          <cell r="G169" t="str">
            <v>CPI/Cost Increase</v>
          </cell>
          <cell r="H169" t="str">
            <v>Other operating expenditure</v>
          </cell>
          <cell r="I169">
            <v>31000</v>
          </cell>
          <cell r="J169">
            <v>0</v>
          </cell>
          <cell r="K169">
            <v>930</v>
          </cell>
          <cell r="L169">
            <v>0</v>
          </cell>
          <cell r="M169">
            <v>31930</v>
          </cell>
          <cell r="N169">
            <v>0</v>
          </cell>
          <cell r="O169">
            <v>930</v>
          </cell>
          <cell r="P169">
            <v>930</v>
          </cell>
        </row>
        <row r="170">
          <cell r="A170">
            <v>42</v>
          </cell>
          <cell r="B170">
            <v>4</v>
          </cell>
          <cell r="D170" t="str">
            <v>Chief Executive's Office</v>
          </cell>
          <cell r="E170" t="str">
            <v>Chief Executive's Office</v>
          </cell>
          <cell r="F170" t="str">
            <v>Peter Blacklock</v>
          </cell>
          <cell r="G170" t="str">
            <v>CPI/Cost Increase</v>
          </cell>
          <cell r="H170" t="str">
            <v>Travel</v>
          </cell>
          <cell r="I170">
            <v>51500</v>
          </cell>
          <cell r="J170">
            <v>0</v>
          </cell>
          <cell r="K170">
            <v>1545</v>
          </cell>
          <cell r="L170">
            <v>0</v>
          </cell>
          <cell r="M170">
            <v>53045</v>
          </cell>
          <cell r="N170">
            <v>0</v>
          </cell>
          <cell r="O170">
            <v>1545</v>
          </cell>
          <cell r="P170">
            <v>1545</v>
          </cell>
        </row>
        <row r="171">
          <cell r="A171">
            <v>42</v>
          </cell>
          <cell r="B171">
            <v>4</v>
          </cell>
          <cell r="D171" t="str">
            <v>Chief Executive's Office</v>
          </cell>
          <cell r="E171" t="str">
            <v>Chief Executive's Office</v>
          </cell>
          <cell r="F171" t="str">
            <v>Peter Blacklock</v>
          </cell>
          <cell r="G171" t="str">
            <v>CPI/Cost Increase</v>
          </cell>
          <cell r="H171" t="str">
            <v>Travel</v>
          </cell>
          <cell r="I171">
            <v>104000</v>
          </cell>
          <cell r="J171">
            <v>0</v>
          </cell>
          <cell r="K171">
            <v>3120</v>
          </cell>
          <cell r="L171">
            <v>0</v>
          </cell>
          <cell r="M171">
            <v>107120</v>
          </cell>
          <cell r="N171">
            <v>0</v>
          </cell>
          <cell r="O171">
            <v>3120</v>
          </cell>
          <cell r="P171">
            <v>3120</v>
          </cell>
        </row>
        <row r="172">
          <cell r="A172">
            <v>42</v>
          </cell>
          <cell r="B172">
            <v>4</v>
          </cell>
          <cell r="D172" t="str">
            <v>Chief Executive's Office</v>
          </cell>
          <cell r="E172" t="str">
            <v>Chief Executive's Office</v>
          </cell>
          <cell r="F172" t="str">
            <v>Peter Blacklock</v>
          </cell>
          <cell r="G172" t="str">
            <v>CPI/Cost Increase</v>
          </cell>
          <cell r="H172" t="str">
            <v>Elected Members Cost of Sales</v>
          </cell>
          <cell r="I172">
            <v>188000</v>
          </cell>
          <cell r="J172">
            <v>0</v>
          </cell>
          <cell r="K172">
            <v>5640</v>
          </cell>
          <cell r="L172">
            <v>0</v>
          </cell>
          <cell r="M172">
            <v>193640</v>
          </cell>
          <cell r="N172">
            <v>0</v>
          </cell>
          <cell r="O172">
            <v>5640</v>
          </cell>
          <cell r="P172">
            <v>5640</v>
          </cell>
        </row>
        <row r="173">
          <cell r="A173">
            <v>44</v>
          </cell>
          <cell r="B173" t="str">
            <v>65JL01</v>
          </cell>
          <cell r="D173" t="str">
            <v>Finance</v>
          </cell>
          <cell r="E173" t="str">
            <v>Treasury</v>
          </cell>
          <cell r="F173" t="str">
            <v>Jennifer Lee</v>
          </cell>
          <cell r="G173" t="str">
            <v>Growth/Inflation related increase</v>
          </cell>
          <cell r="H173" t="str">
            <v>Consultants &amp; contractors</v>
          </cell>
          <cell r="I173">
            <v>30000</v>
          </cell>
          <cell r="J173">
            <v>0</v>
          </cell>
          <cell r="K173">
            <v>6500</v>
          </cell>
          <cell r="L173">
            <v>0</v>
          </cell>
          <cell r="M173">
            <v>36500</v>
          </cell>
          <cell r="N173">
            <v>0</v>
          </cell>
          <cell r="O173">
            <v>6500</v>
          </cell>
          <cell r="Q173">
            <v>6500</v>
          </cell>
        </row>
        <row r="174">
          <cell r="A174">
            <v>45</v>
          </cell>
          <cell r="B174" t="str">
            <v>CD/ACE/1</v>
          </cell>
          <cell r="D174" t="str">
            <v>City Development</v>
          </cell>
          <cell r="E174" t="str">
            <v>Auckland City Environments</v>
          </cell>
          <cell r="F174" t="str">
            <v>Audrey</v>
          </cell>
          <cell r="G174" t="str">
            <v>Growth/Inflation related increase</v>
          </cell>
          <cell r="H174" t="str">
            <v>Consultants &amp; contractors</v>
          </cell>
          <cell r="I174">
            <v>290057</v>
          </cell>
          <cell r="K174">
            <v>159943</v>
          </cell>
          <cell r="M174">
            <v>450000</v>
          </cell>
          <cell r="N174">
            <v>0</v>
          </cell>
          <cell r="O174">
            <v>159943</v>
          </cell>
          <cell r="Q174">
            <v>159943</v>
          </cell>
        </row>
        <row r="175">
          <cell r="A175">
            <v>45</v>
          </cell>
          <cell r="B175" t="str">
            <v>CD/ACE/2</v>
          </cell>
          <cell r="D175" t="str">
            <v>City Development</v>
          </cell>
          <cell r="E175" t="str">
            <v>Auckland City Environments</v>
          </cell>
          <cell r="F175" t="str">
            <v>Audrey</v>
          </cell>
          <cell r="G175" t="str">
            <v>Growth/Inflation related increase</v>
          </cell>
          <cell r="H175" t="str">
            <v>Office consumables</v>
          </cell>
          <cell r="I175">
            <v>32850</v>
          </cell>
          <cell r="K175">
            <v>-10850</v>
          </cell>
          <cell r="M175">
            <v>22000</v>
          </cell>
          <cell r="N175">
            <v>0</v>
          </cell>
          <cell r="O175">
            <v>-10850</v>
          </cell>
          <cell r="Q175">
            <v>-10850</v>
          </cell>
        </row>
        <row r="176">
          <cell r="A176">
            <v>45</v>
          </cell>
          <cell r="B176" t="str">
            <v>CD/ACE/3</v>
          </cell>
          <cell r="D176" t="str">
            <v>City Development</v>
          </cell>
          <cell r="E176" t="str">
            <v>Auckland City Environments</v>
          </cell>
          <cell r="F176" t="str">
            <v>Audrey</v>
          </cell>
          <cell r="G176" t="str">
            <v>Growth/Inflation related increase</v>
          </cell>
          <cell r="H176" t="str">
            <v>Entertainment</v>
          </cell>
          <cell r="I176">
            <v>21900</v>
          </cell>
          <cell r="K176">
            <v>-1900</v>
          </cell>
          <cell r="M176">
            <v>20000</v>
          </cell>
          <cell r="N176">
            <v>0</v>
          </cell>
          <cell r="O176">
            <v>-1900</v>
          </cell>
          <cell r="Q176">
            <v>-1900</v>
          </cell>
        </row>
        <row r="177">
          <cell r="A177">
            <v>45</v>
          </cell>
          <cell r="B177" t="str">
            <v>CD/ACE/4</v>
          </cell>
          <cell r="D177" t="str">
            <v>City Development</v>
          </cell>
          <cell r="E177" t="str">
            <v>Auckland City Environments</v>
          </cell>
          <cell r="F177" t="str">
            <v>Audrey</v>
          </cell>
          <cell r="G177" t="str">
            <v>Growth/Inflation related increase</v>
          </cell>
          <cell r="H177" t="str">
            <v>Travel</v>
          </cell>
          <cell r="I177">
            <v>21930</v>
          </cell>
          <cell r="K177">
            <v>-8930</v>
          </cell>
          <cell r="M177">
            <v>13000</v>
          </cell>
          <cell r="N177">
            <v>0</v>
          </cell>
          <cell r="O177">
            <v>-8930</v>
          </cell>
          <cell r="Q177">
            <v>-8930</v>
          </cell>
        </row>
        <row r="178">
          <cell r="A178">
            <v>45</v>
          </cell>
          <cell r="B178" t="str">
            <v>CD/ACE/5</v>
          </cell>
          <cell r="D178" t="str">
            <v>City Development</v>
          </cell>
          <cell r="E178" t="str">
            <v>Auckland City Environments</v>
          </cell>
          <cell r="F178" t="str">
            <v>Audrey</v>
          </cell>
          <cell r="G178" t="str">
            <v>Growth/Inflation related increase</v>
          </cell>
          <cell r="H178" t="str">
            <v>Telecommunications</v>
          </cell>
          <cell r="I178">
            <v>10950</v>
          </cell>
          <cell r="K178">
            <v>4050</v>
          </cell>
          <cell r="M178">
            <v>15000</v>
          </cell>
          <cell r="N178">
            <v>0</v>
          </cell>
          <cell r="O178">
            <v>4050</v>
          </cell>
          <cell r="Q178">
            <v>4050</v>
          </cell>
        </row>
        <row r="179">
          <cell r="A179">
            <v>45</v>
          </cell>
          <cell r="B179" t="str">
            <v>CD/ACE/6</v>
          </cell>
          <cell r="D179" t="str">
            <v>City Development</v>
          </cell>
          <cell r="E179" t="str">
            <v>Auckland City Environments</v>
          </cell>
          <cell r="F179" t="str">
            <v>Audrey</v>
          </cell>
          <cell r="G179" t="str">
            <v>Growth/Inflation related increase</v>
          </cell>
          <cell r="H179" t="str">
            <v>Operating Leases</v>
          </cell>
          <cell r="I179">
            <v>184120</v>
          </cell>
          <cell r="K179">
            <v>-39120</v>
          </cell>
          <cell r="M179">
            <v>145000</v>
          </cell>
          <cell r="N179">
            <v>0</v>
          </cell>
          <cell r="O179">
            <v>-39120</v>
          </cell>
          <cell r="Q179">
            <v>-39120</v>
          </cell>
        </row>
        <row r="180">
          <cell r="A180">
            <v>45</v>
          </cell>
          <cell r="B180" t="str">
            <v>CD/ACE/7</v>
          </cell>
          <cell r="D180" t="str">
            <v>City Development</v>
          </cell>
          <cell r="E180" t="str">
            <v>Auckland City Environments</v>
          </cell>
          <cell r="F180" t="str">
            <v>Audrey</v>
          </cell>
          <cell r="G180" t="str">
            <v>Growth/Inflation related increase</v>
          </cell>
          <cell r="H180" t="str">
            <v>Other operating expenditure</v>
          </cell>
          <cell r="I180">
            <v>143288</v>
          </cell>
          <cell r="K180">
            <v>-3288</v>
          </cell>
          <cell r="M180">
            <v>140000</v>
          </cell>
          <cell r="N180">
            <v>0</v>
          </cell>
          <cell r="O180">
            <v>-3288</v>
          </cell>
          <cell r="Q180">
            <v>-3288</v>
          </cell>
        </row>
        <row r="181">
          <cell r="A181">
            <v>45</v>
          </cell>
          <cell r="B181" t="str">
            <v>CD/ACE/8</v>
          </cell>
          <cell r="D181" t="str">
            <v>City Development</v>
          </cell>
          <cell r="E181" t="str">
            <v>Auckland City Environments</v>
          </cell>
          <cell r="F181" t="str">
            <v>Audrey</v>
          </cell>
          <cell r="G181" t="str">
            <v>Growth/Inflation related increase</v>
          </cell>
          <cell r="H181" t="str">
            <v>Consultants &amp; contractors</v>
          </cell>
          <cell r="I181">
            <v>958476</v>
          </cell>
          <cell r="K181">
            <v>-718476</v>
          </cell>
          <cell r="M181">
            <v>240000</v>
          </cell>
          <cell r="N181">
            <v>0</v>
          </cell>
          <cell r="O181">
            <v>-718476</v>
          </cell>
          <cell r="Q181">
            <v>-718476</v>
          </cell>
        </row>
        <row r="182">
          <cell r="A182">
            <v>45</v>
          </cell>
          <cell r="B182" t="str">
            <v>CD/CP/WF-1</v>
          </cell>
          <cell r="D182" t="str">
            <v>City Development</v>
          </cell>
          <cell r="E182" t="str">
            <v>City Planning</v>
          </cell>
          <cell r="F182" t="str">
            <v>Audrey</v>
          </cell>
          <cell r="G182" t="str">
            <v>LTCCP scenario opex</v>
          </cell>
          <cell r="H182" t="str">
            <v>Consultants &amp; contractors</v>
          </cell>
          <cell r="I182">
            <v>0</v>
          </cell>
          <cell r="K182">
            <v>100000</v>
          </cell>
          <cell r="M182">
            <v>100000</v>
          </cell>
          <cell r="N182">
            <v>0</v>
          </cell>
          <cell r="O182">
            <v>100000</v>
          </cell>
          <cell r="R182">
            <v>100000</v>
          </cell>
        </row>
        <row r="183">
          <cell r="A183">
            <v>45</v>
          </cell>
          <cell r="B183" t="str">
            <v>CD/CP/WF-2</v>
          </cell>
          <cell r="D183" t="str">
            <v>City Development</v>
          </cell>
          <cell r="E183" t="str">
            <v>City Planning</v>
          </cell>
          <cell r="F183" t="str">
            <v>Audrey</v>
          </cell>
          <cell r="G183" t="str">
            <v>LTCCP scenario opex</v>
          </cell>
          <cell r="H183" t="str">
            <v>Consultants &amp; contractors</v>
          </cell>
          <cell r="I183">
            <v>400000</v>
          </cell>
          <cell r="K183">
            <v>12000</v>
          </cell>
          <cell r="M183">
            <v>412000</v>
          </cell>
          <cell r="N183">
            <v>0</v>
          </cell>
          <cell r="O183">
            <v>12000</v>
          </cell>
          <cell r="R183">
            <v>12000</v>
          </cell>
        </row>
        <row r="184">
          <cell r="A184">
            <v>45</v>
          </cell>
          <cell r="B184" t="str">
            <v>CD/CP/WF-3</v>
          </cell>
          <cell r="D184" t="str">
            <v>City Development</v>
          </cell>
          <cell r="E184" t="str">
            <v>City Planning</v>
          </cell>
          <cell r="F184" t="str">
            <v>Audrey</v>
          </cell>
          <cell r="G184" t="str">
            <v>LTCCP scenario opex</v>
          </cell>
          <cell r="H184" t="str">
            <v>Office consumables</v>
          </cell>
          <cell r="I184">
            <v>100000</v>
          </cell>
          <cell r="K184">
            <v>-63500</v>
          </cell>
          <cell r="M184">
            <v>36500</v>
          </cell>
          <cell r="N184">
            <v>0</v>
          </cell>
          <cell r="O184">
            <v>-63500</v>
          </cell>
          <cell r="R184">
            <v>-63500</v>
          </cell>
        </row>
        <row r="185">
          <cell r="A185">
            <v>45</v>
          </cell>
          <cell r="B185" t="str">
            <v>CD/CP/WF-4</v>
          </cell>
          <cell r="D185" t="str">
            <v>City Development</v>
          </cell>
          <cell r="E185" t="str">
            <v>City Planning</v>
          </cell>
          <cell r="F185" t="str">
            <v>Audrey</v>
          </cell>
          <cell r="G185" t="str">
            <v>LTCCP scenario opex</v>
          </cell>
          <cell r="H185" t="str">
            <v>Other operating expenditure</v>
          </cell>
          <cell r="I185">
            <v>50000</v>
          </cell>
          <cell r="K185">
            <v>1500</v>
          </cell>
          <cell r="M185">
            <v>51500</v>
          </cell>
          <cell r="N185">
            <v>0</v>
          </cell>
          <cell r="O185">
            <v>1500</v>
          </cell>
          <cell r="R185">
            <v>1500</v>
          </cell>
        </row>
        <row r="186">
          <cell r="A186">
            <v>45</v>
          </cell>
          <cell r="B186" t="str">
            <v>CD/ED-1</v>
          </cell>
          <cell r="D186" t="str">
            <v>City Development</v>
          </cell>
          <cell r="E186" t="str">
            <v>Economic Development</v>
          </cell>
          <cell r="F186" t="str">
            <v>Channa</v>
          </cell>
          <cell r="G186" t="str">
            <v>CPI/Cost Increase</v>
          </cell>
          <cell r="H186" t="str">
            <v>Consultants &amp; contractors</v>
          </cell>
          <cell r="I186">
            <v>2392703</v>
          </cell>
          <cell r="K186">
            <v>72000</v>
          </cell>
          <cell r="M186">
            <v>2464703</v>
          </cell>
          <cell r="N186">
            <v>0</v>
          </cell>
          <cell r="O186">
            <v>72000</v>
          </cell>
          <cell r="P186">
            <v>72000</v>
          </cell>
        </row>
        <row r="187">
          <cell r="A187">
            <v>45</v>
          </cell>
          <cell r="B187" t="str">
            <v>CD/ED-2</v>
          </cell>
          <cell r="D187" t="str">
            <v>City Development</v>
          </cell>
          <cell r="E187" t="str">
            <v>Economic Development</v>
          </cell>
          <cell r="F187" t="str">
            <v>Channa</v>
          </cell>
          <cell r="G187" t="str">
            <v>CPI/Cost Increase</v>
          </cell>
          <cell r="H187" t="str">
            <v>Consultants &amp; contractors</v>
          </cell>
          <cell r="I187">
            <v>130097</v>
          </cell>
          <cell r="K187">
            <v>4000</v>
          </cell>
          <cell r="M187">
            <v>134097</v>
          </cell>
          <cell r="N187">
            <v>0</v>
          </cell>
          <cell r="O187">
            <v>4000</v>
          </cell>
          <cell r="P187">
            <v>4000</v>
          </cell>
        </row>
        <row r="188">
          <cell r="A188">
            <v>45</v>
          </cell>
          <cell r="B188" t="str">
            <v>CD/ED-3</v>
          </cell>
          <cell r="D188" t="str">
            <v>City Development</v>
          </cell>
          <cell r="E188" t="str">
            <v>Economic Development</v>
          </cell>
          <cell r="F188" t="str">
            <v>Channa</v>
          </cell>
          <cell r="G188" t="str">
            <v>Growth/Inflation related increase</v>
          </cell>
          <cell r="H188" t="str">
            <v>Office consumables</v>
          </cell>
          <cell r="I188">
            <v>1450</v>
          </cell>
          <cell r="K188">
            <v>2000</v>
          </cell>
          <cell r="M188">
            <v>3450</v>
          </cell>
          <cell r="N188">
            <v>0</v>
          </cell>
          <cell r="O188">
            <v>2000</v>
          </cell>
          <cell r="Q188">
            <v>2000</v>
          </cell>
        </row>
        <row r="189">
          <cell r="A189">
            <v>45</v>
          </cell>
          <cell r="B189" t="str">
            <v>CD/ED-7</v>
          </cell>
          <cell r="D189" t="str">
            <v>City Development</v>
          </cell>
          <cell r="E189" t="str">
            <v>Economic Development</v>
          </cell>
          <cell r="F189" t="str">
            <v>Channa</v>
          </cell>
          <cell r="G189" t="str">
            <v>CPI/Cost Increase</v>
          </cell>
          <cell r="H189" t="str">
            <v>Telecommunications</v>
          </cell>
          <cell r="I189">
            <v>190600</v>
          </cell>
          <cell r="K189">
            <v>6000</v>
          </cell>
          <cell r="M189">
            <v>196600</v>
          </cell>
          <cell r="N189">
            <v>0</v>
          </cell>
          <cell r="O189">
            <v>6000</v>
          </cell>
          <cell r="P189">
            <v>6000</v>
          </cell>
        </row>
        <row r="190">
          <cell r="A190">
            <v>45</v>
          </cell>
          <cell r="B190" t="str">
            <v>CD/ED-8</v>
          </cell>
          <cell r="D190" t="str">
            <v>City Development</v>
          </cell>
          <cell r="E190" t="str">
            <v>Economic Development</v>
          </cell>
          <cell r="F190" t="str">
            <v>Channa</v>
          </cell>
          <cell r="G190" t="str">
            <v>CAPEX Review - change in consequential OPEX</v>
          </cell>
          <cell r="H190" t="str">
            <v>Telecommunications</v>
          </cell>
          <cell r="I190">
            <v>0</v>
          </cell>
          <cell r="K190">
            <v>200000</v>
          </cell>
          <cell r="M190">
            <v>200000</v>
          </cell>
          <cell r="N190">
            <v>0</v>
          </cell>
          <cell r="O190">
            <v>200000</v>
          </cell>
          <cell r="P190">
            <v>200000</v>
          </cell>
        </row>
        <row r="191">
          <cell r="A191">
            <v>45</v>
          </cell>
          <cell r="D191" t="str">
            <v>City Development</v>
          </cell>
          <cell r="E191" t="str">
            <v>Economic Development</v>
          </cell>
          <cell r="F191" t="str">
            <v>Channa</v>
          </cell>
          <cell r="G191" t="str">
            <v>LTCCP scenario opex</v>
          </cell>
          <cell r="H191" t="str">
            <v>Other operating expenditure</v>
          </cell>
          <cell r="I191">
            <v>509000</v>
          </cell>
          <cell r="K191">
            <v>341000</v>
          </cell>
          <cell r="M191">
            <v>850000</v>
          </cell>
          <cell r="N191">
            <v>0</v>
          </cell>
          <cell r="O191">
            <v>341000</v>
          </cell>
          <cell r="R191">
            <v>341000</v>
          </cell>
        </row>
        <row r="192">
          <cell r="A192">
            <v>45</v>
          </cell>
          <cell r="B192" t="str">
            <v>CD/EUM/1</v>
          </cell>
          <cell r="D192" t="str">
            <v>City Development</v>
          </cell>
          <cell r="E192" t="str">
            <v>Environmental &amp; Utility Management</v>
          </cell>
          <cell r="F192" t="str">
            <v>Channa</v>
          </cell>
          <cell r="G192" t="str">
            <v>CAPEX Review - change in consequential OPEX</v>
          </cell>
          <cell r="H192" t="str">
            <v>Other operating expenditure</v>
          </cell>
          <cell r="K192">
            <v>765000</v>
          </cell>
          <cell r="M192">
            <v>765000</v>
          </cell>
          <cell r="N192">
            <v>0</v>
          </cell>
          <cell r="O192">
            <v>765000</v>
          </cell>
          <cell r="T192">
            <v>765000</v>
          </cell>
        </row>
        <row r="193">
          <cell r="A193">
            <v>45</v>
          </cell>
          <cell r="B193" t="str">
            <v>CD/EUM/10</v>
          </cell>
          <cell r="D193" t="str">
            <v>City Development</v>
          </cell>
          <cell r="E193" t="str">
            <v>Environmental &amp; Utility Management</v>
          </cell>
          <cell r="F193" t="str">
            <v>Channa</v>
          </cell>
          <cell r="G193" t="str">
            <v>LTCCP scenario opex</v>
          </cell>
          <cell r="H193" t="str">
            <v>Cleaning &amp; Refuse</v>
          </cell>
          <cell r="K193">
            <v>500000</v>
          </cell>
          <cell r="M193">
            <v>500000</v>
          </cell>
          <cell r="N193">
            <v>0</v>
          </cell>
          <cell r="O193">
            <v>500000</v>
          </cell>
          <cell r="R193">
            <v>500000</v>
          </cell>
        </row>
        <row r="194">
          <cell r="A194">
            <v>45</v>
          </cell>
          <cell r="B194" t="str">
            <v>CD/EUM/11</v>
          </cell>
          <cell r="D194" t="str">
            <v>City Development</v>
          </cell>
          <cell r="E194" t="str">
            <v>Environmental &amp; Utility Management</v>
          </cell>
          <cell r="F194" t="str">
            <v>Channa</v>
          </cell>
          <cell r="G194" t="str">
            <v>Growth/Inflation related increase</v>
          </cell>
          <cell r="H194" t="str">
            <v>Cleaning &amp; Refuse</v>
          </cell>
          <cell r="K194">
            <v>200000</v>
          </cell>
          <cell r="M194">
            <v>200000</v>
          </cell>
          <cell r="N194">
            <v>0</v>
          </cell>
          <cell r="O194">
            <v>200000</v>
          </cell>
          <cell r="R194">
            <v>200000</v>
          </cell>
        </row>
        <row r="195">
          <cell r="A195">
            <v>45</v>
          </cell>
          <cell r="B195" t="str">
            <v>CD/EUM/12</v>
          </cell>
          <cell r="D195" t="str">
            <v>City Development</v>
          </cell>
          <cell r="E195" t="str">
            <v>Environmental &amp; Utility Management</v>
          </cell>
          <cell r="F195" t="str">
            <v>Channa</v>
          </cell>
          <cell r="G195" t="str">
            <v>Growth/Inflation related increase</v>
          </cell>
          <cell r="H195" t="str">
            <v>Cleaning &amp; Refuse</v>
          </cell>
          <cell r="K195">
            <v>170000</v>
          </cell>
          <cell r="M195">
            <v>170000</v>
          </cell>
          <cell r="N195">
            <v>0</v>
          </cell>
          <cell r="O195">
            <v>170000</v>
          </cell>
          <cell r="R195">
            <v>170000</v>
          </cell>
        </row>
        <row r="196">
          <cell r="A196">
            <v>45</v>
          </cell>
          <cell r="B196" t="str">
            <v>CD/EUM/13</v>
          </cell>
          <cell r="D196" t="str">
            <v>City Development</v>
          </cell>
          <cell r="E196" t="str">
            <v>Environmental &amp; Utility Management</v>
          </cell>
          <cell r="F196" t="str">
            <v>Channa</v>
          </cell>
          <cell r="G196" t="str">
            <v>Growth/Inflation related increase</v>
          </cell>
          <cell r="H196" t="str">
            <v>Other operating expenditure</v>
          </cell>
          <cell r="K196">
            <v>50000</v>
          </cell>
          <cell r="M196">
            <v>50000</v>
          </cell>
          <cell r="N196">
            <v>0</v>
          </cell>
          <cell r="O196">
            <v>50000</v>
          </cell>
          <cell r="Q196">
            <v>50000</v>
          </cell>
        </row>
        <row r="197">
          <cell r="A197">
            <v>45</v>
          </cell>
          <cell r="B197" t="str">
            <v>CD/EUM/14</v>
          </cell>
          <cell r="D197" t="str">
            <v>City Development</v>
          </cell>
          <cell r="E197" t="str">
            <v>Environmental &amp; Utility Management</v>
          </cell>
          <cell r="F197" t="str">
            <v>Channa</v>
          </cell>
          <cell r="G197" t="str">
            <v>Growth/Inflation related increase</v>
          </cell>
          <cell r="H197" t="str">
            <v>Other operating expenditure</v>
          </cell>
          <cell r="K197">
            <v>36000</v>
          </cell>
          <cell r="M197">
            <v>36000</v>
          </cell>
          <cell r="N197">
            <v>0</v>
          </cell>
          <cell r="O197">
            <v>36000</v>
          </cell>
          <cell r="Q197">
            <v>36000</v>
          </cell>
        </row>
        <row r="198">
          <cell r="A198">
            <v>45</v>
          </cell>
          <cell r="B198" t="str">
            <v>CD/EUM/15</v>
          </cell>
          <cell r="D198" t="str">
            <v>City Development</v>
          </cell>
          <cell r="E198" t="str">
            <v>Environmental &amp; Utility Management</v>
          </cell>
          <cell r="F198" t="str">
            <v>Channa</v>
          </cell>
          <cell r="G198" t="str">
            <v>Growth/Inflation related increase</v>
          </cell>
          <cell r="H198" t="str">
            <v>Other operating expenditure</v>
          </cell>
          <cell r="K198">
            <v>200000</v>
          </cell>
          <cell r="M198">
            <v>200000</v>
          </cell>
          <cell r="N198">
            <v>0</v>
          </cell>
          <cell r="O198">
            <v>200000</v>
          </cell>
          <cell r="Q198">
            <v>200000</v>
          </cell>
        </row>
        <row r="199">
          <cell r="A199">
            <v>45</v>
          </cell>
          <cell r="B199" t="str">
            <v>CD/EUM/16</v>
          </cell>
          <cell r="D199" t="str">
            <v>City Development</v>
          </cell>
          <cell r="E199" t="str">
            <v>Environmental &amp; Utility Management</v>
          </cell>
          <cell r="F199" t="str">
            <v>Channa</v>
          </cell>
          <cell r="G199" t="str">
            <v>Growth/Inflation related increase</v>
          </cell>
          <cell r="H199" t="str">
            <v>Other operating expenditure</v>
          </cell>
          <cell r="K199">
            <v>45000</v>
          </cell>
          <cell r="M199">
            <v>45000</v>
          </cell>
          <cell r="N199">
            <v>0</v>
          </cell>
          <cell r="O199">
            <v>45000</v>
          </cell>
          <cell r="Q199">
            <v>45000</v>
          </cell>
        </row>
        <row r="200">
          <cell r="A200">
            <v>45</v>
          </cell>
          <cell r="B200" t="str">
            <v>CD/EUM/2</v>
          </cell>
          <cell r="D200" t="str">
            <v>City Development</v>
          </cell>
          <cell r="E200" t="str">
            <v>Environmental &amp; Utility Management</v>
          </cell>
          <cell r="F200" t="str">
            <v>Channa</v>
          </cell>
          <cell r="G200" t="str">
            <v>Growth/Inflation related increase</v>
          </cell>
          <cell r="H200" t="str">
            <v>Cleaning &amp; Refuse</v>
          </cell>
          <cell r="I200">
            <v>2650000</v>
          </cell>
          <cell r="K200">
            <v>3500000</v>
          </cell>
          <cell r="M200">
            <v>6150000</v>
          </cell>
          <cell r="N200">
            <v>0</v>
          </cell>
          <cell r="O200">
            <v>3500000</v>
          </cell>
          <cell r="Q200">
            <v>3500000</v>
          </cell>
        </row>
        <row r="201">
          <cell r="A201">
            <v>45</v>
          </cell>
          <cell r="B201" t="str">
            <v>CD/EUM/3</v>
          </cell>
          <cell r="D201" t="str">
            <v>City Development</v>
          </cell>
          <cell r="E201" t="str">
            <v>Environmental &amp; Utility Management</v>
          </cell>
          <cell r="F201" t="str">
            <v>Channa</v>
          </cell>
          <cell r="G201" t="str">
            <v>CPI/Cost Increase</v>
          </cell>
          <cell r="H201" t="str">
            <v>Cleaning &amp; Refuse</v>
          </cell>
          <cell r="I201">
            <v>12476666</v>
          </cell>
          <cell r="K201">
            <v>360000</v>
          </cell>
          <cell r="M201">
            <v>12836666</v>
          </cell>
          <cell r="N201">
            <v>0</v>
          </cell>
          <cell r="O201">
            <v>360000</v>
          </cell>
          <cell r="P201">
            <v>360000</v>
          </cell>
        </row>
        <row r="202">
          <cell r="A202">
            <v>45</v>
          </cell>
          <cell r="B202" t="str">
            <v>CD/EUM/4</v>
          </cell>
          <cell r="D202" t="str">
            <v>City Development</v>
          </cell>
          <cell r="E202" t="str">
            <v>Environmental &amp; Utility Management</v>
          </cell>
          <cell r="F202" t="str">
            <v>Channa</v>
          </cell>
          <cell r="G202" t="str">
            <v>Growth/Inflation related increase</v>
          </cell>
          <cell r="H202" t="str">
            <v>Cleaning &amp; Refuse</v>
          </cell>
          <cell r="I202">
            <v>0</v>
          </cell>
          <cell r="K202">
            <v>3850000</v>
          </cell>
          <cell r="M202">
            <v>3850000</v>
          </cell>
          <cell r="N202">
            <v>0</v>
          </cell>
          <cell r="O202">
            <v>3850000</v>
          </cell>
          <cell r="S202">
            <v>3850000</v>
          </cell>
        </row>
        <row r="203">
          <cell r="A203">
            <v>45</v>
          </cell>
          <cell r="B203" t="str">
            <v>CD/EUM/5</v>
          </cell>
          <cell r="D203" t="str">
            <v>City Development</v>
          </cell>
          <cell r="E203" t="str">
            <v>Environmental &amp; Utility Management</v>
          </cell>
          <cell r="F203" t="str">
            <v>Channa</v>
          </cell>
          <cell r="G203" t="str">
            <v>Other non-discretionary OPEX cost - not budgeted</v>
          </cell>
          <cell r="H203" t="str">
            <v>Cleaning &amp; Refuse</v>
          </cell>
          <cell r="K203">
            <v>950000</v>
          </cell>
          <cell r="M203">
            <v>950000</v>
          </cell>
          <cell r="N203">
            <v>0</v>
          </cell>
          <cell r="O203">
            <v>950000</v>
          </cell>
          <cell r="W203">
            <v>950000</v>
          </cell>
        </row>
        <row r="204">
          <cell r="A204">
            <v>45</v>
          </cell>
          <cell r="B204" t="str">
            <v>CD/EUM/6</v>
          </cell>
          <cell r="D204" t="str">
            <v>City Development</v>
          </cell>
          <cell r="E204" t="str">
            <v>Economic Development</v>
          </cell>
          <cell r="F204" t="str">
            <v>Channa</v>
          </cell>
          <cell r="G204" t="str">
            <v>CPI/Cost Increase</v>
          </cell>
          <cell r="H204" t="str">
            <v>Repairs &amp; maintenance</v>
          </cell>
          <cell r="I204">
            <v>200000</v>
          </cell>
          <cell r="K204">
            <v>100000</v>
          </cell>
          <cell r="M204">
            <v>300000</v>
          </cell>
          <cell r="N204">
            <v>0</v>
          </cell>
          <cell r="O204">
            <v>100000</v>
          </cell>
          <cell r="P204">
            <v>100000</v>
          </cell>
        </row>
        <row r="205">
          <cell r="A205">
            <v>45</v>
          </cell>
          <cell r="B205" t="str">
            <v>CD/EUM/7</v>
          </cell>
          <cell r="D205" t="str">
            <v>City Development</v>
          </cell>
          <cell r="E205" t="str">
            <v>Environmental &amp; Utility Management</v>
          </cell>
          <cell r="F205" t="str">
            <v>Channa</v>
          </cell>
          <cell r="G205" t="str">
            <v>Growth/Inflation related increase</v>
          </cell>
          <cell r="H205" t="str">
            <v>Other operating expenditure</v>
          </cell>
          <cell r="I205">
            <v>50000</v>
          </cell>
          <cell r="K205">
            <v>25000</v>
          </cell>
          <cell r="M205">
            <v>75000</v>
          </cell>
          <cell r="N205">
            <v>0</v>
          </cell>
          <cell r="O205">
            <v>25000</v>
          </cell>
          <cell r="Q205">
            <v>25000</v>
          </cell>
        </row>
        <row r="206">
          <cell r="A206">
            <v>45</v>
          </cell>
          <cell r="B206" t="str">
            <v>CD/EUM/8</v>
          </cell>
          <cell r="D206" t="str">
            <v>City Development</v>
          </cell>
          <cell r="E206" t="str">
            <v>Environmental &amp; Utility Management</v>
          </cell>
          <cell r="F206" t="str">
            <v>Channa</v>
          </cell>
          <cell r="G206" t="str">
            <v>Growth/Inflation related increase</v>
          </cell>
          <cell r="H206" t="str">
            <v>Other operating expenditure</v>
          </cell>
          <cell r="I206">
            <v>0</v>
          </cell>
          <cell r="K206">
            <v>290000</v>
          </cell>
          <cell r="M206">
            <v>290000</v>
          </cell>
          <cell r="N206">
            <v>0</v>
          </cell>
          <cell r="O206">
            <v>290000</v>
          </cell>
          <cell r="Q206">
            <v>290000</v>
          </cell>
        </row>
        <row r="207">
          <cell r="A207">
            <v>45</v>
          </cell>
          <cell r="B207" t="str">
            <v>CD/EUM/9</v>
          </cell>
          <cell r="D207" t="str">
            <v>City Development</v>
          </cell>
          <cell r="E207" t="str">
            <v>Environmental &amp; Utility Management</v>
          </cell>
          <cell r="F207" t="str">
            <v>Channa</v>
          </cell>
          <cell r="G207" t="str">
            <v>Growth/Inflation related increase</v>
          </cell>
          <cell r="H207" t="str">
            <v>Revenue Rental</v>
          </cell>
          <cell r="J207">
            <v>75000</v>
          </cell>
          <cell r="L207">
            <v>-75000</v>
          </cell>
          <cell r="M207">
            <v>0</v>
          </cell>
          <cell r="N207">
            <v>0</v>
          </cell>
          <cell r="O207">
            <v>75000</v>
          </cell>
          <cell r="Q207">
            <v>75000</v>
          </cell>
        </row>
        <row r="208">
          <cell r="A208">
            <v>45</v>
          </cell>
          <cell r="B208" t="str">
            <v>CD/UD/1</v>
          </cell>
          <cell r="D208" t="str">
            <v>City Development</v>
          </cell>
          <cell r="E208" t="str">
            <v>Urban Design</v>
          </cell>
          <cell r="F208" t="str">
            <v>Audrey</v>
          </cell>
          <cell r="G208" t="str">
            <v>Growth/Inflation related increase</v>
          </cell>
          <cell r="H208" t="str">
            <v>Consultants &amp; Contractors</v>
          </cell>
          <cell r="K208">
            <v>30000</v>
          </cell>
          <cell r="M208">
            <v>30000</v>
          </cell>
          <cell r="N208">
            <v>0</v>
          </cell>
          <cell r="O208">
            <v>30000</v>
          </cell>
          <cell r="Q208">
            <v>30000</v>
          </cell>
        </row>
        <row r="209">
          <cell r="A209">
            <v>46</v>
          </cell>
          <cell r="B209" t="str">
            <v>PG01</v>
          </cell>
          <cell r="D209" t="str">
            <v>Finance</v>
          </cell>
          <cell r="E209" t="str">
            <v>Property</v>
          </cell>
          <cell r="F209" t="str">
            <v>Anjila</v>
          </cell>
          <cell r="G209" t="str">
            <v>CPI/Cost Increase</v>
          </cell>
          <cell r="H209" t="str">
            <v>Revenue Other Operating</v>
          </cell>
          <cell r="I209">
            <v>0</v>
          </cell>
          <cell r="J209">
            <v>21693696.609999999</v>
          </cell>
          <cell r="L209">
            <v>729367</v>
          </cell>
          <cell r="M209">
            <v>0</v>
          </cell>
          <cell r="N209">
            <v>22423063.609999999</v>
          </cell>
          <cell r="O209">
            <v>-729367</v>
          </cell>
          <cell r="P209">
            <v>-729367</v>
          </cell>
        </row>
        <row r="210">
          <cell r="A210">
            <v>46</v>
          </cell>
          <cell r="B210" t="str">
            <v>PG01</v>
          </cell>
          <cell r="D210" t="str">
            <v>Finance</v>
          </cell>
          <cell r="E210" t="str">
            <v>Property</v>
          </cell>
          <cell r="F210" t="str">
            <v>Anjila</v>
          </cell>
          <cell r="G210" t="str">
            <v>Growth/Inflation related increase</v>
          </cell>
          <cell r="H210" t="str">
            <v>Other operating expenditure</v>
          </cell>
          <cell r="I210">
            <v>-9579339.7700000033</v>
          </cell>
          <cell r="K210">
            <v>594249</v>
          </cell>
          <cell r="M210">
            <v>-8985090.7700000033</v>
          </cell>
          <cell r="N210">
            <v>0</v>
          </cell>
          <cell r="O210">
            <v>594249</v>
          </cell>
          <cell r="P210">
            <v>300249</v>
          </cell>
          <cell r="Q210">
            <v>294000</v>
          </cell>
        </row>
        <row r="211">
          <cell r="A211">
            <v>46</v>
          </cell>
          <cell r="B211" t="str">
            <v>PG02</v>
          </cell>
          <cell r="D211" t="str">
            <v>Finance</v>
          </cell>
          <cell r="E211" t="str">
            <v>Property</v>
          </cell>
          <cell r="F211" t="str">
            <v>Anjila</v>
          </cell>
          <cell r="G211" t="str">
            <v>Other budget with "spike"</v>
          </cell>
          <cell r="H211" t="str">
            <v>Revenue Other Operating</v>
          </cell>
          <cell r="I211">
            <v>0</v>
          </cell>
          <cell r="J211">
            <v>0</v>
          </cell>
          <cell r="K211">
            <v>0</v>
          </cell>
          <cell r="L211">
            <v>1538662.5</v>
          </cell>
          <cell r="M211">
            <v>0</v>
          </cell>
          <cell r="N211">
            <v>1538662.5</v>
          </cell>
          <cell r="O211">
            <v>-1538662.5</v>
          </cell>
          <cell r="S211">
            <v>-1538662.5</v>
          </cell>
        </row>
        <row r="212">
          <cell r="A212">
            <v>46</v>
          </cell>
          <cell r="B212" t="str">
            <v>PG02</v>
          </cell>
          <cell r="D212" t="str">
            <v>Finance</v>
          </cell>
          <cell r="E212" t="str">
            <v>Property</v>
          </cell>
          <cell r="F212" t="str">
            <v>Anjila</v>
          </cell>
          <cell r="G212" t="str">
            <v>Other budget with "spike"</v>
          </cell>
          <cell r="H212" t="str">
            <v>Other operating expenditure</v>
          </cell>
          <cell r="I212">
            <v>0</v>
          </cell>
          <cell r="K212">
            <v>413063</v>
          </cell>
          <cell r="M212">
            <v>413063</v>
          </cell>
          <cell r="N212">
            <v>0</v>
          </cell>
          <cell r="O212">
            <v>413063</v>
          </cell>
          <cell r="S212">
            <v>413063</v>
          </cell>
        </row>
        <row r="213">
          <cell r="A213">
            <v>46</v>
          </cell>
          <cell r="B213" t="str">
            <v>PG03</v>
          </cell>
          <cell r="D213" t="str">
            <v>Finance</v>
          </cell>
          <cell r="E213" t="str">
            <v>Property</v>
          </cell>
          <cell r="F213" t="str">
            <v>Anjila</v>
          </cell>
          <cell r="G213" t="str">
            <v>Growth/Inflation related increase</v>
          </cell>
          <cell r="H213" t="str">
            <v>Revenue Other Operating</v>
          </cell>
          <cell r="I213">
            <v>0</v>
          </cell>
          <cell r="J213">
            <v>0</v>
          </cell>
          <cell r="K213">
            <v>0</v>
          </cell>
          <cell r="L213">
            <v>125000</v>
          </cell>
          <cell r="M213">
            <v>0</v>
          </cell>
          <cell r="N213">
            <v>125000</v>
          </cell>
          <cell r="O213">
            <v>-125000</v>
          </cell>
          <cell r="Q213">
            <v>-125000</v>
          </cell>
        </row>
        <row r="214">
          <cell r="A214">
            <v>46</v>
          </cell>
          <cell r="B214" t="str">
            <v>PG03</v>
          </cell>
          <cell r="D214" t="str">
            <v>Finance</v>
          </cell>
          <cell r="E214" t="str">
            <v>Property</v>
          </cell>
          <cell r="F214" t="str">
            <v>Anjila</v>
          </cell>
          <cell r="G214" t="str">
            <v>Growth/Inflation related increase</v>
          </cell>
          <cell r="H214" t="str">
            <v>Other operating expenditure</v>
          </cell>
          <cell r="I214">
            <v>0</v>
          </cell>
          <cell r="J214">
            <v>0</v>
          </cell>
          <cell r="K214">
            <v>175100</v>
          </cell>
          <cell r="L214">
            <v>0</v>
          </cell>
          <cell r="M214">
            <v>175100</v>
          </cell>
          <cell r="N214">
            <v>0</v>
          </cell>
          <cell r="O214">
            <v>175100</v>
          </cell>
          <cell r="Q214">
            <v>175100</v>
          </cell>
        </row>
        <row r="215">
          <cell r="A215">
            <v>46</v>
          </cell>
          <cell r="B215" t="str">
            <v>PG04</v>
          </cell>
          <cell r="D215" t="str">
            <v>Finance</v>
          </cell>
          <cell r="E215" t="str">
            <v>Property</v>
          </cell>
          <cell r="F215" t="str">
            <v>Anjila</v>
          </cell>
          <cell r="G215" t="str">
            <v>Growth/Inflation related increase</v>
          </cell>
          <cell r="H215" t="str">
            <v>Revenue Rental/Other Operational Expense</v>
          </cell>
          <cell r="J215">
            <v>0</v>
          </cell>
          <cell r="K215">
            <v>-38500</v>
          </cell>
          <cell r="M215">
            <v>-38500</v>
          </cell>
          <cell r="N215">
            <v>0</v>
          </cell>
          <cell r="O215">
            <v>-38500</v>
          </cell>
          <cell r="Q215">
            <v>-38500</v>
          </cell>
        </row>
        <row r="216">
          <cell r="A216">
            <v>46</v>
          </cell>
          <cell r="B216" t="str">
            <v>PG04</v>
          </cell>
          <cell r="D216" t="str">
            <v>Finance</v>
          </cell>
          <cell r="E216" t="str">
            <v>Property</v>
          </cell>
          <cell r="F216" t="str">
            <v>Anjila</v>
          </cell>
          <cell r="G216" t="str">
            <v>Growth/Inflation related increase</v>
          </cell>
          <cell r="H216" t="str">
            <v>Revenue Rental/Other Operational Expense</v>
          </cell>
          <cell r="J216">
            <v>0</v>
          </cell>
          <cell r="K216">
            <v>0</v>
          </cell>
          <cell r="L216">
            <v>-60000</v>
          </cell>
          <cell r="M216">
            <v>0</v>
          </cell>
          <cell r="N216">
            <v>-60000</v>
          </cell>
          <cell r="O216">
            <v>60000</v>
          </cell>
          <cell r="Q216">
            <v>60000</v>
          </cell>
        </row>
        <row r="217">
          <cell r="A217">
            <v>46</v>
          </cell>
          <cell r="B217" t="str">
            <v>PG05</v>
          </cell>
          <cell r="D217" t="str">
            <v>Finance</v>
          </cell>
          <cell r="E217" t="str">
            <v>Property</v>
          </cell>
          <cell r="F217" t="str">
            <v>Anjila</v>
          </cell>
          <cell r="G217" t="str">
            <v>Other budget with "spike"</v>
          </cell>
          <cell r="H217" t="str">
            <v>Revenue Other Operating</v>
          </cell>
          <cell r="J217">
            <v>0</v>
          </cell>
          <cell r="L217">
            <v>-58180.327868852502</v>
          </cell>
          <cell r="M217">
            <v>0</v>
          </cell>
          <cell r="N217">
            <v>-58180.327868852502</v>
          </cell>
          <cell r="O217">
            <v>58180.327868852502</v>
          </cell>
          <cell r="S217">
            <v>58180.327868852502</v>
          </cell>
        </row>
        <row r="218">
          <cell r="A218">
            <v>46</v>
          </cell>
          <cell r="B218" t="str">
            <v>PG06</v>
          </cell>
          <cell r="D218" t="str">
            <v>Finance</v>
          </cell>
          <cell r="E218" t="str">
            <v>Property</v>
          </cell>
          <cell r="F218" t="str">
            <v>Anjila</v>
          </cell>
          <cell r="G218" t="str">
            <v>Growth/Inflation related increase</v>
          </cell>
          <cell r="H218" t="str">
            <v>Time Charges</v>
          </cell>
          <cell r="K218">
            <v>-60000</v>
          </cell>
          <cell r="M218">
            <v>-60000</v>
          </cell>
          <cell r="N218">
            <v>0</v>
          </cell>
          <cell r="O218">
            <v>-60000</v>
          </cell>
          <cell r="Q218">
            <v>-60000</v>
          </cell>
        </row>
        <row r="219">
          <cell r="A219">
            <v>46</v>
          </cell>
          <cell r="B219" t="str">
            <v>PG07</v>
          </cell>
          <cell r="D219" t="str">
            <v>Finance</v>
          </cell>
          <cell r="E219" t="str">
            <v>Property</v>
          </cell>
          <cell r="F219" t="str">
            <v>Anjila</v>
          </cell>
          <cell r="G219" t="str">
            <v>Growth/Inflation related increase</v>
          </cell>
          <cell r="H219" t="str">
            <v>Consultants &amp; contractors</v>
          </cell>
          <cell r="K219">
            <v>-165000</v>
          </cell>
          <cell r="M219">
            <v>-165000</v>
          </cell>
          <cell r="N219">
            <v>0</v>
          </cell>
          <cell r="O219">
            <v>-165000</v>
          </cell>
          <cell r="Q219">
            <v>-165000</v>
          </cell>
        </row>
        <row r="220">
          <cell r="A220">
            <v>47</v>
          </cell>
          <cell r="B220" t="str">
            <v>PO-CP01</v>
          </cell>
          <cell r="D220" t="str">
            <v>Transport</v>
          </cell>
          <cell r="E220" t="str">
            <v>Parking</v>
          </cell>
          <cell r="F220" t="str">
            <v>Guy Cory-Wright</v>
          </cell>
          <cell r="G220" t="str">
            <v>CPI/Cost Increase</v>
          </cell>
          <cell r="H220" t="str">
            <v>Other operating expenditure</v>
          </cell>
          <cell r="I220">
            <v>50597</v>
          </cell>
          <cell r="K220">
            <v>69403</v>
          </cell>
          <cell r="M220">
            <v>120000</v>
          </cell>
          <cell r="N220">
            <v>0</v>
          </cell>
          <cell r="O220">
            <v>69403</v>
          </cell>
          <cell r="P220">
            <v>69403</v>
          </cell>
        </row>
        <row r="221">
          <cell r="A221">
            <v>47</v>
          </cell>
          <cell r="B221" t="str">
            <v>PO-CP02</v>
          </cell>
          <cell r="D221" t="str">
            <v>Transport</v>
          </cell>
          <cell r="E221" t="str">
            <v>Parking</v>
          </cell>
          <cell r="F221" t="str">
            <v>Guy Cory-Wright</v>
          </cell>
          <cell r="G221" t="str">
            <v>CPI/Cost Increase</v>
          </cell>
          <cell r="H221" t="str">
            <v>Other operating expenditure</v>
          </cell>
          <cell r="I221">
            <v>20000</v>
          </cell>
          <cell r="K221">
            <v>139000</v>
          </cell>
          <cell r="M221">
            <v>159000</v>
          </cell>
          <cell r="N221">
            <v>0</v>
          </cell>
          <cell r="O221">
            <v>139000</v>
          </cell>
          <cell r="P221">
            <v>139000</v>
          </cell>
        </row>
        <row r="222">
          <cell r="A222">
            <v>47</v>
          </cell>
          <cell r="B222" t="str">
            <v>PO-CP04</v>
          </cell>
          <cell r="D222" t="str">
            <v>Transport</v>
          </cell>
          <cell r="E222" t="str">
            <v>Parking</v>
          </cell>
          <cell r="F222" t="str">
            <v>Guy Cory-Wright</v>
          </cell>
          <cell r="G222" t="str">
            <v>New budget initiative</v>
          </cell>
          <cell r="H222" t="str">
            <v>Consultants &amp; Contractors</v>
          </cell>
          <cell r="I222">
            <v>0</v>
          </cell>
          <cell r="K222">
            <v>50000</v>
          </cell>
          <cell r="M222">
            <v>50000</v>
          </cell>
          <cell r="N222">
            <v>0</v>
          </cell>
          <cell r="O222">
            <v>50000</v>
          </cell>
          <cell r="Q222">
            <v>50000</v>
          </cell>
        </row>
        <row r="223">
          <cell r="A223">
            <v>47</v>
          </cell>
          <cell r="B223" t="str">
            <v>PO-CP05</v>
          </cell>
          <cell r="D223" t="str">
            <v>Transport</v>
          </cell>
          <cell r="E223" t="str">
            <v>Parking</v>
          </cell>
          <cell r="F223" t="str">
            <v>Guy Cory-Wright</v>
          </cell>
          <cell r="G223" t="str">
            <v>New budget initiative</v>
          </cell>
          <cell r="H223" t="str">
            <v>Other operating expenditure</v>
          </cell>
          <cell r="I223">
            <v>0</v>
          </cell>
          <cell r="K223">
            <v>20000</v>
          </cell>
          <cell r="M223">
            <v>20000</v>
          </cell>
          <cell r="N223">
            <v>0</v>
          </cell>
          <cell r="O223">
            <v>20000</v>
          </cell>
          <cell r="Q223">
            <v>20000</v>
          </cell>
        </row>
        <row r="224">
          <cell r="A224">
            <v>47</v>
          </cell>
          <cell r="B224" t="str">
            <v>PO-CP06</v>
          </cell>
          <cell r="D224" t="str">
            <v>Transport</v>
          </cell>
          <cell r="E224" t="str">
            <v>Parking</v>
          </cell>
          <cell r="F224" t="str">
            <v>Guy Cory-Wright</v>
          </cell>
          <cell r="G224" t="str">
            <v>CPI/Cost Increase</v>
          </cell>
          <cell r="H224" t="str">
            <v>Other operating expenditure</v>
          </cell>
          <cell r="I224">
            <v>2595872</v>
          </cell>
          <cell r="K224">
            <v>77876</v>
          </cell>
          <cell r="M224">
            <v>2673748</v>
          </cell>
          <cell r="N224">
            <v>0</v>
          </cell>
          <cell r="O224">
            <v>77876</v>
          </cell>
          <cell r="P224">
            <v>77876</v>
          </cell>
        </row>
        <row r="225">
          <cell r="A225">
            <v>47</v>
          </cell>
          <cell r="B225" t="str">
            <v>PO-CP07</v>
          </cell>
          <cell r="D225" t="str">
            <v>Transport</v>
          </cell>
          <cell r="E225" t="str">
            <v>Parking</v>
          </cell>
          <cell r="F225" t="str">
            <v>Guy Cory-Wright</v>
          </cell>
          <cell r="G225" t="str">
            <v>Growth/Inflation related increase</v>
          </cell>
          <cell r="H225" t="str">
            <v>Other operating expenditure</v>
          </cell>
          <cell r="I225">
            <v>0</v>
          </cell>
          <cell r="K225">
            <v>-100000</v>
          </cell>
          <cell r="M225">
            <v>-100000</v>
          </cell>
          <cell r="N225">
            <v>0</v>
          </cell>
          <cell r="O225">
            <v>-100000</v>
          </cell>
          <cell r="Q225">
            <v>-100000</v>
          </cell>
        </row>
        <row r="226">
          <cell r="A226">
            <v>47</v>
          </cell>
          <cell r="B226" t="str">
            <v>PO-CP08</v>
          </cell>
          <cell r="D226" t="str">
            <v>Transport</v>
          </cell>
          <cell r="E226" t="str">
            <v>Parking</v>
          </cell>
          <cell r="F226" t="str">
            <v>Guy Cory-Wright</v>
          </cell>
          <cell r="G226" t="str">
            <v>CPI/Cost Increase</v>
          </cell>
          <cell r="H226" t="str">
            <v>Property</v>
          </cell>
          <cell r="I226">
            <v>51780</v>
          </cell>
          <cell r="K226">
            <v>420000</v>
          </cell>
          <cell r="M226">
            <v>471780</v>
          </cell>
          <cell r="N226">
            <v>0</v>
          </cell>
          <cell r="O226">
            <v>420000</v>
          </cell>
          <cell r="P226">
            <v>420000</v>
          </cell>
        </row>
        <row r="227">
          <cell r="A227">
            <v>47</v>
          </cell>
          <cell r="B227" t="str">
            <v>PO-CP10</v>
          </cell>
          <cell r="D227" t="str">
            <v>Transport</v>
          </cell>
          <cell r="E227" t="str">
            <v>Parking</v>
          </cell>
          <cell r="F227" t="str">
            <v>Guy Cory-Wright</v>
          </cell>
          <cell r="G227" t="str">
            <v>growth/Inflation related increase</v>
          </cell>
          <cell r="H227" t="str">
            <v>Other operating expenditure</v>
          </cell>
          <cell r="I227">
            <v>507546</v>
          </cell>
          <cell r="K227">
            <v>-50000</v>
          </cell>
          <cell r="M227">
            <v>457546</v>
          </cell>
          <cell r="N227">
            <v>0</v>
          </cell>
          <cell r="O227">
            <v>-50000</v>
          </cell>
          <cell r="Q227">
            <v>-50000</v>
          </cell>
        </row>
        <row r="228">
          <cell r="A228">
            <v>47</v>
          </cell>
          <cell r="B228" t="str">
            <v>PO-CP10</v>
          </cell>
          <cell r="D228" t="str">
            <v>Transport</v>
          </cell>
          <cell r="E228" t="str">
            <v>Parking</v>
          </cell>
          <cell r="F228" t="str">
            <v>Guy Cory-Wright</v>
          </cell>
          <cell r="G228" t="str">
            <v>Revenue - change in operating revenue</v>
          </cell>
          <cell r="H228" t="str">
            <v>Revenue User Charges Parking</v>
          </cell>
          <cell r="J228">
            <v>12688000</v>
          </cell>
          <cell r="L228">
            <v>-281000</v>
          </cell>
          <cell r="M228">
            <v>0</v>
          </cell>
          <cell r="N228">
            <v>12407000</v>
          </cell>
          <cell r="O228">
            <v>281000</v>
          </cell>
          <cell r="Q228">
            <v>281000</v>
          </cell>
        </row>
        <row r="229">
          <cell r="A229">
            <v>47</v>
          </cell>
          <cell r="B229" t="str">
            <v>PO-CP11</v>
          </cell>
          <cell r="D229" t="str">
            <v>Transport</v>
          </cell>
          <cell r="E229" t="str">
            <v>Parking</v>
          </cell>
          <cell r="F229" t="str">
            <v>Guy Cory-Wright</v>
          </cell>
          <cell r="G229" t="str">
            <v>Revenue - change in operating revenue</v>
          </cell>
          <cell r="H229" t="str">
            <v>Revenue User Charges Parking</v>
          </cell>
          <cell r="J229">
            <v>5300000</v>
          </cell>
          <cell r="L229">
            <v>419000</v>
          </cell>
          <cell r="M229">
            <v>0</v>
          </cell>
          <cell r="N229">
            <v>5719000</v>
          </cell>
          <cell r="O229">
            <v>-419000</v>
          </cell>
          <cell r="Q229">
            <v>-419000</v>
          </cell>
        </row>
        <row r="230">
          <cell r="A230">
            <v>47</v>
          </cell>
          <cell r="B230" t="str">
            <v>PO-CP12</v>
          </cell>
          <cell r="D230" t="str">
            <v>Transport</v>
          </cell>
          <cell r="E230" t="str">
            <v>Parking</v>
          </cell>
          <cell r="F230" t="str">
            <v>Guy Cory-Wright</v>
          </cell>
          <cell r="G230" t="str">
            <v>Revenue - change in operating revenue</v>
          </cell>
          <cell r="H230" t="str">
            <v>Revenue Rental</v>
          </cell>
          <cell r="J230">
            <v>376000</v>
          </cell>
          <cell r="L230">
            <v>46000</v>
          </cell>
          <cell r="M230">
            <v>0</v>
          </cell>
          <cell r="N230">
            <v>422000</v>
          </cell>
          <cell r="O230">
            <v>-46000</v>
          </cell>
          <cell r="Q230">
            <v>-46000</v>
          </cell>
        </row>
        <row r="231">
          <cell r="A231">
            <v>47</v>
          </cell>
          <cell r="B231" t="str">
            <v>PO-ENF01</v>
          </cell>
          <cell r="C231" t="str">
            <v>PO1</v>
          </cell>
          <cell r="D231" t="str">
            <v>Transport</v>
          </cell>
          <cell r="E231" t="str">
            <v>Parking</v>
          </cell>
          <cell r="F231" t="str">
            <v>Guy Cory-Wright</v>
          </cell>
          <cell r="G231" t="str">
            <v>Revenue - change in operating revenue</v>
          </cell>
          <cell r="H231" t="str">
            <v>Revenue Penalties &amp; Fines</v>
          </cell>
          <cell r="J231">
            <v>16700000</v>
          </cell>
          <cell r="L231">
            <v>2650000</v>
          </cell>
          <cell r="M231">
            <v>0</v>
          </cell>
          <cell r="N231">
            <v>19350000</v>
          </cell>
          <cell r="O231">
            <v>-2650000</v>
          </cell>
          <cell r="Q231">
            <v>-2650000</v>
          </cell>
        </row>
        <row r="232">
          <cell r="A232">
            <v>47</v>
          </cell>
          <cell r="B232" t="str">
            <v>PO-ENF02</v>
          </cell>
          <cell r="D232" t="str">
            <v>Transport</v>
          </cell>
          <cell r="E232" t="str">
            <v>Parking</v>
          </cell>
          <cell r="F232" t="str">
            <v>Guy Cory-Wright</v>
          </cell>
          <cell r="G232" t="str">
            <v>Revenue - change in operating revenue</v>
          </cell>
          <cell r="H232" t="str">
            <v>Revenue Penalties &amp; Fines</v>
          </cell>
          <cell r="J232">
            <v>500000</v>
          </cell>
          <cell r="L232">
            <v>-50000</v>
          </cell>
          <cell r="M232">
            <v>0</v>
          </cell>
          <cell r="N232">
            <v>450000</v>
          </cell>
          <cell r="O232">
            <v>50000</v>
          </cell>
          <cell r="Q232">
            <v>50000</v>
          </cell>
        </row>
        <row r="233">
          <cell r="A233">
            <v>47</v>
          </cell>
          <cell r="B233" t="str">
            <v>PO-ENF04</v>
          </cell>
          <cell r="D233" t="str">
            <v>Transport</v>
          </cell>
          <cell r="E233" t="str">
            <v>Parking</v>
          </cell>
          <cell r="F233" t="str">
            <v>Guy Cory-Wright</v>
          </cell>
          <cell r="G233" t="str">
            <v>CPI/Cost Increase</v>
          </cell>
          <cell r="H233" t="str">
            <v>Other operating expenditure</v>
          </cell>
          <cell r="I233">
            <v>175342</v>
          </cell>
          <cell r="K233">
            <v>60158</v>
          </cell>
          <cell r="M233">
            <v>235500</v>
          </cell>
          <cell r="N233">
            <v>0</v>
          </cell>
          <cell r="O233">
            <v>60158</v>
          </cell>
          <cell r="P233">
            <v>60158</v>
          </cell>
        </row>
        <row r="234">
          <cell r="A234">
            <v>47</v>
          </cell>
          <cell r="B234" t="str">
            <v>PO-ENF05</v>
          </cell>
          <cell r="D234" t="str">
            <v>Transport</v>
          </cell>
          <cell r="E234" t="str">
            <v>Parking</v>
          </cell>
          <cell r="F234" t="str">
            <v>Guy Cory-Wright</v>
          </cell>
          <cell r="G234" t="str">
            <v>Growth/Inflation related increase</v>
          </cell>
          <cell r="H234" t="str">
            <v>Court Commission An</v>
          </cell>
          <cell r="I234">
            <v>293400</v>
          </cell>
          <cell r="K234">
            <v>-29400</v>
          </cell>
          <cell r="M234">
            <v>264000</v>
          </cell>
          <cell r="N234">
            <v>0</v>
          </cell>
          <cell r="O234">
            <v>-29400</v>
          </cell>
          <cell r="Q234">
            <v>-29400</v>
          </cell>
        </row>
        <row r="235">
          <cell r="A235">
            <v>47</v>
          </cell>
          <cell r="B235" t="str">
            <v>PO-ENF06</v>
          </cell>
          <cell r="D235" t="str">
            <v>Transport</v>
          </cell>
          <cell r="E235" t="str">
            <v>Parking</v>
          </cell>
          <cell r="F235" t="str">
            <v>Guy Cory-Wright</v>
          </cell>
          <cell r="G235" t="str">
            <v>CPI/Cost Increase</v>
          </cell>
          <cell r="H235" t="str">
            <v>Property</v>
          </cell>
          <cell r="I235">
            <v>198000</v>
          </cell>
          <cell r="K235">
            <v>450000</v>
          </cell>
          <cell r="M235">
            <v>648000</v>
          </cell>
          <cell r="N235">
            <v>0</v>
          </cell>
          <cell r="O235">
            <v>450000</v>
          </cell>
          <cell r="P235">
            <v>450000</v>
          </cell>
        </row>
        <row r="236">
          <cell r="A236">
            <v>47</v>
          </cell>
          <cell r="B236" t="str">
            <v>PO-ENF07</v>
          </cell>
          <cell r="D236" t="str">
            <v>Transport</v>
          </cell>
          <cell r="E236" t="str">
            <v>Parking</v>
          </cell>
          <cell r="F236" t="str">
            <v>Guy Cory-Wright</v>
          </cell>
          <cell r="G236" t="str">
            <v>CPI/Cost Increase</v>
          </cell>
          <cell r="H236" t="str">
            <v>Office consumables</v>
          </cell>
          <cell r="I236">
            <v>80695</v>
          </cell>
          <cell r="K236">
            <v>8070</v>
          </cell>
          <cell r="M236">
            <v>88765</v>
          </cell>
          <cell r="N236">
            <v>0</v>
          </cell>
          <cell r="O236">
            <v>8070</v>
          </cell>
          <cell r="P236">
            <v>8070</v>
          </cell>
        </row>
        <row r="237">
          <cell r="A237">
            <v>47</v>
          </cell>
          <cell r="B237" t="str">
            <v>PO-IMP01</v>
          </cell>
          <cell r="D237" t="str">
            <v>Transport</v>
          </cell>
          <cell r="E237" t="str">
            <v>Parking</v>
          </cell>
          <cell r="F237" t="str">
            <v>Guy Cory-Wright</v>
          </cell>
          <cell r="G237" t="str">
            <v>Revenue - change in operating revenue</v>
          </cell>
          <cell r="H237" t="str">
            <v>Revenue User Charges Parking</v>
          </cell>
          <cell r="J237">
            <v>10550000</v>
          </cell>
          <cell r="L237">
            <v>1450000</v>
          </cell>
          <cell r="M237">
            <v>0</v>
          </cell>
          <cell r="N237">
            <v>12000000</v>
          </cell>
          <cell r="O237">
            <v>-1450000</v>
          </cell>
          <cell r="Q237">
            <v>-1450000</v>
          </cell>
        </row>
        <row r="238">
          <cell r="A238">
            <v>47</v>
          </cell>
          <cell r="B238" t="str">
            <v>PO-IMP02</v>
          </cell>
          <cell r="D238" t="str">
            <v>Transport</v>
          </cell>
          <cell r="E238" t="str">
            <v>Parking</v>
          </cell>
          <cell r="F238" t="str">
            <v>Guy Cory-Wright</v>
          </cell>
          <cell r="G238" t="str">
            <v>CPI/Cost Increase</v>
          </cell>
          <cell r="H238" t="str">
            <v>Repairs &amp; maintenance</v>
          </cell>
          <cell r="I238">
            <v>1100000</v>
          </cell>
          <cell r="K238">
            <v>86560</v>
          </cell>
          <cell r="M238">
            <v>1186560</v>
          </cell>
          <cell r="N238">
            <v>0</v>
          </cell>
          <cell r="O238">
            <v>86560</v>
          </cell>
          <cell r="P238">
            <v>86560</v>
          </cell>
        </row>
        <row r="239">
          <cell r="A239">
            <v>47</v>
          </cell>
          <cell r="B239" t="str">
            <v>PO-IMP03</v>
          </cell>
          <cell r="D239" t="str">
            <v>Transport</v>
          </cell>
          <cell r="E239" t="str">
            <v>Parking</v>
          </cell>
          <cell r="F239" t="str">
            <v>Guy Cory-Wright</v>
          </cell>
          <cell r="G239" t="str">
            <v>CPI/Cost Increase</v>
          </cell>
          <cell r="H239" t="str">
            <v>Consultants &amp; contractors</v>
          </cell>
          <cell r="I239">
            <v>247000</v>
          </cell>
          <cell r="K239">
            <v>7410</v>
          </cell>
          <cell r="M239">
            <v>254410</v>
          </cell>
          <cell r="N239">
            <v>0</v>
          </cell>
          <cell r="O239">
            <v>7410</v>
          </cell>
          <cell r="P239">
            <v>7410</v>
          </cell>
        </row>
        <row r="240">
          <cell r="A240">
            <v>47</v>
          </cell>
          <cell r="B240" t="str">
            <v>PO-IMP04</v>
          </cell>
          <cell r="D240" t="str">
            <v>Transport</v>
          </cell>
          <cell r="E240" t="str">
            <v>Parking</v>
          </cell>
          <cell r="F240" t="str">
            <v>Guy Cory-Wright</v>
          </cell>
          <cell r="G240" t="str">
            <v>growth/Inflation related increase</v>
          </cell>
          <cell r="H240" t="str">
            <v>Consultants &amp; contractors</v>
          </cell>
          <cell r="I240">
            <v>311000</v>
          </cell>
          <cell r="K240">
            <v>-93670</v>
          </cell>
          <cell r="M240">
            <v>217330</v>
          </cell>
          <cell r="N240">
            <v>0</v>
          </cell>
          <cell r="O240">
            <v>-93670</v>
          </cell>
          <cell r="Q240">
            <v>-93670</v>
          </cell>
        </row>
        <row r="241">
          <cell r="A241">
            <v>47</v>
          </cell>
          <cell r="B241" t="str">
            <v>PO-IMP05</v>
          </cell>
          <cell r="D241" t="str">
            <v>Transport</v>
          </cell>
          <cell r="E241" t="str">
            <v>Parking</v>
          </cell>
          <cell r="F241" t="str">
            <v>Guy Cory-Wright</v>
          </cell>
          <cell r="G241" t="str">
            <v>Growth/Inflation related increase</v>
          </cell>
          <cell r="H241" t="str">
            <v>Other operating expenditure</v>
          </cell>
          <cell r="I241">
            <v>19000</v>
          </cell>
          <cell r="K241">
            <v>-19000</v>
          </cell>
          <cell r="M241">
            <v>0</v>
          </cell>
          <cell r="N241">
            <v>0</v>
          </cell>
          <cell r="O241">
            <v>-19000</v>
          </cell>
          <cell r="Q241">
            <v>-19000</v>
          </cell>
        </row>
        <row r="242">
          <cell r="A242">
            <v>47</v>
          </cell>
          <cell r="B242" t="str">
            <v>PO-IMP06</v>
          </cell>
          <cell r="D242" t="str">
            <v>Transport</v>
          </cell>
          <cell r="E242" t="str">
            <v>Parking</v>
          </cell>
          <cell r="F242" t="str">
            <v>Guy Cory-Wright</v>
          </cell>
          <cell r="G242" t="str">
            <v>CPI/Cost Increase</v>
          </cell>
          <cell r="H242" t="str">
            <v>Other operating expenditure</v>
          </cell>
          <cell r="I242">
            <v>10000</v>
          </cell>
          <cell r="K242">
            <v>10000</v>
          </cell>
          <cell r="M242">
            <v>20000</v>
          </cell>
          <cell r="N242">
            <v>0</v>
          </cell>
          <cell r="O242">
            <v>10000</v>
          </cell>
          <cell r="P242">
            <v>10000</v>
          </cell>
        </row>
        <row r="243">
          <cell r="A243">
            <v>47</v>
          </cell>
          <cell r="B243" t="str">
            <v>PO-IRS01</v>
          </cell>
          <cell r="D243" t="str">
            <v>Transport</v>
          </cell>
          <cell r="E243" t="str">
            <v>Parking</v>
          </cell>
          <cell r="F243" t="str">
            <v>Guy Cory-Wright</v>
          </cell>
          <cell r="G243" t="str">
            <v>growth/Inflation related increase</v>
          </cell>
          <cell r="H243" t="str">
            <v>Revenue Other Operating</v>
          </cell>
          <cell r="J243">
            <v>2276000</v>
          </cell>
          <cell r="L243">
            <v>-76000</v>
          </cell>
          <cell r="M243">
            <v>0</v>
          </cell>
          <cell r="N243">
            <v>2200000</v>
          </cell>
          <cell r="O243">
            <v>76000</v>
          </cell>
          <cell r="Q243">
            <v>76000</v>
          </cell>
        </row>
        <row r="244">
          <cell r="A244">
            <v>47</v>
          </cell>
          <cell r="B244" t="str">
            <v>PO-IRS02</v>
          </cell>
          <cell r="D244" t="str">
            <v>Transport</v>
          </cell>
          <cell r="E244" t="str">
            <v>Parking</v>
          </cell>
          <cell r="F244" t="str">
            <v>Guy Cory-Wright</v>
          </cell>
          <cell r="G244" t="str">
            <v>New budget initiative</v>
          </cell>
          <cell r="H244" t="str">
            <v>Consultants &amp; Contractors</v>
          </cell>
          <cell r="I244">
            <v>0</v>
          </cell>
          <cell r="K244">
            <v>50000</v>
          </cell>
          <cell r="M244">
            <v>50000</v>
          </cell>
          <cell r="N244">
            <v>0</v>
          </cell>
          <cell r="O244">
            <v>50000</v>
          </cell>
          <cell r="Q244">
            <v>50000</v>
          </cell>
        </row>
        <row r="245">
          <cell r="A245">
            <v>47</v>
          </cell>
          <cell r="B245" t="str">
            <v>PO-IRS03</v>
          </cell>
          <cell r="D245" t="str">
            <v>Transport</v>
          </cell>
          <cell r="E245" t="str">
            <v>Parking</v>
          </cell>
          <cell r="F245" t="str">
            <v>Guy Cory-Wright</v>
          </cell>
          <cell r="G245" t="str">
            <v>Growth/Inflation related increase</v>
          </cell>
          <cell r="H245" t="str">
            <v>Other operating expenditure</v>
          </cell>
          <cell r="I245">
            <v>0</v>
          </cell>
          <cell r="K245">
            <v>30000</v>
          </cell>
          <cell r="M245">
            <v>30000</v>
          </cell>
          <cell r="N245">
            <v>0</v>
          </cell>
          <cell r="O245">
            <v>30000</v>
          </cell>
          <cell r="Q245">
            <v>30000</v>
          </cell>
        </row>
        <row r="246">
          <cell r="A246">
            <v>47</v>
          </cell>
          <cell r="B246" t="str">
            <v>PO-IRS04</v>
          </cell>
          <cell r="D246" t="str">
            <v>Transport</v>
          </cell>
          <cell r="E246" t="str">
            <v>Parking</v>
          </cell>
          <cell r="F246" t="str">
            <v>Guy Cory-Wright</v>
          </cell>
          <cell r="G246" t="str">
            <v>Growth/Inflation related increase</v>
          </cell>
          <cell r="H246" t="str">
            <v>Other operating expenditure</v>
          </cell>
          <cell r="I246">
            <v>9000</v>
          </cell>
          <cell r="K246">
            <v>31000</v>
          </cell>
          <cell r="M246">
            <v>40000</v>
          </cell>
          <cell r="N246">
            <v>0</v>
          </cell>
          <cell r="O246">
            <v>31000</v>
          </cell>
          <cell r="Q246">
            <v>31000</v>
          </cell>
        </row>
        <row r="247">
          <cell r="A247">
            <v>47</v>
          </cell>
          <cell r="B247" t="str">
            <v>PO-IRS05</v>
          </cell>
          <cell r="D247" t="str">
            <v>Transport</v>
          </cell>
          <cell r="E247" t="str">
            <v>Parking</v>
          </cell>
          <cell r="F247" t="str">
            <v>Guy Cory-Wright</v>
          </cell>
          <cell r="G247" t="str">
            <v>Growth/Inflation related increase</v>
          </cell>
          <cell r="H247" t="str">
            <v>Legal</v>
          </cell>
          <cell r="I247">
            <v>3000000</v>
          </cell>
          <cell r="K247">
            <v>-300000</v>
          </cell>
          <cell r="M247">
            <v>2700000</v>
          </cell>
          <cell r="N247">
            <v>0</v>
          </cell>
          <cell r="O247">
            <v>-300000</v>
          </cell>
          <cell r="Q247">
            <v>-300000</v>
          </cell>
        </row>
        <row r="248">
          <cell r="A248">
            <v>47</v>
          </cell>
          <cell r="B248" t="str">
            <v>PO-IRS06</v>
          </cell>
          <cell r="D248" t="str">
            <v>Transport</v>
          </cell>
          <cell r="E248" t="str">
            <v>Parking</v>
          </cell>
          <cell r="F248" t="str">
            <v>Guy Cory-Wright</v>
          </cell>
          <cell r="G248" t="str">
            <v>Growth/Inflation related increase</v>
          </cell>
          <cell r="H248" t="str">
            <v>Court Commission An</v>
          </cell>
          <cell r="I248">
            <v>306600</v>
          </cell>
          <cell r="K248">
            <v>-30600</v>
          </cell>
          <cell r="M248">
            <v>276000</v>
          </cell>
          <cell r="N248">
            <v>0</v>
          </cell>
          <cell r="O248">
            <v>-30600</v>
          </cell>
          <cell r="Q248">
            <v>-30600</v>
          </cell>
        </row>
        <row r="249">
          <cell r="A249">
            <v>47</v>
          </cell>
          <cell r="B249" t="str">
            <v>PO-IRS07</v>
          </cell>
          <cell r="D249" t="str">
            <v>Transport</v>
          </cell>
          <cell r="E249" t="str">
            <v>Parking</v>
          </cell>
          <cell r="F249" t="str">
            <v>Guy Cory-Wright</v>
          </cell>
          <cell r="G249" t="str">
            <v>CAPEX Review - change in consequential OPEX</v>
          </cell>
          <cell r="H249" t="str">
            <v>Consequential Opex</v>
          </cell>
          <cell r="I249">
            <v>15000</v>
          </cell>
          <cell r="K249">
            <v>-15000</v>
          </cell>
          <cell r="M249">
            <v>0</v>
          </cell>
          <cell r="N249">
            <v>0</v>
          </cell>
          <cell r="O249">
            <v>-15000</v>
          </cell>
          <cell r="S249">
            <v>-15000</v>
          </cell>
        </row>
        <row r="250">
          <cell r="A250">
            <v>48</v>
          </cell>
          <cell r="B250" t="str">
            <v>TSAO1</v>
          </cell>
          <cell r="C250" t="str">
            <v>TSAO58
TSAO19
TSAO02 to TSAO05</v>
          </cell>
          <cell r="D250" t="str">
            <v>Transport</v>
          </cell>
          <cell r="E250" t="str">
            <v>Transport Safety, Assets &amp; Operations</v>
          </cell>
          <cell r="F250" t="str">
            <v>Mark O'Connor</v>
          </cell>
          <cell r="G250" t="str">
            <v>CAPEX Review - change in consequential OPEX</v>
          </cell>
          <cell r="H250" t="str">
            <v>Consequential Opex</v>
          </cell>
          <cell r="K250">
            <v>608400</v>
          </cell>
          <cell r="M250">
            <v>608400</v>
          </cell>
          <cell r="N250">
            <v>0</v>
          </cell>
          <cell r="O250">
            <v>608400</v>
          </cell>
          <cell r="T250">
            <v>608400</v>
          </cell>
        </row>
        <row r="251">
          <cell r="A251">
            <v>48</v>
          </cell>
          <cell r="B251" t="str">
            <v>TSAO10</v>
          </cell>
          <cell r="D251" t="str">
            <v>Transport</v>
          </cell>
          <cell r="E251" t="str">
            <v>Transport Safety, Assets &amp; Operations</v>
          </cell>
          <cell r="F251" t="str">
            <v>Mark O'Connor</v>
          </cell>
          <cell r="G251" t="str">
            <v>Growth/Inflation related increase</v>
          </cell>
          <cell r="H251" t="str">
            <v>Time Charges</v>
          </cell>
          <cell r="I251">
            <v>75900</v>
          </cell>
          <cell r="K251">
            <v>-5900</v>
          </cell>
          <cell r="M251">
            <v>70000</v>
          </cell>
          <cell r="N251">
            <v>0</v>
          </cell>
          <cell r="O251">
            <v>-5900</v>
          </cell>
          <cell r="Q251">
            <v>-5900</v>
          </cell>
        </row>
        <row r="252">
          <cell r="A252">
            <v>48</v>
          </cell>
          <cell r="B252" t="str">
            <v>TSAO11</v>
          </cell>
          <cell r="D252" t="str">
            <v>Transport</v>
          </cell>
          <cell r="E252" t="str">
            <v>Transport Safety, Assets &amp; Operations</v>
          </cell>
          <cell r="F252" t="str">
            <v>Mark O'Connor</v>
          </cell>
          <cell r="G252" t="str">
            <v>Other budget with "spike"</v>
          </cell>
          <cell r="H252" t="str">
            <v>Consultants &amp; Contractors</v>
          </cell>
          <cell r="I252">
            <v>67950</v>
          </cell>
          <cell r="K252">
            <v>112050</v>
          </cell>
          <cell r="M252">
            <v>180000</v>
          </cell>
          <cell r="N252">
            <v>0</v>
          </cell>
          <cell r="O252">
            <v>112050</v>
          </cell>
          <cell r="S252">
            <v>112050</v>
          </cell>
        </row>
        <row r="253">
          <cell r="A253">
            <v>48</v>
          </cell>
          <cell r="B253" t="str">
            <v>TSAO12</v>
          </cell>
          <cell r="D253" t="str">
            <v>Transport</v>
          </cell>
          <cell r="E253" t="str">
            <v>Transport Safety, Assets &amp; Operations</v>
          </cell>
          <cell r="F253" t="str">
            <v>Mark O'Connor</v>
          </cell>
          <cell r="G253" t="str">
            <v>Growth/Inflation related increase</v>
          </cell>
          <cell r="H253" t="str">
            <v>Time Charges</v>
          </cell>
          <cell r="I253">
            <v>134100</v>
          </cell>
          <cell r="K253">
            <v>-4100</v>
          </cell>
          <cell r="M253">
            <v>130000</v>
          </cell>
          <cell r="N253">
            <v>0</v>
          </cell>
          <cell r="O253">
            <v>-4100</v>
          </cell>
          <cell r="Q253">
            <v>-4100</v>
          </cell>
        </row>
        <row r="254">
          <cell r="A254">
            <v>48</v>
          </cell>
          <cell r="B254" t="str">
            <v>TSAO13</v>
          </cell>
          <cell r="D254" t="str">
            <v>Transport</v>
          </cell>
          <cell r="E254" t="str">
            <v>Transport Safety, Assets &amp; Operations</v>
          </cell>
          <cell r="F254" t="str">
            <v>Mark O'Connor</v>
          </cell>
          <cell r="G254" t="str">
            <v>CPI/Cost Increase</v>
          </cell>
          <cell r="H254" t="str">
            <v>Consultants &amp; Contractors</v>
          </cell>
          <cell r="I254">
            <v>104673</v>
          </cell>
          <cell r="K254">
            <v>15327</v>
          </cell>
          <cell r="M254">
            <v>120000</v>
          </cell>
          <cell r="N254">
            <v>0</v>
          </cell>
          <cell r="O254">
            <v>15327</v>
          </cell>
          <cell r="P254">
            <v>15327</v>
          </cell>
        </row>
        <row r="255">
          <cell r="A255">
            <v>48</v>
          </cell>
          <cell r="B255" t="str">
            <v>TSAO14</v>
          </cell>
          <cell r="D255" t="str">
            <v>Transport</v>
          </cell>
          <cell r="E255" t="str">
            <v>Transport Safety, Assets &amp; Operations</v>
          </cell>
          <cell r="F255" t="str">
            <v>Mark O'Connor</v>
          </cell>
          <cell r="G255" t="str">
            <v>Growth/Inflation related increase</v>
          </cell>
          <cell r="H255" t="str">
            <v>Consultants &amp; Contractors</v>
          </cell>
          <cell r="I255">
            <v>4000</v>
          </cell>
          <cell r="K255">
            <v>1000</v>
          </cell>
          <cell r="M255">
            <v>5000</v>
          </cell>
          <cell r="N255">
            <v>0</v>
          </cell>
          <cell r="O255">
            <v>1000</v>
          </cell>
          <cell r="Q255">
            <v>1000</v>
          </cell>
        </row>
        <row r="256">
          <cell r="A256">
            <v>48</v>
          </cell>
          <cell r="B256" t="str">
            <v>TSAO15</v>
          </cell>
          <cell r="D256" t="str">
            <v>Transport</v>
          </cell>
          <cell r="E256" t="str">
            <v>Transport Safety, Assets &amp; Operations</v>
          </cell>
          <cell r="F256" t="str">
            <v>Mark O'Connor</v>
          </cell>
          <cell r="G256" t="str">
            <v>Growth/Inflation related increase</v>
          </cell>
          <cell r="H256" t="str">
            <v>Time Charges</v>
          </cell>
          <cell r="I256">
            <v>77760</v>
          </cell>
          <cell r="K256">
            <v>-17760</v>
          </cell>
          <cell r="M256">
            <v>60000</v>
          </cell>
          <cell r="N256">
            <v>0</v>
          </cell>
          <cell r="O256">
            <v>-17760</v>
          </cell>
          <cell r="Q256">
            <v>-17760</v>
          </cell>
        </row>
        <row r="257">
          <cell r="A257">
            <v>48</v>
          </cell>
          <cell r="B257" t="str">
            <v>TSAO16</v>
          </cell>
          <cell r="C257" t="str">
            <v>TSAO17</v>
          </cell>
          <cell r="D257" t="str">
            <v>Transport</v>
          </cell>
          <cell r="E257" t="str">
            <v>Transport Safety, Assets &amp; Operations</v>
          </cell>
          <cell r="F257" t="str">
            <v>Mark O'Connor</v>
          </cell>
          <cell r="G257" t="str">
            <v>Growth/Inflation related increase</v>
          </cell>
          <cell r="H257" t="str">
            <v>Consultants &amp; Contractors</v>
          </cell>
          <cell r="I257">
            <v>172000</v>
          </cell>
          <cell r="K257">
            <v>-72000</v>
          </cell>
          <cell r="M257">
            <v>100000</v>
          </cell>
          <cell r="N257">
            <v>0</v>
          </cell>
          <cell r="O257">
            <v>-72000</v>
          </cell>
          <cell r="Q257">
            <v>-72000</v>
          </cell>
        </row>
        <row r="258">
          <cell r="A258">
            <v>48</v>
          </cell>
          <cell r="B258" t="str">
            <v>TSAO17</v>
          </cell>
          <cell r="C258" t="str">
            <v>TSAO16</v>
          </cell>
          <cell r="D258" t="str">
            <v>Transport</v>
          </cell>
          <cell r="E258" t="str">
            <v>Transport Safety, Assets &amp; Operations</v>
          </cell>
          <cell r="F258" t="str">
            <v>Mark O'Connor</v>
          </cell>
          <cell r="G258" t="str">
            <v>CAPEX Review - change in consequential OPEX</v>
          </cell>
          <cell r="H258" t="str">
            <v>Consultants &amp; Contractors</v>
          </cell>
          <cell r="I258">
            <v>20001</v>
          </cell>
          <cell r="K258">
            <v>59999</v>
          </cell>
          <cell r="M258">
            <v>80000</v>
          </cell>
          <cell r="N258">
            <v>0</v>
          </cell>
          <cell r="O258">
            <v>59999</v>
          </cell>
          <cell r="T258">
            <v>59999</v>
          </cell>
        </row>
        <row r="259">
          <cell r="A259">
            <v>48</v>
          </cell>
          <cell r="B259" t="str">
            <v>TSAO18</v>
          </cell>
          <cell r="D259" t="str">
            <v>Transport</v>
          </cell>
          <cell r="E259" t="str">
            <v>Transport Safety, Assets &amp; Operations</v>
          </cell>
          <cell r="F259" t="str">
            <v>Mark O'Connor</v>
          </cell>
          <cell r="G259" t="str">
            <v>Revenue - change in operating revenue</v>
          </cell>
          <cell r="H259" t="str">
            <v>Revenue Other Operating</v>
          </cell>
          <cell r="J259">
            <v>568000</v>
          </cell>
          <cell r="L259">
            <v>182000</v>
          </cell>
          <cell r="M259">
            <v>0</v>
          </cell>
          <cell r="N259">
            <v>750000</v>
          </cell>
          <cell r="O259">
            <v>-182000</v>
          </cell>
          <cell r="Q259">
            <v>-182000</v>
          </cell>
        </row>
        <row r="260">
          <cell r="A260">
            <v>48</v>
          </cell>
          <cell r="B260" t="str">
            <v>TSAO19</v>
          </cell>
          <cell r="C260" t="str">
            <v>TSAO01
TSAO58</v>
          </cell>
          <cell r="D260" t="str">
            <v>Transport</v>
          </cell>
          <cell r="E260" t="str">
            <v>Transport Safety, Assets &amp; Operations</v>
          </cell>
          <cell r="F260" t="str">
            <v>Mark O'Connor</v>
          </cell>
          <cell r="G260" t="str">
            <v>CAPEX Review - change in consequential OPEX</v>
          </cell>
          <cell r="H260" t="str">
            <v>Consequential Opex</v>
          </cell>
          <cell r="I260">
            <v>1697268</v>
          </cell>
          <cell r="K260">
            <v>-854530</v>
          </cell>
          <cell r="M260">
            <v>842738</v>
          </cell>
          <cell r="N260">
            <v>0</v>
          </cell>
          <cell r="O260">
            <v>-854530</v>
          </cell>
          <cell r="T260">
            <v>-854530</v>
          </cell>
        </row>
        <row r="261">
          <cell r="A261">
            <v>48</v>
          </cell>
          <cell r="B261" t="str">
            <v>TSAO2</v>
          </cell>
          <cell r="C261" t="str">
            <v>TSAO1</v>
          </cell>
          <cell r="D261" t="str">
            <v>Transport</v>
          </cell>
          <cell r="E261" t="str">
            <v>Transport Safety, Assets &amp; Operations</v>
          </cell>
          <cell r="F261" t="str">
            <v>Mark O'Connor</v>
          </cell>
          <cell r="G261" t="str">
            <v>Growth/Inflation related increase</v>
          </cell>
          <cell r="H261" t="str">
            <v>Other operating expenditure</v>
          </cell>
          <cell r="K261">
            <v>397750</v>
          </cell>
          <cell r="M261">
            <v>397750</v>
          </cell>
          <cell r="N261">
            <v>0</v>
          </cell>
          <cell r="O261">
            <v>397750</v>
          </cell>
          <cell r="Q261">
            <v>397750</v>
          </cell>
        </row>
        <row r="262">
          <cell r="A262">
            <v>48</v>
          </cell>
          <cell r="B262" t="str">
            <v>TSAO20</v>
          </cell>
          <cell r="D262" t="str">
            <v>Transport</v>
          </cell>
          <cell r="E262" t="str">
            <v>Transport Safety, Assets &amp; Operations</v>
          </cell>
          <cell r="F262" t="str">
            <v>Mark O'Connor</v>
          </cell>
          <cell r="G262" t="str">
            <v>Growth/Inflation related increase</v>
          </cell>
          <cell r="H262" t="str">
            <v>Consultants &amp; Contractors</v>
          </cell>
          <cell r="I262">
            <v>267000</v>
          </cell>
          <cell r="K262">
            <v>-133000</v>
          </cell>
          <cell r="M262">
            <v>134000</v>
          </cell>
          <cell r="N262">
            <v>0</v>
          </cell>
          <cell r="O262">
            <v>-133000</v>
          </cell>
          <cell r="Q262">
            <v>-133000</v>
          </cell>
        </row>
        <row r="263">
          <cell r="A263">
            <v>48</v>
          </cell>
          <cell r="B263" t="str">
            <v>TSAO21</v>
          </cell>
          <cell r="D263" t="str">
            <v>Transport</v>
          </cell>
          <cell r="E263" t="str">
            <v>Transport Safety, Assets &amp; Operations</v>
          </cell>
          <cell r="F263" t="str">
            <v>Mark O'Connor</v>
          </cell>
          <cell r="G263" t="str">
            <v>CAPEX Review - change in pre planning OPEX</v>
          </cell>
          <cell r="H263" t="str">
            <v>Consultants &amp; Contractors</v>
          </cell>
          <cell r="K263">
            <v>88000</v>
          </cell>
          <cell r="M263">
            <v>88000</v>
          </cell>
          <cell r="N263">
            <v>0</v>
          </cell>
          <cell r="O263">
            <v>88000</v>
          </cell>
          <cell r="U263">
            <v>88000</v>
          </cell>
        </row>
        <row r="264">
          <cell r="A264">
            <v>48</v>
          </cell>
          <cell r="B264" t="str">
            <v>TSAO22</v>
          </cell>
          <cell r="D264" t="str">
            <v>Transport</v>
          </cell>
          <cell r="E264" t="str">
            <v>Transport Safety, Assets &amp; Operations</v>
          </cell>
          <cell r="F264" t="str">
            <v>Mark O'Connor</v>
          </cell>
          <cell r="G264" t="str">
            <v>CAPEX Review - change in pre planning OPEX</v>
          </cell>
          <cell r="H264" t="str">
            <v>Consultants &amp; Contractors</v>
          </cell>
          <cell r="I264">
            <v>500000</v>
          </cell>
          <cell r="K264">
            <v>250000</v>
          </cell>
          <cell r="M264">
            <v>750000</v>
          </cell>
          <cell r="N264">
            <v>0</v>
          </cell>
          <cell r="O264">
            <v>250000</v>
          </cell>
          <cell r="U264">
            <v>250000</v>
          </cell>
        </row>
        <row r="265">
          <cell r="A265">
            <v>48</v>
          </cell>
          <cell r="B265" t="str">
            <v>TSAO23</v>
          </cell>
          <cell r="D265" t="str">
            <v>Transport</v>
          </cell>
          <cell r="E265" t="str">
            <v>Transport Safety, Assets &amp; Operations</v>
          </cell>
          <cell r="F265" t="str">
            <v>Mark O'Connor</v>
          </cell>
          <cell r="G265" t="str">
            <v>CAPEX Review - change in pre planning OPEX</v>
          </cell>
          <cell r="H265" t="str">
            <v>Consultants &amp; Contractors</v>
          </cell>
          <cell r="K265">
            <v>20000</v>
          </cell>
          <cell r="M265">
            <v>20000</v>
          </cell>
          <cell r="N265">
            <v>0</v>
          </cell>
          <cell r="O265">
            <v>20000</v>
          </cell>
          <cell r="U265">
            <v>20000</v>
          </cell>
        </row>
        <row r="266">
          <cell r="A266">
            <v>48</v>
          </cell>
          <cell r="B266" t="str">
            <v>TSAO24</v>
          </cell>
          <cell r="D266" t="str">
            <v>Transport</v>
          </cell>
          <cell r="E266" t="str">
            <v>Transport Safety, Assets &amp; Operations</v>
          </cell>
          <cell r="F266" t="str">
            <v>Mark O'Connor</v>
          </cell>
          <cell r="G266" t="str">
            <v>CAPEX Review - change in pre planning OPEX</v>
          </cell>
          <cell r="H266" t="str">
            <v>Consultants &amp; Contractors</v>
          </cell>
          <cell r="K266">
            <v>524800</v>
          </cell>
          <cell r="M266">
            <v>524800</v>
          </cell>
          <cell r="N266">
            <v>0</v>
          </cell>
          <cell r="O266">
            <v>524800</v>
          </cell>
          <cell r="U266">
            <v>524800</v>
          </cell>
        </row>
        <row r="267">
          <cell r="A267">
            <v>48</v>
          </cell>
          <cell r="B267" t="str">
            <v>TSAO25</v>
          </cell>
          <cell r="D267" t="str">
            <v>Transport</v>
          </cell>
          <cell r="E267" t="str">
            <v>Transport Safety, Assets &amp; Operations</v>
          </cell>
          <cell r="F267" t="str">
            <v>Mark O'Connor</v>
          </cell>
          <cell r="G267" t="str">
            <v>CPI/Cost Increase</v>
          </cell>
          <cell r="H267" t="str">
            <v>Revenue Other Operating</v>
          </cell>
          <cell r="J267">
            <v>159000</v>
          </cell>
          <cell r="L267">
            <v>11000</v>
          </cell>
          <cell r="M267">
            <v>0</v>
          </cell>
          <cell r="N267">
            <v>170000</v>
          </cell>
          <cell r="O267">
            <v>-11000</v>
          </cell>
          <cell r="P267">
            <v>-11000</v>
          </cell>
        </row>
        <row r="268">
          <cell r="A268">
            <v>48</v>
          </cell>
          <cell r="B268" t="str">
            <v>TSAO26</v>
          </cell>
          <cell r="D268" t="str">
            <v>Transport</v>
          </cell>
          <cell r="E268" t="str">
            <v>Transport Safety, Assets &amp; Operations</v>
          </cell>
          <cell r="F268" t="str">
            <v>Mark O'Connor</v>
          </cell>
          <cell r="G268" t="str">
            <v>Other budget with "spike"</v>
          </cell>
          <cell r="H268" t="str">
            <v>Revenue User Charges</v>
          </cell>
          <cell r="J268">
            <v>1820000</v>
          </cell>
          <cell r="L268">
            <v>-1600000</v>
          </cell>
          <cell r="M268">
            <v>0</v>
          </cell>
          <cell r="N268">
            <v>220000</v>
          </cell>
          <cell r="O268">
            <v>1600000</v>
          </cell>
          <cell r="S268">
            <v>1600000</v>
          </cell>
        </row>
        <row r="269">
          <cell r="A269">
            <v>48</v>
          </cell>
          <cell r="B269" t="str">
            <v>TSAO27</v>
          </cell>
          <cell r="D269" t="str">
            <v>Transport</v>
          </cell>
          <cell r="E269" t="str">
            <v>Transport Safety, Assets &amp; Operations</v>
          </cell>
          <cell r="F269" t="str">
            <v>Mark O'Connor</v>
          </cell>
          <cell r="G269" t="str">
            <v>Growth/Inflation related increase</v>
          </cell>
          <cell r="H269" t="str">
            <v>Repairs &amp; maintenance</v>
          </cell>
          <cell r="I269">
            <v>9000</v>
          </cell>
          <cell r="K269">
            <v>-4000</v>
          </cell>
          <cell r="M269">
            <v>5000</v>
          </cell>
          <cell r="N269">
            <v>0</v>
          </cell>
          <cell r="O269">
            <v>-4000</v>
          </cell>
          <cell r="Q269">
            <v>-4000</v>
          </cell>
        </row>
        <row r="270">
          <cell r="A270">
            <v>48</v>
          </cell>
          <cell r="B270" t="str">
            <v>TSAO28</v>
          </cell>
          <cell r="D270" t="str">
            <v>Transport</v>
          </cell>
          <cell r="E270" t="str">
            <v>Transport Safety, Assets &amp; Operations</v>
          </cell>
          <cell r="F270" t="str">
            <v>Mark O'Connor</v>
          </cell>
          <cell r="G270" t="str">
            <v>Other budget with "spike"</v>
          </cell>
          <cell r="H270" t="str">
            <v>Consultants &amp; Contractors</v>
          </cell>
          <cell r="J270">
            <v>66000</v>
          </cell>
          <cell r="L270">
            <v>-19000</v>
          </cell>
          <cell r="M270">
            <v>0</v>
          </cell>
          <cell r="N270">
            <v>47000</v>
          </cell>
          <cell r="O270">
            <v>19000</v>
          </cell>
          <cell r="S270">
            <v>19000</v>
          </cell>
        </row>
        <row r="271">
          <cell r="A271">
            <v>48</v>
          </cell>
          <cell r="B271" t="str">
            <v>TSAO29</v>
          </cell>
          <cell r="D271" t="str">
            <v>Transport</v>
          </cell>
          <cell r="E271" t="str">
            <v>Transport Safety, Assets &amp; Operations</v>
          </cell>
          <cell r="F271" t="str">
            <v>Mark O'Connor</v>
          </cell>
          <cell r="G271" t="str">
            <v>Other budget with "spike"</v>
          </cell>
          <cell r="H271" t="str">
            <v>Revenue Other Operating</v>
          </cell>
          <cell r="J271">
            <v>120000</v>
          </cell>
          <cell r="L271">
            <v>-30000</v>
          </cell>
          <cell r="M271">
            <v>0</v>
          </cell>
          <cell r="N271">
            <v>90000</v>
          </cell>
          <cell r="O271">
            <v>30000</v>
          </cell>
          <cell r="S271">
            <v>30000</v>
          </cell>
        </row>
        <row r="272">
          <cell r="A272">
            <v>48</v>
          </cell>
          <cell r="B272" t="str">
            <v>TSAO3</v>
          </cell>
          <cell r="C272" t="str">
            <v>TSAO1</v>
          </cell>
          <cell r="D272" t="str">
            <v>Transport</v>
          </cell>
          <cell r="E272" t="str">
            <v>Transport Safety, Assets &amp; Operations</v>
          </cell>
          <cell r="F272" t="str">
            <v>Mark O'Connor</v>
          </cell>
          <cell r="G272" t="str">
            <v>Growth/Inflation related increase</v>
          </cell>
          <cell r="H272" t="str">
            <v>Other operating expenditure</v>
          </cell>
          <cell r="K272">
            <v>240000</v>
          </cell>
          <cell r="M272">
            <v>240000</v>
          </cell>
          <cell r="N272">
            <v>0</v>
          </cell>
          <cell r="O272">
            <v>240000</v>
          </cell>
          <cell r="Q272">
            <v>240000</v>
          </cell>
        </row>
        <row r="273">
          <cell r="A273">
            <v>48</v>
          </cell>
          <cell r="B273" t="str">
            <v>TSAO30</v>
          </cell>
          <cell r="D273" t="str">
            <v>Transport</v>
          </cell>
          <cell r="E273" t="str">
            <v>Transport Safety, Assets &amp; Operations</v>
          </cell>
          <cell r="F273" t="str">
            <v>Mark O'Connor</v>
          </cell>
          <cell r="G273" t="str">
            <v>Revenue - change in operating revenue</v>
          </cell>
          <cell r="H273" t="str">
            <v>Royalties</v>
          </cell>
          <cell r="J273">
            <v>71000</v>
          </cell>
          <cell r="L273">
            <v>154000</v>
          </cell>
          <cell r="M273">
            <v>0</v>
          </cell>
          <cell r="N273">
            <v>225000</v>
          </cell>
          <cell r="O273">
            <v>-154000</v>
          </cell>
          <cell r="Q273">
            <v>-154000</v>
          </cell>
        </row>
        <row r="274">
          <cell r="A274">
            <v>48</v>
          </cell>
          <cell r="B274" t="str">
            <v>TSAO31</v>
          </cell>
          <cell r="D274" t="str">
            <v>Transport</v>
          </cell>
          <cell r="E274" t="str">
            <v>Transport Safety, Assets &amp; Operations</v>
          </cell>
          <cell r="F274" t="str">
            <v>Mark O'Connor</v>
          </cell>
          <cell r="G274" t="str">
            <v>Other budget with "spike"</v>
          </cell>
          <cell r="H274" t="str">
            <v>Consultants &amp; Contractors</v>
          </cell>
          <cell r="I274">
            <v>11540</v>
          </cell>
          <cell r="K274">
            <v>-11540</v>
          </cell>
          <cell r="M274">
            <v>0</v>
          </cell>
          <cell r="N274">
            <v>0</v>
          </cell>
          <cell r="O274">
            <v>-11540</v>
          </cell>
          <cell r="S274">
            <v>-11540</v>
          </cell>
        </row>
        <row r="275">
          <cell r="A275">
            <v>48</v>
          </cell>
          <cell r="B275" t="str">
            <v>TSAO32</v>
          </cell>
          <cell r="D275" t="str">
            <v>Transport</v>
          </cell>
          <cell r="E275" t="str">
            <v>Transport Safety, Assets &amp; Operations</v>
          </cell>
          <cell r="F275" t="str">
            <v>Mark O'Connor</v>
          </cell>
          <cell r="G275" t="str">
            <v>Growth/Inflation related increase</v>
          </cell>
          <cell r="H275" t="str">
            <v>Repairs &amp; maintenance</v>
          </cell>
          <cell r="I275">
            <v>112000</v>
          </cell>
          <cell r="K275">
            <v>30000</v>
          </cell>
          <cell r="M275">
            <v>142000</v>
          </cell>
          <cell r="N275">
            <v>0</v>
          </cell>
          <cell r="O275">
            <v>30000</v>
          </cell>
          <cell r="Q275">
            <v>30000</v>
          </cell>
        </row>
        <row r="276">
          <cell r="A276">
            <v>48</v>
          </cell>
          <cell r="B276" t="str">
            <v>TSAO33</v>
          </cell>
          <cell r="D276" t="str">
            <v>Transport</v>
          </cell>
          <cell r="E276" t="str">
            <v>Transport Safety, Assets &amp; Operations</v>
          </cell>
          <cell r="F276" t="str">
            <v>Mark O'Connor</v>
          </cell>
          <cell r="G276" t="str">
            <v>Growth/Inflation related increase</v>
          </cell>
          <cell r="H276" t="str">
            <v>Repairs &amp; maintenance</v>
          </cell>
          <cell r="I276">
            <v>420000</v>
          </cell>
          <cell r="K276">
            <v>150300</v>
          </cell>
          <cell r="M276">
            <v>570300</v>
          </cell>
          <cell r="N276">
            <v>0</v>
          </cell>
          <cell r="O276">
            <v>150300</v>
          </cell>
          <cell r="Q276">
            <v>150300</v>
          </cell>
        </row>
        <row r="277">
          <cell r="A277">
            <v>48</v>
          </cell>
          <cell r="B277" t="str">
            <v>TSAO34</v>
          </cell>
          <cell r="D277" t="str">
            <v>Transport</v>
          </cell>
          <cell r="E277" t="str">
            <v>Transport Safety, Assets &amp; Operations</v>
          </cell>
          <cell r="F277" t="str">
            <v>Mark O'Connor</v>
          </cell>
          <cell r="G277" t="str">
            <v>growth/Inflation related increase</v>
          </cell>
          <cell r="H277" t="str">
            <v>Repairs &amp; maintenance</v>
          </cell>
          <cell r="I277">
            <v>380000</v>
          </cell>
          <cell r="K277">
            <v>142500</v>
          </cell>
          <cell r="M277">
            <v>522500</v>
          </cell>
          <cell r="N277">
            <v>0</v>
          </cell>
          <cell r="O277">
            <v>142500</v>
          </cell>
          <cell r="Q277">
            <v>142500</v>
          </cell>
        </row>
        <row r="278">
          <cell r="A278">
            <v>48</v>
          </cell>
          <cell r="B278" t="str">
            <v>TSAO35</v>
          </cell>
          <cell r="D278" t="str">
            <v>Transport</v>
          </cell>
          <cell r="E278" t="str">
            <v>Transport Safety, Assets &amp; Operations</v>
          </cell>
          <cell r="F278" t="str">
            <v>Mark O'Connor</v>
          </cell>
          <cell r="G278" t="str">
            <v>Growth/Inflation related increase</v>
          </cell>
          <cell r="H278" t="str">
            <v>Repairs &amp; maintenance</v>
          </cell>
          <cell r="I278">
            <v>190000</v>
          </cell>
          <cell r="K278">
            <v>331736</v>
          </cell>
          <cell r="M278">
            <v>521736</v>
          </cell>
          <cell r="N278">
            <v>0</v>
          </cell>
          <cell r="O278">
            <v>331736</v>
          </cell>
          <cell r="Q278">
            <v>331736</v>
          </cell>
        </row>
        <row r="279">
          <cell r="A279">
            <v>48</v>
          </cell>
          <cell r="B279" t="str">
            <v>TSAO36</v>
          </cell>
          <cell r="D279" t="str">
            <v>Transport</v>
          </cell>
          <cell r="E279" t="str">
            <v>Transport Safety, Assets &amp; Operations</v>
          </cell>
          <cell r="F279" t="str">
            <v>Mark O'Connor</v>
          </cell>
          <cell r="G279" t="str">
            <v>Growth/Inflation related increase</v>
          </cell>
          <cell r="H279" t="str">
            <v>Repairs &amp; maintenance</v>
          </cell>
          <cell r="I279">
            <v>165000</v>
          </cell>
          <cell r="K279">
            <v>10000</v>
          </cell>
          <cell r="M279">
            <v>175000</v>
          </cell>
          <cell r="N279">
            <v>0</v>
          </cell>
          <cell r="O279">
            <v>10000</v>
          </cell>
          <cell r="Q279">
            <v>10000</v>
          </cell>
        </row>
        <row r="280">
          <cell r="A280">
            <v>48</v>
          </cell>
          <cell r="B280" t="str">
            <v>TSAO37</v>
          </cell>
          <cell r="D280" t="str">
            <v>Transport</v>
          </cell>
          <cell r="E280" t="str">
            <v>Transport Safety, Assets &amp; Operations</v>
          </cell>
          <cell r="F280" t="str">
            <v>Mark O'Connor</v>
          </cell>
          <cell r="G280" t="str">
            <v>Growth/Inflation related increase</v>
          </cell>
          <cell r="H280" t="str">
            <v>Repairs &amp; maintenance</v>
          </cell>
          <cell r="I280">
            <v>145000</v>
          </cell>
          <cell r="K280">
            <v>20000</v>
          </cell>
          <cell r="M280">
            <v>165000</v>
          </cell>
          <cell r="N280">
            <v>0</v>
          </cell>
          <cell r="O280">
            <v>20000</v>
          </cell>
          <cell r="Q280">
            <v>20000</v>
          </cell>
        </row>
        <row r="281">
          <cell r="A281">
            <v>48</v>
          </cell>
          <cell r="B281" t="str">
            <v>TSAO38</v>
          </cell>
          <cell r="D281" t="str">
            <v>Transport</v>
          </cell>
          <cell r="E281" t="str">
            <v>Transport Safety, Assets &amp; Operations</v>
          </cell>
          <cell r="F281" t="str">
            <v>Mark O'Connor</v>
          </cell>
          <cell r="G281" t="str">
            <v>Growth/Inflation related increase</v>
          </cell>
          <cell r="H281" t="str">
            <v>Repairs &amp; maintenance</v>
          </cell>
          <cell r="I281">
            <v>85000</v>
          </cell>
          <cell r="K281">
            <v>15000</v>
          </cell>
          <cell r="M281">
            <v>100000</v>
          </cell>
          <cell r="N281">
            <v>0</v>
          </cell>
          <cell r="O281">
            <v>15000</v>
          </cell>
          <cell r="Q281">
            <v>15000</v>
          </cell>
        </row>
        <row r="282">
          <cell r="A282">
            <v>48</v>
          </cell>
          <cell r="B282" t="str">
            <v>TSAO39</v>
          </cell>
          <cell r="D282" t="str">
            <v>Transport</v>
          </cell>
          <cell r="E282" t="str">
            <v>Transport Safety, Assets &amp; Operations</v>
          </cell>
          <cell r="F282" t="str">
            <v>Mark O'Connor</v>
          </cell>
          <cell r="G282" t="str">
            <v>Growth/Inflation related increase</v>
          </cell>
          <cell r="H282" t="str">
            <v>Repairs &amp; maintenance</v>
          </cell>
          <cell r="I282">
            <v>2470000</v>
          </cell>
          <cell r="K282">
            <v>-100000</v>
          </cell>
          <cell r="M282">
            <v>2370000</v>
          </cell>
          <cell r="N282">
            <v>0</v>
          </cell>
          <cell r="O282">
            <v>-100000</v>
          </cell>
          <cell r="Q282">
            <v>-100000</v>
          </cell>
        </row>
        <row r="283">
          <cell r="A283">
            <v>48</v>
          </cell>
          <cell r="B283" t="str">
            <v>TSAO40</v>
          </cell>
          <cell r="D283" t="str">
            <v>Transport</v>
          </cell>
          <cell r="E283" t="str">
            <v>Transport Safety, Assets &amp; Operations</v>
          </cell>
          <cell r="F283" t="str">
            <v>Mark O'Connor</v>
          </cell>
          <cell r="G283" t="str">
            <v>CAPEX Review - change in pre planning OPEX</v>
          </cell>
          <cell r="H283" t="str">
            <v>Time Charges</v>
          </cell>
          <cell r="I283">
            <v>29146</v>
          </cell>
          <cell r="K283">
            <v>-29146</v>
          </cell>
          <cell r="M283">
            <v>0</v>
          </cell>
          <cell r="N283">
            <v>0</v>
          </cell>
          <cell r="O283">
            <v>-29146</v>
          </cell>
          <cell r="U283">
            <v>-29146</v>
          </cell>
        </row>
        <row r="284">
          <cell r="A284">
            <v>48</v>
          </cell>
          <cell r="B284" t="str">
            <v>TSAO41</v>
          </cell>
          <cell r="D284" t="str">
            <v>Transport</v>
          </cell>
          <cell r="E284" t="str">
            <v>Transport Safety, Assets &amp; Operations</v>
          </cell>
          <cell r="F284" t="str">
            <v>Mark O'Connor</v>
          </cell>
          <cell r="G284" t="str">
            <v>Growth/Inflation related increase</v>
          </cell>
          <cell r="H284" t="str">
            <v>Repairs &amp; maintenance</v>
          </cell>
          <cell r="I284">
            <v>99995</v>
          </cell>
          <cell r="K284">
            <v>20000</v>
          </cell>
          <cell r="M284">
            <v>119995</v>
          </cell>
          <cell r="N284">
            <v>0</v>
          </cell>
          <cell r="O284">
            <v>20000</v>
          </cell>
          <cell r="Q284">
            <v>20000</v>
          </cell>
        </row>
        <row r="285">
          <cell r="A285">
            <v>48</v>
          </cell>
          <cell r="B285" t="str">
            <v>TSAO42</v>
          </cell>
          <cell r="D285" t="str">
            <v>Transport</v>
          </cell>
          <cell r="E285" t="str">
            <v>Transport Safety, Assets &amp; Operations</v>
          </cell>
          <cell r="F285" t="str">
            <v>Mark O'Connor</v>
          </cell>
          <cell r="G285" t="str">
            <v>Growth/Inflation related increase</v>
          </cell>
          <cell r="H285" t="str">
            <v>Repairs &amp; maintenance</v>
          </cell>
          <cell r="I285">
            <v>240000</v>
          </cell>
          <cell r="K285">
            <v>40000</v>
          </cell>
          <cell r="M285">
            <v>280000</v>
          </cell>
          <cell r="N285">
            <v>0</v>
          </cell>
          <cell r="O285">
            <v>40000</v>
          </cell>
          <cell r="Q285">
            <v>40000</v>
          </cell>
        </row>
        <row r="286">
          <cell r="A286">
            <v>48</v>
          </cell>
          <cell r="B286" t="str">
            <v>TSAO43</v>
          </cell>
          <cell r="D286" t="str">
            <v>Transport</v>
          </cell>
          <cell r="E286" t="str">
            <v>Transport Safety, Assets &amp; Operations</v>
          </cell>
          <cell r="F286" t="str">
            <v>Mark O'Connor</v>
          </cell>
          <cell r="G286" t="str">
            <v>Growth/Inflation related increase</v>
          </cell>
          <cell r="H286" t="str">
            <v>Repairs &amp; maintenance</v>
          </cell>
          <cell r="I286">
            <v>1500</v>
          </cell>
          <cell r="K286">
            <v>-1500</v>
          </cell>
          <cell r="M286">
            <v>0</v>
          </cell>
          <cell r="N286">
            <v>0</v>
          </cell>
          <cell r="O286">
            <v>-1500</v>
          </cell>
          <cell r="Q286">
            <v>-1500</v>
          </cell>
        </row>
        <row r="287">
          <cell r="A287">
            <v>48</v>
          </cell>
          <cell r="B287" t="str">
            <v>TSAO44</v>
          </cell>
          <cell r="D287" t="str">
            <v>Transport</v>
          </cell>
          <cell r="E287" t="str">
            <v>Transport Safety, Assets &amp; Operations</v>
          </cell>
          <cell r="F287" t="str">
            <v>Mark O'Connor</v>
          </cell>
          <cell r="G287" t="str">
            <v>CAPEX Review - change in consequential OPEX</v>
          </cell>
          <cell r="H287" t="str">
            <v>Repairs &amp; maintenance</v>
          </cell>
          <cell r="I287">
            <v>105000</v>
          </cell>
          <cell r="K287">
            <v>-105000</v>
          </cell>
          <cell r="M287">
            <v>0</v>
          </cell>
          <cell r="N287">
            <v>0</v>
          </cell>
          <cell r="O287">
            <v>-105000</v>
          </cell>
          <cell r="T287">
            <v>-105000</v>
          </cell>
        </row>
        <row r="288">
          <cell r="A288">
            <v>48</v>
          </cell>
          <cell r="B288" t="str">
            <v>TSAO45</v>
          </cell>
          <cell r="D288" t="str">
            <v>Transport</v>
          </cell>
          <cell r="E288" t="str">
            <v>Transport Safety, Assets &amp; Operations</v>
          </cell>
          <cell r="F288" t="str">
            <v>Mark O'Connor</v>
          </cell>
          <cell r="G288" t="str">
            <v>CAPEX Review - change in consequential OPEX</v>
          </cell>
          <cell r="H288" t="str">
            <v>Repairs &amp; maintenance</v>
          </cell>
          <cell r="I288">
            <v>30000</v>
          </cell>
          <cell r="K288">
            <v>-30000</v>
          </cell>
          <cell r="M288">
            <v>0</v>
          </cell>
          <cell r="N288">
            <v>0</v>
          </cell>
          <cell r="O288">
            <v>-30000</v>
          </cell>
          <cell r="T288">
            <v>-30000</v>
          </cell>
        </row>
        <row r="289">
          <cell r="A289">
            <v>48</v>
          </cell>
          <cell r="B289" t="str">
            <v>TSAO46</v>
          </cell>
          <cell r="D289" t="str">
            <v>Transport</v>
          </cell>
          <cell r="E289" t="str">
            <v>Transport Safety, Assets &amp; Operations</v>
          </cell>
          <cell r="F289" t="str">
            <v>Mark O'Connor</v>
          </cell>
          <cell r="G289" t="str">
            <v>CAPEX Review - change in consequential OPEX</v>
          </cell>
          <cell r="H289" t="str">
            <v>Other operating expenditure</v>
          </cell>
          <cell r="I289">
            <v>19000</v>
          </cell>
          <cell r="K289">
            <v>-19000</v>
          </cell>
          <cell r="M289">
            <v>0</v>
          </cell>
          <cell r="N289">
            <v>0</v>
          </cell>
          <cell r="O289">
            <v>-19000</v>
          </cell>
          <cell r="T289">
            <v>-19000</v>
          </cell>
        </row>
        <row r="290">
          <cell r="A290">
            <v>48</v>
          </cell>
          <cell r="B290" t="str">
            <v>TSAO47</v>
          </cell>
          <cell r="D290" t="str">
            <v>Transport</v>
          </cell>
          <cell r="E290" t="str">
            <v>Transport Safety, Assets &amp; Operations</v>
          </cell>
          <cell r="F290" t="str">
            <v>Mark O'Connor</v>
          </cell>
          <cell r="G290" t="str">
            <v>CAPEX Review - change in consequential OPEX</v>
          </cell>
          <cell r="H290" t="str">
            <v>Other operating expenditure</v>
          </cell>
          <cell r="I290">
            <v>125000</v>
          </cell>
          <cell r="K290">
            <v>-125000</v>
          </cell>
          <cell r="M290">
            <v>0</v>
          </cell>
          <cell r="N290">
            <v>0</v>
          </cell>
          <cell r="O290">
            <v>-125000</v>
          </cell>
          <cell r="T290">
            <v>-125000</v>
          </cell>
        </row>
        <row r="291">
          <cell r="A291">
            <v>48</v>
          </cell>
          <cell r="B291" t="str">
            <v>TSAO48</v>
          </cell>
          <cell r="D291" t="str">
            <v>Transport</v>
          </cell>
          <cell r="E291" t="str">
            <v>Transport Safety, Assets &amp; Operations</v>
          </cell>
          <cell r="F291" t="str">
            <v>Mark O'Connor</v>
          </cell>
          <cell r="G291" t="str">
            <v>CAPEX Review - change in consequential OPEX</v>
          </cell>
          <cell r="H291" t="str">
            <v>Other operating expenditure</v>
          </cell>
          <cell r="I291">
            <v>19000</v>
          </cell>
          <cell r="K291">
            <v>-19000</v>
          </cell>
          <cell r="M291">
            <v>0</v>
          </cell>
          <cell r="N291">
            <v>0</v>
          </cell>
          <cell r="O291">
            <v>-19000</v>
          </cell>
          <cell r="T291">
            <v>-19000</v>
          </cell>
        </row>
        <row r="292">
          <cell r="A292">
            <v>48</v>
          </cell>
          <cell r="B292" t="str">
            <v>TSAO49</v>
          </cell>
          <cell r="D292" t="str">
            <v>Transport</v>
          </cell>
          <cell r="E292" t="str">
            <v>Transport Safety, Assets &amp; Operations</v>
          </cell>
          <cell r="F292" t="str">
            <v>Mark O'Connor</v>
          </cell>
          <cell r="G292" t="str">
            <v>CAPEX Review - change in consequential OPEX</v>
          </cell>
          <cell r="H292" t="str">
            <v>Other operating expenditure</v>
          </cell>
          <cell r="I292">
            <v>5000</v>
          </cell>
          <cell r="K292">
            <v>-5000</v>
          </cell>
          <cell r="M292">
            <v>0</v>
          </cell>
          <cell r="N292">
            <v>0</v>
          </cell>
          <cell r="O292">
            <v>-5000</v>
          </cell>
          <cell r="T292">
            <v>-5000</v>
          </cell>
        </row>
        <row r="293">
          <cell r="A293">
            <v>48</v>
          </cell>
          <cell r="B293" t="str">
            <v>TSAO4B</v>
          </cell>
          <cell r="C293" t="str">
            <v>TSAO1</v>
          </cell>
          <cell r="D293" t="str">
            <v>Transport</v>
          </cell>
          <cell r="E293" t="str">
            <v>Transport Safety, Assets &amp; Operations</v>
          </cell>
          <cell r="F293" t="str">
            <v>Mark O'Connor</v>
          </cell>
          <cell r="G293" t="str">
            <v>growth/Inflation related increase</v>
          </cell>
          <cell r="H293" t="str">
            <v>Other operating expenditure</v>
          </cell>
          <cell r="I293">
            <v>119000</v>
          </cell>
          <cell r="K293">
            <v>-119000</v>
          </cell>
          <cell r="M293">
            <v>0</v>
          </cell>
          <cell r="N293">
            <v>0</v>
          </cell>
          <cell r="O293">
            <v>-119000</v>
          </cell>
          <cell r="Q293">
            <v>-119000</v>
          </cell>
        </row>
        <row r="294">
          <cell r="A294">
            <v>48</v>
          </cell>
          <cell r="B294" t="str">
            <v>TSAO5</v>
          </cell>
          <cell r="C294" t="str">
            <v>TSAO1</v>
          </cell>
          <cell r="D294" t="str">
            <v>Transport</v>
          </cell>
          <cell r="E294" t="str">
            <v>Transport Safety, Assets &amp; Operations</v>
          </cell>
          <cell r="F294" t="str">
            <v>Mark O'Connor</v>
          </cell>
          <cell r="G294" t="str">
            <v>Revenue - change in operating revenue</v>
          </cell>
          <cell r="H294" t="str">
            <v>Revenue Other Operating</v>
          </cell>
          <cell r="J294">
            <v>199000</v>
          </cell>
          <cell r="L294">
            <v>735613</v>
          </cell>
          <cell r="M294">
            <v>0</v>
          </cell>
          <cell r="N294">
            <v>934613</v>
          </cell>
          <cell r="O294">
            <v>-735613</v>
          </cell>
          <cell r="Q294">
            <v>-735613</v>
          </cell>
        </row>
        <row r="295">
          <cell r="A295">
            <v>48</v>
          </cell>
          <cell r="B295" t="str">
            <v>TSAO50</v>
          </cell>
          <cell r="D295" t="str">
            <v>Transport</v>
          </cell>
          <cell r="E295" t="str">
            <v>Transport Safety, Assets &amp; Operations</v>
          </cell>
          <cell r="F295" t="str">
            <v>Mark O'Connor</v>
          </cell>
          <cell r="G295" t="str">
            <v>CAPEX Review - change in consequential OPEX</v>
          </cell>
          <cell r="H295" t="str">
            <v>Other operating expenditure</v>
          </cell>
          <cell r="I295">
            <v>20000</v>
          </cell>
          <cell r="K295">
            <v>-20000</v>
          </cell>
          <cell r="M295">
            <v>0</v>
          </cell>
          <cell r="N295">
            <v>0</v>
          </cell>
          <cell r="O295">
            <v>-20000</v>
          </cell>
          <cell r="T295">
            <v>-20000</v>
          </cell>
        </row>
        <row r="296">
          <cell r="A296">
            <v>48</v>
          </cell>
          <cell r="B296" t="str">
            <v>TSAO51</v>
          </cell>
          <cell r="D296" t="str">
            <v>Transport</v>
          </cell>
          <cell r="E296" t="str">
            <v>Transport Safety, Assets &amp; Operations</v>
          </cell>
          <cell r="F296" t="str">
            <v>Mark O'Connor</v>
          </cell>
          <cell r="G296" t="str">
            <v>CAPEX Review - change in consequential OPEX</v>
          </cell>
          <cell r="H296" t="str">
            <v>Other operating expenditure</v>
          </cell>
          <cell r="I296">
            <v>34000</v>
          </cell>
          <cell r="K296">
            <v>-34000</v>
          </cell>
          <cell r="M296">
            <v>0</v>
          </cell>
          <cell r="N296">
            <v>0</v>
          </cell>
          <cell r="O296">
            <v>-34000</v>
          </cell>
          <cell r="T296">
            <v>-34000</v>
          </cell>
        </row>
        <row r="297">
          <cell r="A297">
            <v>48</v>
          </cell>
          <cell r="B297" t="str">
            <v>TSAO52</v>
          </cell>
          <cell r="D297" t="str">
            <v>Transport</v>
          </cell>
          <cell r="E297" t="str">
            <v>Transport Safety, Assets &amp; Operations</v>
          </cell>
          <cell r="F297" t="str">
            <v>Mark O'Connor</v>
          </cell>
          <cell r="G297" t="str">
            <v>CAPEX Review - change in consequential OPEX</v>
          </cell>
          <cell r="H297" t="str">
            <v>Other operating expenditure</v>
          </cell>
          <cell r="I297">
            <v>6000</v>
          </cell>
          <cell r="K297">
            <v>-6000</v>
          </cell>
          <cell r="M297">
            <v>0</v>
          </cell>
          <cell r="N297">
            <v>0</v>
          </cell>
          <cell r="O297">
            <v>-6000</v>
          </cell>
          <cell r="T297">
            <v>-6000</v>
          </cell>
        </row>
        <row r="298">
          <cell r="A298">
            <v>48</v>
          </cell>
          <cell r="B298" t="str">
            <v>TSAO53</v>
          </cell>
          <cell r="D298" t="str">
            <v>Transport</v>
          </cell>
          <cell r="E298" t="str">
            <v>Transport Safety, Assets &amp; Operations</v>
          </cell>
          <cell r="F298" t="str">
            <v>Mark O'Connor</v>
          </cell>
          <cell r="G298" t="str">
            <v>CAPEX Review - change in consequential OPEX</v>
          </cell>
          <cell r="H298" t="str">
            <v>Other operating expenditure</v>
          </cell>
          <cell r="I298">
            <v>5000</v>
          </cell>
          <cell r="K298">
            <v>-5000</v>
          </cell>
          <cell r="M298">
            <v>0</v>
          </cell>
          <cell r="N298">
            <v>0</v>
          </cell>
          <cell r="O298">
            <v>-5000</v>
          </cell>
          <cell r="T298">
            <v>-5000</v>
          </cell>
        </row>
        <row r="299">
          <cell r="A299">
            <v>48</v>
          </cell>
          <cell r="B299" t="str">
            <v>TSAO55</v>
          </cell>
          <cell r="D299" t="str">
            <v>Transport</v>
          </cell>
          <cell r="E299" t="str">
            <v>Transport Safety, Assets &amp; Operations</v>
          </cell>
          <cell r="F299" t="str">
            <v>Mark O'Connor</v>
          </cell>
          <cell r="G299" t="str">
            <v>CAPEX Review - change in consequential OPEX</v>
          </cell>
          <cell r="H299" t="str">
            <v>Consequential Opex</v>
          </cell>
          <cell r="J299">
            <v>1060979.3999999999</v>
          </cell>
          <cell r="L299">
            <v>63750</v>
          </cell>
          <cell r="M299">
            <v>0</v>
          </cell>
          <cell r="N299">
            <v>1124729.3999999999</v>
          </cell>
          <cell r="O299">
            <v>-63750</v>
          </cell>
          <cell r="T299">
            <v>-63750</v>
          </cell>
        </row>
        <row r="300">
          <cell r="A300">
            <v>48</v>
          </cell>
          <cell r="B300" t="str">
            <v>TSAO58</v>
          </cell>
          <cell r="C300" t="str">
            <v>TSAO01
TSAO19</v>
          </cell>
          <cell r="D300" t="str">
            <v>Transport</v>
          </cell>
          <cell r="E300" t="str">
            <v>Transport Safety, Assets &amp; Operations</v>
          </cell>
          <cell r="F300" t="str">
            <v>Mark O'Connor</v>
          </cell>
          <cell r="G300" t="str">
            <v>Growth/Inflation related increase</v>
          </cell>
          <cell r="H300" t="str">
            <v>Time Charges</v>
          </cell>
          <cell r="J300">
            <v>2021679.6</v>
          </cell>
          <cell r="L300">
            <v>-592679.6</v>
          </cell>
          <cell r="M300">
            <v>0</v>
          </cell>
          <cell r="N300">
            <v>1429000</v>
          </cell>
          <cell r="O300">
            <v>592679.6</v>
          </cell>
          <cell r="Q300">
            <v>592679.6</v>
          </cell>
        </row>
        <row r="301">
          <cell r="A301">
            <v>48</v>
          </cell>
          <cell r="B301" t="str">
            <v>TSAO6</v>
          </cell>
          <cell r="C301" t="str">
            <v>TSAO7</v>
          </cell>
          <cell r="D301" t="str">
            <v>Transport</v>
          </cell>
          <cell r="E301" t="str">
            <v>Transport Safety, Assets &amp; Operations</v>
          </cell>
          <cell r="F301" t="str">
            <v>Mark O'Connor</v>
          </cell>
          <cell r="G301" t="str">
            <v>Growth/Inflation related increase</v>
          </cell>
          <cell r="H301" t="str">
            <v>Consultants &amp; Contractors</v>
          </cell>
          <cell r="I301">
            <v>110420</v>
          </cell>
          <cell r="K301">
            <v>29654</v>
          </cell>
          <cell r="M301">
            <v>140074</v>
          </cell>
          <cell r="N301">
            <v>0</v>
          </cell>
          <cell r="O301">
            <v>29654</v>
          </cell>
          <cell r="Q301">
            <v>29654</v>
          </cell>
        </row>
        <row r="302">
          <cell r="A302">
            <v>48</v>
          </cell>
          <cell r="B302" t="str">
            <v>TSAO60</v>
          </cell>
          <cell r="D302" t="str">
            <v>Transport</v>
          </cell>
          <cell r="E302" t="str">
            <v>Transport Safety, Assets &amp; Operations</v>
          </cell>
          <cell r="F302" t="str">
            <v>Mark O'Connor</v>
          </cell>
          <cell r="G302" t="str">
            <v>Growth/Inflation related increase</v>
          </cell>
          <cell r="H302" t="str">
            <v>Consultants &amp; Contractors</v>
          </cell>
          <cell r="I302">
            <v>0</v>
          </cell>
          <cell r="K302">
            <v>30000</v>
          </cell>
          <cell r="M302">
            <v>30000</v>
          </cell>
          <cell r="N302">
            <v>0</v>
          </cell>
          <cell r="O302">
            <v>30000</v>
          </cell>
          <cell r="Q302">
            <v>30000</v>
          </cell>
        </row>
        <row r="303">
          <cell r="A303">
            <v>48</v>
          </cell>
          <cell r="B303" t="str">
            <v>TSAO61</v>
          </cell>
          <cell r="D303" t="str">
            <v>Transport</v>
          </cell>
          <cell r="E303" t="str">
            <v>Transport Safety, Assets &amp; Operations</v>
          </cell>
          <cell r="F303" t="str">
            <v>Mark O'Connor</v>
          </cell>
          <cell r="G303" t="str">
            <v>Growth/Inflation related increase</v>
          </cell>
          <cell r="H303" t="str">
            <v>Consultants &amp; Contractors</v>
          </cell>
          <cell r="I303">
            <v>0</v>
          </cell>
          <cell r="K303">
            <v>20000</v>
          </cell>
          <cell r="M303">
            <v>20000</v>
          </cell>
          <cell r="N303">
            <v>0</v>
          </cell>
          <cell r="O303">
            <v>20000</v>
          </cell>
          <cell r="Q303">
            <v>20000</v>
          </cell>
        </row>
        <row r="304">
          <cell r="A304">
            <v>48</v>
          </cell>
          <cell r="B304" t="str">
            <v>TSAO62</v>
          </cell>
          <cell r="D304" t="str">
            <v>Transport</v>
          </cell>
          <cell r="E304" t="str">
            <v>Transport Safety, Assets &amp; Operations</v>
          </cell>
          <cell r="F304" t="str">
            <v>Mark O'Connor</v>
          </cell>
          <cell r="G304" t="str">
            <v>Growth/Inflation related increase</v>
          </cell>
          <cell r="H304" t="str">
            <v>Legal</v>
          </cell>
          <cell r="K304">
            <v>8000</v>
          </cell>
          <cell r="M304">
            <v>8000</v>
          </cell>
          <cell r="N304">
            <v>0</v>
          </cell>
          <cell r="O304">
            <v>8000</v>
          </cell>
          <cell r="Q304">
            <v>8000</v>
          </cell>
        </row>
        <row r="305">
          <cell r="A305">
            <v>48</v>
          </cell>
          <cell r="B305" t="str">
            <v>TSAO63</v>
          </cell>
          <cell r="D305" t="str">
            <v>Transport</v>
          </cell>
          <cell r="E305" t="str">
            <v>Transport Safety, Assets &amp; Operations</v>
          </cell>
          <cell r="F305" t="str">
            <v>Mark O'Connor</v>
          </cell>
          <cell r="G305" t="str">
            <v>CPI/Cost Increase</v>
          </cell>
          <cell r="H305" t="str">
            <v>Other operating expenditure</v>
          </cell>
          <cell r="K305">
            <v>7958</v>
          </cell>
          <cell r="M305">
            <v>7958</v>
          </cell>
          <cell r="N305">
            <v>0</v>
          </cell>
          <cell r="O305">
            <v>7958</v>
          </cell>
          <cell r="P305">
            <v>7958</v>
          </cell>
        </row>
        <row r="306">
          <cell r="A306">
            <v>48</v>
          </cell>
          <cell r="B306" t="str">
            <v>TSAO64</v>
          </cell>
          <cell r="D306" t="str">
            <v>Transport</v>
          </cell>
          <cell r="E306" t="str">
            <v>Transport Safety, Assets &amp; Operations</v>
          </cell>
          <cell r="F306" t="str">
            <v>Mark O'Connor</v>
          </cell>
          <cell r="G306" t="str">
            <v>CAPEX Review - change in consequential OPEX</v>
          </cell>
          <cell r="H306" t="str">
            <v>Consequential Opex</v>
          </cell>
          <cell r="J306">
            <v>281940</v>
          </cell>
          <cell r="L306">
            <v>-50529</v>
          </cell>
          <cell r="M306">
            <v>0</v>
          </cell>
          <cell r="N306">
            <v>231411</v>
          </cell>
          <cell r="O306">
            <v>50529</v>
          </cell>
          <cell r="T306">
            <v>50529</v>
          </cell>
        </row>
        <row r="307">
          <cell r="A307">
            <v>48</v>
          </cell>
          <cell r="B307" t="str">
            <v>TSAO7</v>
          </cell>
          <cell r="C307" t="str">
            <v>TSAO6</v>
          </cell>
          <cell r="D307" t="str">
            <v>Transport</v>
          </cell>
          <cell r="E307" t="str">
            <v>Transport Safety, Assets &amp; Operations</v>
          </cell>
          <cell r="F307" t="str">
            <v>Mark O'Connor</v>
          </cell>
          <cell r="G307" t="str">
            <v>Growth/Inflation related increase</v>
          </cell>
          <cell r="H307" t="str">
            <v>Time Charges</v>
          </cell>
          <cell r="I307">
            <v>709320</v>
          </cell>
          <cell r="K307">
            <v>-29320</v>
          </cell>
          <cell r="M307">
            <v>680000</v>
          </cell>
          <cell r="N307">
            <v>0</v>
          </cell>
          <cell r="O307">
            <v>-29320</v>
          </cell>
          <cell r="Q307">
            <v>-29320</v>
          </cell>
        </row>
        <row r="308">
          <cell r="A308">
            <v>48</v>
          </cell>
          <cell r="B308" t="str">
            <v>TSAO8</v>
          </cell>
          <cell r="D308" t="str">
            <v>Transport</v>
          </cell>
          <cell r="E308" t="str">
            <v>Transport Safety, Assets &amp; Operations</v>
          </cell>
          <cell r="F308" t="str">
            <v>Mark O'Connor</v>
          </cell>
          <cell r="G308" t="str">
            <v>Growth/Inflation related increase</v>
          </cell>
          <cell r="H308" t="str">
            <v>Consultants &amp; Contractors</v>
          </cell>
          <cell r="I308">
            <v>170006</v>
          </cell>
          <cell r="K308">
            <v>229994</v>
          </cell>
          <cell r="M308">
            <v>400000</v>
          </cell>
          <cell r="N308">
            <v>0</v>
          </cell>
          <cell r="O308">
            <v>229994</v>
          </cell>
          <cell r="Q308">
            <v>229994</v>
          </cell>
        </row>
        <row r="309">
          <cell r="A309">
            <v>48</v>
          </cell>
          <cell r="B309" t="str">
            <v>TSAO9</v>
          </cell>
          <cell r="D309" t="str">
            <v>Transport</v>
          </cell>
          <cell r="E309" t="str">
            <v>Transport Safety, Assets &amp; Operations</v>
          </cell>
          <cell r="F309" t="str">
            <v>Mark O'Connor</v>
          </cell>
          <cell r="G309" t="str">
            <v>Growth/Inflation related increase</v>
          </cell>
          <cell r="H309" t="str">
            <v>Consultants &amp; Contractors</v>
          </cell>
          <cell r="I309">
            <v>206097</v>
          </cell>
          <cell r="K309">
            <v>49934</v>
          </cell>
          <cell r="M309">
            <v>256031</v>
          </cell>
          <cell r="N309">
            <v>0</v>
          </cell>
          <cell r="O309">
            <v>49934</v>
          </cell>
          <cell r="Q309">
            <v>49934</v>
          </cell>
        </row>
        <row r="310">
          <cell r="A310">
            <v>49</v>
          </cell>
          <cell r="B310" t="str">
            <v>TIDG 2</v>
          </cell>
          <cell r="D310" t="str">
            <v>Transport</v>
          </cell>
          <cell r="E310" t="str">
            <v>Transport Infrastructure Delivery</v>
          </cell>
          <cell r="F310" t="str">
            <v>Mark O'Connor</v>
          </cell>
          <cell r="G310" t="str">
            <v>CAPEX Review - change in consequential OPEX</v>
          </cell>
          <cell r="H310" t="str">
            <v>Consequential Opex</v>
          </cell>
          <cell r="J310">
            <v>1630860</v>
          </cell>
          <cell r="L310">
            <v>360000</v>
          </cell>
          <cell r="M310">
            <v>0</v>
          </cell>
          <cell r="N310">
            <v>1990860</v>
          </cell>
          <cell r="O310">
            <v>-360000</v>
          </cell>
          <cell r="T310">
            <v>-360000</v>
          </cell>
        </row>
        <row r="311">
          <cell r="A311">
            <v>49</v>
          </cell>
          <cell r="B311" t="str">
            <v>TIDG 5</v>
          </cell>
          <cell r="D311" t="str">
            <v>Transport</v>
          </cell>
          <cell r="E311" t="str">
            <v>Transport Infrastructure Delivery</v>
          </cell>
          <cell r="F311" t="str">
            <v>Mark O'Connor</v>
          </cell>
          <cell r="G311" t="str">
            <v>Other budget with "spike"</v>
          </cell>
          <cell r="H311" t="str">
            <v>Consultants &amp; Contractors</v>
          </cell>
          <cell r="I311">
            <v>0</v>
          </cell>
          <cell r="K311">
            <v>300000</v>
          </cell>
          <cell r="M311">
            <v>300000</v>
          </cell>
          <cell r="N311">
            <v>0</v>
          </cell>
          <cell r="O311">
            <v>300000</v>
          </cell>
          <cell r="S311">
            <v>300000</v>
          </cell>
        </row>
        <row r="312">
          <cell r="A312">
            <v>49</v>
          </cell>
          <cell r="B312" t="str">
            <v>TIDG 6</v>
          </cell>
          <cell r="D312" t="str">
            <v>Transport</v>
          </cell>
          <cell r="E312" t="str">
            <v>Transport Infrastructure Delivery</v>
          </cell>
          <cell r="F312" t="str">
            <v>Mark O'Connor</v>
          </cell>
          <cell r="G312" t="str">
            <v>Growth/Inflation related increase</v>
          </cell>
          <cell r="H312" t="str">
            <v>Other operating expenditure</v>
          </cell>
          <cell r="I312">
            <v>50000</v>
          </cell>
          <cell r="K312">
            <v>13852</v>
          </cell>
          <cell r="M312">
            <v>63852</v>
          </cell>
          <cell r="N312">
            <v>0</v>
          </cell>
          <cell r="O312">
            <v>13852</v>
          </cell>
          <cell r="Q312">
            <v>13852</v>
          </cell>
        </row>
        <row r="313">
          <cell r="A313">
            <v>50</v>
          </cell>
          <cell r="B313">
            <v>1</v>
          </cell>
          <cell r="D313" t="str">
            <v>ACR</v>
          </cell>
          <cell r="E313" t="str">
            <v>ACR Services</v>
          </cell>
          <cell r="F313" t="str">
            <v>Nalar Mohamed</v>
          </cell>
          <cell r="G313" t="str">
            <v>growth/Inflation related increase</v>
          </cell>
          <cell r="H313" t="str">
            <v>Staff costs</v>
          </cell>
          <cell r="K313">
            <v>112000</v>
          </cell>
          <cell r="M313">
            <v>112000</v>
          </cell>
          <cell r="N313">
            <v>0</v>
          </cell>
          <cell r="O313">
            <v>112000</v>
          </cell>
          <cell r="Q313">
            <v>112000</v>
          </cell>
        </row>
        <row r="314">
          <cell r="A314">
            <v>50</v>
          </cell>
          <cell r="B314">
            <v>2</v>
          </cell>
          <cell r="D314" t="str">
            <v>ACR</v>
          </cell>
          <cell r="E314" t="str">
            <v>ACR Services</v>
          </cell>
          <cell r="F314" t="str">
            <v>Nalar Mohamed</v>
          </cell>
          <cell r="G314" t="str">
            <v>Various</v>
          </cell>
          <cell r="H314" t="str">
            <v>Consultants &amp; contractors</v>
          </cell>
          <cell r="K314">
            <v>7142910</v>
          </cell>
          <cell r="M314">
            <v>7142910</v>
          </cell>
          <cell r="N314">
            <v>0</v>
          </cell>
          <cell r="O314">
            <v>7142910</v>
          </cell>
          <cell r="P314">
            <v>533910</v>
          </cell>
          <cell r="Q314">
            <v>700000</v>
          </cell>
          <cell r="S314">
            <v>4090000</v>
          </cell>
          <cell r="T314">
            <v>1619000</v>
          </cell>
          <cell r="U314">
            <v>200000</v>
          </cell>
        </row>
        <row r="315">
          <cell r="A315">
            <v>50</v>
          </cell>
          <cell r="B315">
            <v>3</v>
          </cell>
          <cell r="D315" t="str">
            <v>ACR</v>
          </cell>
          <cell r="E315" t="str">
            <v>ACR Services</v>
          </cell>
          <cell r="F315" t="str">
            <v>Nalar Mohamed</v>
          </cell>
          <cell r="G315" t="str">
            <v>CPI/Cost Increase</v>
          </cell>
          <cell r="H315" t="str">
            <v>Repairs &amp; maintenance</v>
          </cell>
          <cell r="K315">
            <v>54000</v>
          </cell>
          <cell r="M315">
            <v>54000</v>
          </cell>
          <cell r="N315">
            <v>0</v>
          </cell>
          <cell r="O315">
            <v>54000</v>
          </cell>
          <cell r="P315">
            <v>54000</v>
          </cell>
        </row>
        <row r="316">
          <cell r="A316">
            <v>50</v>
          </cell>
          <cell r="B316">
            <v>4</v>
          </cell>
          <cell r="D316" t="str">
            <v>ACR</v>
          </cell>
          <cell r="E316" t="str">
            <v>ACR Services</v>
          </cell>
          <cell r="F316" t="str">
            <v>Nalar Mohamed</v>
          </cell>
          <cell r="G316" t="str">
            <v>Growth/Inflation related increase</v>
          </cell>
          <cell r="H316" t="str">
            <v>Grants &amp; Distribution</v>
          </cell>
          <cell r="K316">
            <v>100000</v>
          </cell>
          <cell r="M316">
            <v>100000</v>
          </cell>
          <cell r="N316">
            <v>0</v>
          </cell>
          <cell r="O316">
            <v>100000</v>
          </cell>
          <cell r="Q316">
            <v>100000</v>
          </cell>
        </row>
        <row r="317">
          <cell r="A317">
            <v>50</v>
          </cell>
          <cell r="B317">
            <v>5</v>
          </cell>
          <cell r="D317" t="str">
            <v>ACR</v>
          </cell>
          <cell r="E317" t="str">
            <v>ACR Services</v>
          </cell>
          <cell r="F317" t="str">
            <v>Nalar Mohamed</v>
          </cell>
          <cell r="G317" t="str">
            <v>Various</v>
          </cell>
          <cell r="H317" t="str">
            <v>Other operating expenditure</v>
          </cell>
          <cell r="K317">
            <v>-384000</v>
          </cell>
          <cell r="M317">
            <v>-384000</v>
          </cell>
          <cell r="N317">
            <v>0</v>
          </cell>
          <cell r="O317">
            <v>-384000</v>
          </cell>
          <cell r="P317">
            <v>-300000</v>
          </cell>
          <cell r="Q317">
            <v>-84000</v>
          </cell>
        </row>
        <row r="318">
          <cell r="A318">
            <v>50</v>
          </cell>
          <cell r="B318">
            <v>6</v>
          </cell>
          <cell r="D318" t="str">
            <v>ACR</v>
          </cell>
          <cell r="E318" t="str">
            <v>ACR Services</v>
          </cell>
          <cell r="F318" t="str">
            <v>Nalar Mohamed</v>
          </cell>
          <cell r="G318" t="str">
            <v>Growth/Inflation related increase</v>
          </cell>
          <cell r="H318" t="str">
            <v>Revenue Other Operating</v>
          </cell>
          <cell r="K318">
            <v>204000</v>
          </cell>
          <cell r="M318">
            <v>204000</v>
          </cell>
          <cell r="N318">
            <v>0</v>
          </cell>
          <cell r="O318">
            <v>204000</v>
          </cell>
          <cell r="Q318">
            <v>204000</v>
          </cell>
        </row>
        <row r="319">
          <cell r="A319">
            <v>50</v>
          </cell>
          <cell r="B319">
            <v>7</v>
          </cell>
          <cell r="D319" t="str">
            <v>ACR</v>
          </cell>
          <cell r="E319" t="str">
            <v>Auckland Art Gallery</v>
          </cell>
          <cell r="F319" t="str">
            <v>Nalar Mohamed</v>
          </cell>
          <cell r="G319" t="str">
            <v>CAPEX Review - change in consequential OPEX</v>
          </cell>
          <cell r="H319" t="str">
            <v>Staff costs</v>
          </cell>
          <cell r="K319">
            <v>-147267</v>
          </cell>
          <cell r="M319">
            <v>-147267</v>
          </cell>
          <cell r="N319">
            <v>0</v>
          </cell>
          <cell r="O319">
            <v>-147267</v>
          </cell>
          <cell r="S319">
            <v>-147267</v>
          </cell>
        </row>
        <row r="320">
          <cell r="A320">
            <v>50</v>
          </cell>
          <cell r="B320">
            <v>8</v>
          </cell>
          <cell r="D320" t="str">
            <v>ACR</v>
          </cell>
          <cell r="E320" t="str">
            <v>Auckland Art Gallery</v>
          </cell>
          <cell r="F320" t="str">
            <v>Nalar Mohamed</v>
          </cell>
          <cell r="G320" t="str">
            <v>Growth/Inflation related increase</v>
          </cell>
          <cell r="H320" t="str">
            <v>Revenue Other Operating</v>
          </cell>
          <cell r="L320">
            <v>-200000</v>
          </cell>
          <cell r="M320">
            <v>0</v>
          </cell>
          <cell r="N320">
            <v>-200000</v>
          </cell>
          <cell r="O320">
            <v>200000</v>
          </cell>
          <cell r="Q320">
            <v>200000</v>
          </cell>
        </row>
        <row r="321">
          <cell r="A321">
            <v>50</v>
          </cell>
          <cell r="B321">
            <v>10</v>
          </cell>
          <cell r="D321" t="str">
            <v>ACR</v>
          </cell>
          <cell r="E321" t="str">
            <v>ACR Policy</v>
          </cell>
          <cell r="F321" t="str">
            <v>Nalar Mohamed</v>
          </cell>
          <cell r="G321" t="str">
            <v>Various</v>
          </cell>
          <cell r="H321" t="str">
            <v>Consultants &amp; contractors</v>
          </cell>
          <cell r="K321">
            <v>676970</v>
          </cell>
          <cell r="M321">
            <v>676970</v>
          </cell>
          <cell r="N321">
            <v>0</v>
          </cell>
          <cell r="O321">
            <v>676970</v>
          </cell>
          <cell r="Q321">
            <v>30000</v>
          </cell>
          <cell r="R321">
            <v>320000</v>
          </cell>
          <cell r="S321">
            <v>326970</v>
          </cell>
        </row>
        <row r="322">
          <cell r="A322">
            <v>50</v>
          </cell>
          <cell r="B322">
            <v>11</v>
          </cell>
          <cell r="D322" t="str">
            <v>ACR</v>
          </cell>
          <cell r="E322" t="str">
            <v>ACR Policy</v>
          </cell>
          <cell r="F322" t="str">
            <v>Nalar Mohamed</v>
          </cell>
          <cell r="G322" t="str">
            <v>CPI/Cost Increase</v>
          </cell>
          <cell r="H322" t="str">
            <v>Repairs &amp; maintenance</v>
          </cell>
          <cell r="K322">
            <v>62494</v>
          </cell>
          <cell r="M322">
            <v>62494</v>
          </cell>
          <cell r="N322">
            <v>0</v>
          </cell>
          <cell r="O322">
            <v>62494</v>
          </cell>
          <cell r="P322">
            <v>62494</v>
          </cell>
        </row>
        <row r="323">
          <cell r="A323">
            <v>50</v>
          </cell>
          <cell r="B323">
            <v>13</v>
          </cell>
          <cell r="D323" t="str">
            <v>ACR</v>
          </cell>
          <cell r="E323" t="str">
            <v>ACR Policy</v>
          </cell>
          <cell r="F323" t="str">
            <v>Nalar Mohamed</v>
          </cell>
          <cell r="G323" t="str">
            <v>Various</v>
          </cell>
          <cell r="H323" t="str">
            <v>Grants &amp; Distribution</v>
          </cell>
          <cell r="K323">
            <v>2274110</v>
          </cell>
          <cell r="M323">
            <v>2274110</v>
          </cell>
          <cell r="N323">
            <v>0</v>
          </cell>
          <cell r="O323">
            <v>2274110</v>
          </cell>
          <cell r="P323">
            <v>115110</v>
          </cell>
          <cell r="S323">
            <v>1543000</v>
          </cell>
          <cell r="W323">
            <v>616000</v>
          </cell>
        </row>
        <row r="324">
          <cell r="A324">
            <v>50</v>
          </cell>
          <cell r="B324">
            <v>14</v>
          </cell>
          <cell r="D324" t="str">
            <v>ACR</v>
          </cell>
          <cell r="E324" t="str">
            <v>ACR Policy</v>
          </cell>
          <cell r="F324" t="str">
            <v>Nalar Mohamed</v>
          </cell>
          <cell r="G324" t="str">
            <v>Various</v>
          </cell>
          <cell r="H324" t="str">
            <v>Other operating expenditure</v>
          </cell>
          <cell r="K324">
            <v>1653800</v>
          </cell>
          <cell r="M324">
            <v>1653800</v>
          </cell>
          <cell r="N324">
            <v>0</v>
          </cell>
          <cell r="O324">
            <v>1653800</v>
          </cell>
          <cell r="R324">
            <v>653800</v>
          </cell>
          <cell r="U324">
            <v>1000000</v>
          </cell>
        </row>
        <row r="325">
          <cell r="A325">
            <v>50</v>
          </cell>
          <cell r="B325">
            <v>16</v>
          </cell>
          <cell r="D325" t="str">
            <v>ACR</v>
          </cell>
          <cell r="E325" t="str">
            <v>City Events</v>
          </cell>
          <cell r="F325" t="str">
            <v>Nalar Mohamed</v>
          </cell>
          <cell r="G325" t="str">
            <v>Various</v>
          </cell>
          <cell r="H325" t="str">
            <v>Grants &amp; Distribution</v>
          </cell>
          <cell r="K325">
            <v>0</v>
          </cell>
          <cell r="M325">
            <v>0</v>
          </cell>
          <cell r="N325">
            <v>0</v>
          </cell>
          <cell r="O325">
            <v>0</v>
          </cell>
          <cell r="R325">
            <v>100000</v>
          </cell>
          <cell r="S325">
            <v>-100000</v>
          </cell>
          <cell r="W325">
            <v>0</v>
          </cell>
        </row>
        <row r="326">
          <cell r="A326">
            <v>50</v>
          </cell>
          <cell r="B326">
            <v>17</v>
          </cell>
          <cell r="D326" t="str">
            <v>ACR</v>
          </cell>
          <cell r="E326" t="str">
            <v>City Events</v>
          </cell>
          <cell r="F326" t="str">
            <v>Nalar Mohamed</v>
          </cell>
          <cell r="G326" t="str">
            <v>Various</v>
          </cell>
          <cell r="H326" t="str">
            <v>Other operating expenditure</v>
          </cell>
          <cell r="K326">
            <v>40000</v>
          </cell>
          <cell r="M326">
            <v>40000</v>
          </cell>
          <cell r="N326">
            <v>0</v>
          </cell>
          <cell r="O326">
            <v>40000</v>
          </cell>
          <cell r="Q326">
            <v>175000</v>
          </cell>
          <cell r="R326">
            <v>200000</v>
          </cell>
          <cell r="S326">
            <v>-335000</v>
          </cell>
        </row>
        <row r="327">
          <cell r="A327">
            <v>50</v>
          </cell>
          <cell r="B327">
            <v>18</v>
          </cell>
          <cell r="D327" t="str">
            <v>ACR</v>
          </cell>
          <cell r="E327" t="str">
            <v>City Events</v>
          </cell>
          <cell r="F327" t="str">
            <v>Nalar Mohamed</v>
          </cell>
          <cell r="G327" t="str">
            <v>Growth/Inflation related increase</v>
          </cell>
          <cell r="H327" t="str">
            <v>Revenue Other Operating</v>
          </cell>
          <cell r="L327">
            <v>-75000</v>
          </cell>
          <cell r="M327">
            <v>0</v>
          </cell>
          <cell r="N327">
            <v>-75000</v>
          </cell>
          <cell r="O327">
            <v>75000</v>
          </cell>
          <cell r="Q327">
            <v>75000</v>
          </cell>
        </row>
        <row r="328">
          <cell r="A328">
            <v>50</v>
          </cell>
          <cell r="B328">
            <v>19</v>
          </cell>
          <cell r="D328" t="str">
            <v>ACR</v>
          </cell>
          <cell r="E328" t="str">
            <v>Auckland City Libraries</v>
          </cell>
          <cell r="F328" t="str">
            <v>Nalar Mohamed</v>
          </cell>
          <cell r="G328" t="str">
            <v>Other budget with "spike"</v>
          </cell>
          <cell r="H328" t="str">
            <v>Staff costs</v>
          </cell>
          <cell r="K328">
            <v>130000</v>
          </cell>
          <cell r="M328">
            <v>130000</v>
          </cell>
          <cell r="N328">
            <v>0</v>
          </cell>
          <cell r="O328">
            <v>130000</v>
          </cell>
          <cell r="S328">
            <v>130000</v>
          </cell>
        </row>
        <row r="329">
          <cell r="A329">
            <v>50</v>
          </cell>
          <cell r="B329">
            <v>20</v>
          </cell>
          <cell r="D329" t="str">
            <v>ACR</v>
          </cell>
          <cell r="E329" t="str">
            <v>Auckland City Libraries</v>
          </cell>
          <cell r="F329" t="str">
            <v>Nalar Mohamed</v>
          </cell>
          <cell r="G329" t="str">
            <v>CPI/Cost Increase</v>
          </cell>
          <cell r="H329" t="str">
            <v>Consultants &amp; contractors</v>
          </cell>
          <cell r="K329">
            <v>22800</v>
          </cell>
          <cell r="M329">
            <v>22800</v>
          </cell>
          <cell r="N329">
            <v>0</v>
          </cell>
          <cell r="O329">
            <v>22800</v>
          </cell>
          <cell r="P329">
            <v>22800</v>
          </cell>
        </row>
        <row r="330">
          <cell r="A330">
            <v>50</v>
          </cell>
          <cell r="B330">
            <v>21</v>
          </cell>
          <cell r="D330" t="str">
            <v>ACR</v>
          </cell>
          <cell r="E330" t="str">
            <v>Auckland City Libraries</v>
          </cell>
          <cell r="F330" t="str">
            <v>Nalar Mohamed</v>
          </cell>
          <cell r="G330" t="str">
            <v>Other with "spike"</v>
          </cell>
          <cell r="H330" t="str">
            <v>Repairs &amp; maintenance</v>
          </cell>
          <cell r="K330">
            <v>-51800</v>
          </cell>
          <cell r="M330">
            <v>-51800</v>
          </cell>
          <cell r="N330">
            <v>0</v>
          </cell>
          <cell r="O330">
            <v>-51800</v>
          </cell>
          <cell r="S330">
            <v>-51800</v>
          </cell>
        </row>
        <row r="331">
          <cell r="A331">
            <v>50</v>
          </cell>
          <cell r="B331">
            <v>22</v>
          </cell>
          <cell r="D331" t="str">
            <v>ACR</v>
          </cell>
          <cell r="E331" t="str">
            <v>Auckland City Libraries</v>
          </cell>
          <cell r="F331" t="str">
            <v>Nalar Mohamed</v>
          </cell>
          <cell r="G331" t="str">
            <v>Various</v>
          </cell>
          <cell r="H331" t="str">
            <v>Office consumables</v>
          </cell>
          <cell r="K331">
            <v>-62230</v>
          </cell>
          <cell r="M331">
            <v>-62230</v>
          </cell>
          <cell r="N331">
            <v>0</v>
          </cell>
          <cell r="O331">
            <v>-62230</v>
          </cell>
          <cell r="P331">
            <v>98660</v>
          </cell>
          <cell r="T331">
            <v>-160890</v>
          </cell>
        </row>
        <row r="332">
          <cell r="A332">
            <v>50</v>
          </cell>
          <cell r="B332">
            <v>23</v>
          </cell>
          <cell r="D332" t="str">
            <v>ACR</v>
          </cell>
          <cell r="E332" t="str">
            <v>Auckland City Libraries</v>
          </cell>
          <cell r="F332" t="str">
            <v>Nalar Mohamed</v>
          </cell>
          <cell r="G332" t="str">
            <v>Various</v>
          </cell>
          <cell r="H332" t="str">
            <v>Other operating expenditure</v>
          </cell>
          <cell r="K332">
            <v>394000</v>
          </cell>
          <cell r="M332">
            <v>394000</v>
          </cell>
          <cell r="N332">
            <v>0</v>
          </cell>
          <cell r="O332">
            <v>394000</v>
          </cell>
          <cell r="Q332">
            <v>360000</v>
          </cell>
          <cell r="S332">
            <v>34000</v>
          </cell>
        </row>
        <row r="333">
          <cell r="A333">
            <v>50</v>
          </cell>
          <cell r="B333">
            <v>26</v>
          </cell>
          <cell r="D333" t="str">
            <v>ACR</v>
          </cell>
          <cell r="E333" t="str">
            <v>Special Projects</v>
          </cell>
          <cell r="F333" t="str">
            <v>Nalar Mohamed</v>
          </cell>
          <cell r="G333" t="str">
            <v>Various</v>
          </cell>
          <cell r="H333" t="str">
            <v>Consultants &amp; contractors</v>
          </cell>
          <cell r="K333">
            <v>339167</v>
          </cell>
          <cell r="M333">
            <v>339167</v>
          </cell>
          <cell r="N333">
            <v>0</v>
          </cell>
          <cell r="O333">
            <v>339167</v>
          </cell>
          <cell r="T333">
            <v>329167</v>
          </cell>
          <cell r="U333">
            <v>-40000</v>
          </cell>
          <cell r="W333">
            <v>50000</v>
          </cell>
        </row>
        <row r="334">
          <cell r="A334">
            <v>52</v>
          </cell>
          <cell r="D334" t="str">
            <v>Finance</v>
          </cell>
          <cell r="E334" t="str">
            <v>Property</v>
          </cell>
          <cell r="F334" t="str">
            <v>Brian Maltby</v>
          </cell>
          <cell r="G334" t="str">
            <v>Other budget with "spike"</v>
          </cell>
          <cell r="H334" t="str">
            <v>insurance Costs</v>
          </cell>
          <cell r="K334">
            <v>444000</v>
          </cell>
          <cell r="M334">
            <v>444000</v>
          </cell>
          <cell r="N334">
            <v>0</v>
          </cell>
          <cell r="O334">
            <v>444000</v>
          </cell>
          <cell r="S334">
            <v>444000</v>
          </cell>
        </row>
        <row r="335">
          <cell r="A335">
            <v>53</v>
          </cell>
          <cell r="D335" t="str">
            <v>Finance</v>
          </cell>
          <cell r="E335" t="str">
            <v>Corporate Finance &amp; Planning</v>
          </cell>
          <cell r="F335" t="str">
            <v>David Jeffrey</v>
          </cell>
          <cell r="G335" t="str">
            <v>CAPEX Review - change in pre planning OPEX</v>
          </cell>
          <cell r="H335" t="str">
            <v>Preplanning Opex</v>
          </cell>
          <cell r="K335">
            <v>306862</v>
          </cell>
          <cell r="M335">
            <v>306862</v>
          </cell>
          <cell r="N335">
            <v>0</v>
          </cell>
          <cell r="O335">
            <v>306862</v>
          </cell>
          <cell r="U335">
            <v>306862</v>
          </cell>
        </row>
        <row r="336">
          <cell r="A336">
            <v>54</v>
          </cell>
          <cell r="D336" t="str">
            <v>Organisation Performance</v>
          </cell>
          <cell r="E336" t="str">
            <v>Human Resources</v>
          </cell>
          <cell r="F336" t="str">
            <v>Brigid Ashby</v>
          </cell>
          <cell r="G336" t="str">
            <v>CPI/Cost Increase</v>
          </cell>
          <cell r="H336" t="str">
            <v>Staff costs</v>
          </cell>
          <cell r="K336">
            <v>7424325</v>
          </cell>
          <cell r="M336">
            <v>7424325</v>
          </cell>
          <cell r="N336">
            <v>0</v>
          </cell>
          <cell r="O336">
            <v>7424325</v>
          </cell>
          <cell r="P336">
            <v>7424325</v>
          </cell>
        </row>
        <row r="337">
          <cell r="A337">
            <v>54</v>
          </cell>
          <cell r="D337" t="str">
            <v>Chief Executive's Office</v>
          </cell>
          <cell r="E337" t="str">
            <v>Chief Executive's Office</v>
          </cell>
          <cell r="F337" t="str">
            <v>Brigid Ashby</v>
          </cell>
          <cell r="G337" t="str">
            <v>Growth/Inflation related increase</v>
          </cell>
          <cell r="H337" t="str">
            <v>Staff costs</v>
          </cell>
          <cell r="K337">
            <v>211500</v>
          </cell>
          <cell r="M337">
            <v>211500</v>
          </cell>
          <cell r="N337">
            <v>0</v>
          </cell>
          <cell r="O337">
            <v>211500</v>
          </cell>
          <cell r="Q337">
            <v>211500</v>
          </cell>
        </row>
        <row r="338">
          <cell r="A338">
            <v>54</v>
          </cell>
          <cell r="D338" t="str">
            <v>Risk &amp; Assurance Services</v>
          </cell>
          <cell r="E338" t="str">
            <v>Risk &amp; Assurance Services</v>
          </cell>
          <cell r="F338" t="str">
            <v>Brigid Ashby</v>
          </cell>
          <cell r="G338" t="str">
            <v>Growth/Inflation related increase</v>
          </cell>
          <cell r="H338" t="str">
            <v>Staff costs</v>
          </cell>
          <cell r="K338">
            <v>150000</v>
          </cell>
          <cell r="M338">
            <v>150000</v>
          </cell>
          <cell r="N338">
            <v>0</v>
          </cell>
          <cell r="O338">
            <v>150000</v>
          </cell>
          <cell r="Q338">
            <v>150000</v>
          </cell>
        </row>
        <row r="339">
          <cell r="A339">
            <v>54</v>
          </cell>
          <cell r="D339" t="str">
            <v>ACR</v>
          </cell>
          <cell r="E339" t="str">
            <v>ACR Policy</v>
          </cell>
          <cell r="F339" t="str">
            <v>Brigid Ashby</v>
          </cell>
          <cell r="G339" t="str">
            <v>Growth/Inflation related increase</v>
          </cell>
          <cell r="H339" t="str">
            <v>Staff costs</v>
          </cell>
          <cell r="K339">
            <v>380000</v>
          </cell>
          <cell r="M339">
            <v>380000</v>
          </cell>
          <cell r="N339">
            <v>0</v>
          </cell>
          <cell r="O339">
            <v>380000</v>
          </cell>
          <cell r="Q339">
            <v>380000</v>
          </cell>
        </row>
        <row r="340">
          <cell r="A340">
            <v>54</v>
          </cell>
          <cell r="D340" t="str">
            <v>ACR</v>
          </cell>
          <cell r="E340" t="str">
            <v>ACR Management</v>
          </cell>
          <cell r="F340" t="str">
            <v>Brigid Ashby</v>
          </cell>
          <cell r="G340" t="str">
            <v>Growth/Inflation related increase</v>
          </cell>
          <cell r="H340" t="str">
            <v>Staff costs</v>
          </cell>
          <cell r="K340">
            <v>-140000</v>
          </cell>
          <cell r="M340">
            <v>-140000</v>
          </cell>
          <cell r="N340">
            <v>0</v>
          </cell>
          <cell r="O340">
            <v>-140000</v>
          </cell>
          <cell r="Q340">
            <v>-140000</v>
          </cell>
        </row>
        <row r="341">
          <cell r="A341">
            <v>54</v>
          </cell>
          <cell r="D341" t="str">
            <v>ACR</v>
          </cell>
          <cell r="E341" t="str">
            <v>Special Projects</v>
          </cell>
          <cell r="F341" t="str">
            <v>Brigid Ashby</v>
          </cell>
          <cell r="G341" t="str">
            <v>Growth/Inflation related increase</v>
          </cell>
          <cell r="H341" t="str">
            <v>Staff costs</v>
          </cell>
          <cell r="K341">
            <v>280000</v>
          </cell>
          <cell r="M341">
            <v>280000</v>
          </cell>
          <cell r="N341">
            <v>0</v>
          </cell>
          <cell r="O341">
            <v>280000</v>
          </cell>
          <cell r="Q341">
            <v>280000</v>
          </cell>
        </row>
        <row r="342">
          <cell r="A342">
            <v>54</v>
          </cell>
          <cell r="D342" t="str">
            <v>ACR</v>
          </cell>
          <cell r="E342" t="str">
            <v>City Events</v>
          </cell>
          <cell r="F342" t="str">
            <v>Brigid Ashby</v>
          </cell>
          <cell r="G342" t="str">
            <v>Growth/Inflation related increase</v>
          </cell>
          <cell r="H342" t="str">
            <v>Staff costs</v>
          </cell>
          <cell r="K342">
            <v>137000</v>
          </cell>
          <cell r="M342">
            <v>137000</v>
          </cell>
          <cell r="N342">
            <v>0</v>
          </cell>
          <cell r="O342">
            <v>137000</v>
          </cell>
          <cell r="Q342">
            <v>137000</v>
          </cell>
        </row>
        <row r="343">
          <cell r="A343">
            <v>54</v>
          </cell>
          <cell r="D343" t="str">
            <v>Finance</v>
          </cell>
          <cell r="E343" t="str">
            <v>Business Performance</v>
          </cell>
          <cell r="F343" t="str">
            <v>Brigid Ashby</v>
          </cell>
          <cell r="G343" t="str">
            <v>Growth/Inflation related increase</v>
          </cell>
          <cell r="H343" t="str">
            <v>Staff costs</v>
          </cell>
          <cell r="K343">
            <v>160000</v>
          </cell>
          <cell r="M343">
            <v>160000</v>
          </cell>
          <cell r="N343">
            <v>0</v>
          </cell>
          <cell r="O343">
            <v>160000</v>
          </cell>
          <cell r="Q343">
            <v>160000</v>
          </cell>
        </row>
        <row r="344">
          <cell r="A344">
            <v>54</v>
          </cell>
          <cell r="D344" t="str">
            <v>Finance</v>
          </cell>
          <cell r="E344" t="str">
            <v>Corporate Finance &amp; Planning</v>
          </cell>
          <cell r="F344" t="str">
            <v>Brigid Ashby</v>
          </cell>
          <cell r="G344" t="str">
            <v>Growth/Inflation related increase</v>
          </cell>
          <cell r="H344" t="str">
            <v>Staff costs</v>
          </cell>
          <cell r="K344">
            <v>120000</v>
          </cell>
          <cell r="M344">
            <v>120000</v>
          </cell>
          <cell r="N344">
            <v>0</v>
          </cell>
          <cell r="O344">
            <v>120000</v>
          </cell>
          <cell r="Q344">
            <v>120000</v>
          </cell>
        </row>
        <row r="345">
          <cell r="A345">
            <v>54</v>
          </cell>
          <cell r="D345" t="str">
            <v>Finance</v>
          </cell>
          <cell r="E345" t="str">
            <v>Data Services</v>
          </cell>
          <cell r="F345" t="str">
            <v>Brigid Ashby</v>
          </cell>
          <cell r="G345" t="str">
            <v>Growth/Inflation related increase</v>
          </cell>
          <cell r="H345" t="str">
            <v>Staff costs</v>
          </cell>
          <cell r="K345">
            <v>445000</v>
          </cell>
          <cell r="M345">
            <v>445000</v>
          </cell>
          <cell r="N345">
            <v>0</v>
          </cell>
          <cell r="O345">
            <v>445000</v>
          </cell>
          <cell r="Q345">
            <v>445000</v>
          </cell>
        </row>
        <row r="346">
          <cell r="A346">
            <v>54</v>
          </cell>
          <cell r="D346" t="str">
            <v>Finance</v>
          </cell>
          <cell r="E346" t="str">
            <v>Property</v>
          </cell>
          <cell r="F346" t="str">
            <v>Brigid Ashby</v>
          </cell>
          <cell r="G346" t="str">
            <v>Growth/Inflation related increase</v>
          </cell>
          <cell r="H346" t="str">
            <v>Staff costs</v>
          </cell>
          <cell r="K346">
            <v>65000</v>
          </cell>
          <cell r="M346">
            <v>65000</v>
          </cell>
          <cell r="N346">
            <v>0</v>
          </cell>
          <cell r="O346">
            <v>65000</v>
          </cell>
          <cell r="Q346">
            <v>65000</v>
          </cell>
        </row>
        <row r="347">
          <cell r="A347">
            <v>54</v>
          </cell>
          <cell r="D347" t="str">
            <v>City Development</v>
          </cell>
          <cell r="E347" t="str">
            <v>Auckland City Environments</v>
          </cell>
          <cell r="F347" t="str">
            <v>Brigid Ashby</v>
          </cell>
          <cell r="G347" t="str">
            <v>Growth/Inflation related increase</v>
          </cell>
          <cell r="H347" t="str">
            <v>Staff costs</v>
          </cell>
          <cell r="K347">
            <v>555000</v>
          </cell>
          <cell r="M347">
            <v>555000</v>
          </cell>
          <cell r="N347">
            <v>0</v>
          </cell>
          <cell r="O347">
            <v>555000</v>
          </cell>
          <cell r="Q347">
            <v>555000</v>
          </cell>
        </row>
        <row r="348">
          <cell r="A348">
            <v>54</v>
          </cell>
          <cell r="D348" t="str">
            <v>City Development</v>
          </cell>
          <cell r="E348" t="str">
            <v>Auckland City Environments</v>
          </cell>
          <cell r="F348" t="str">
            <v>Audrey</v>
          </cell>
          <cell r="G348" t="str">
            <v>Growth/Inflation related increase</v>
          </cell>
          <cell r="H348" t="str">
            <v>Revenue Other Operating</v>
          </cell>
          <cell r="L348">
            <v>555000</v>
          </cell>
          <cell r="M348">
            <v>0</v>
          </cell>
          <cell r="N348">
            <v>555000</v>
          </cell>
          <cell r="O348">
            <v>-555000</v>
          </cell>
          <cell r="Q348">
            <v>-555000</v>
          </cell>
        </row>
        <row r="349">
          <cell r="A349">
            <v>54</v>
          </cell>
          <cell r="D349" t="str">
            <v>City Development</v>
          </cell>
          <cell r="E349" t="str">
            <v>Urban Design</v>
          </cell>
          <cell r="F349" t="str">
            <v>Brigid Ashby</v>
          </cell>
          <cell r="G349" t="str">
            <v>Growth/Inflation related increase</v>
          </cell>
          <cell r="H349" t="str">
            <v>Staff costs</v>
          </cell>
          <cell r="K349">
            <v>65000</v>
          </cell>
          <cell r="M349">
            <v>65000</v>
          </cell>
          <cell r="N349">
            <v>0</v>
          </cell>
          <cell r="O349">
            <v>65000</v>
          </cell>
          <cell r="Q349">
            <v>65000</v>
          </cell>
        </row>
        <row r="350">
          <cell r="A350">
            <v>54</v>
          </cell>
          <cell r="D350" t="str">
            <v>City Development</v>
          </cell>
          <cell r="E350" t="str">
            <v>Economic Development</v>
          </cell>
          <cell r="F350" t="str">
            <v>Brigid Ashby</v>
          </cell>
          <cell r="G350" t="str">
            <v>Growth/Inflation related increase</v>
          </cell>
          <cell r="H350" t="str">
            <v>Staff costs</v>
          </cell>
          <cell r="K350">
            <v>100000</v>
          </cell>
          <cell r="M350">
            <v>100000</v>
          </cell>
          <cell r="N350">
            <v>0</v>
          </cell>
          <cell r="O350">
            <v>100000</v>
          </cell>
          <cell r="Q350">
            <v>100000</v>
          </cell>
        </row>
        <row r="351">
          <cell r="A351">
            <v>54</v>
          </cell>
          <cell r="D351" t="str">
            <v>City Development</v>
          </cell>
          <cell r="E351" t="str">
            <v>Environmental &amp; Utility Management</v>
          </cell>
          <cell r="F351" t="str">
            <v>Brigid Ashby</v>
          </cell>
          <cell r="G351" t="str">
            <v>Growth/Inflation related increase</v>
          </cell>
          <cell r="H351" t="str">
            <v>Staff costs</v>
          </cell>
          <cell r="K351">
            <v>427000</v>
          </cell>
          <cell r="M351">
            <v>427000</v>
          </cell>
          <cell r="N351">
            <v>0</v>
          </cell>
          <cell r="O351">
            <v>427000</v>
          </cell>
          <cell r="Q351">
            <v>427000</v>
          </cell>
        </row>
        <row r="352">
          <cell r="A352">
            <v>54</v>
          </cell>
          <cell r="D352" t="str">
            <v>Transport</v>
          </cell>
          <cell r="E352" t="str">
            <v>Parking</v>
          </cell>
          <cell r="F352" t="str">
            <v>Brigid Ashby</v>
          </cell>
          <cell r="G352" t="str">
            <v>Growth/Inflation related increase</v>
          </cell>
          <cell r="H352" t="str">
            <v>Staff costs</v>
          </cell>
          <cell r="K352">
            <v>687000</v>
          </cell>
          <cell r="M352">
            <v>687000</v>
          </cell>
          <cell r="N352">
            <v>0</v>
          </cell>
          <cell r="O352">
            <v>687000</v>
          </cell>
          <cell r="Q352">
            <v>687000</v>
          </cell>
        </row>
        <row r="353">
          <cell r="A353">
            <v>54</v>
          </cell>
          <cell r="D353" t="str">
            <v>Transport</v>
          </cell>
          <cell r="E353" t="str">
            <v>Transport Safety, Assets &amp; Operations</v>
          </cell>
          <cell r="F353" t="str">
            <v>Brigid Ashby</v>
          </cell>
          <cell r="G353" t="str">
            <v>Growth/Inflation related increase</v>
          </cell>
          <cell r="H353" t="str">
            <v>Staff costs</v>
          </cell>
          <cell r="K353">
            <v>85000</v>
          </cell>
          <cell r="M353">
            <v>85000</v>
          </cell>
          <cell r="N353">
            <v>0</v>
          </cell>
          <cell r="O353">
            <v>85000</v>
          </cell>
          <cell r="Q353">
            <v>85000</v>
          </cell>
        </row>
        <row r="354">
          <cell r="A354">
            <v>54</v>
          </cell>
          <cell r="D354" t="str">
            <v>Transport</v>
          </cell>
          <cell r="E354" t="str">
            <v>Transport Infrastructure Delivery</v>
          </cell>
          <cell r="F354" t="str">
            <v>Brigid Ashby</v>
          </cell>
          <cell r="G354" t="str">
            <v>Growth/Inflation related increase</v>
          </cell>
          <cell r="H354" t="str">
            <v>Staff costs</v>
          </cell>
          <cell r="K354">
            <v>400000</v>
          </cell>
          <cell r="M354">
            <v>400000</v>
          </cell>
          <cell r="N354">
            <v>0</v>
          </cell>
          <cell r="O354">
            <v>400000</v>
          </cell>
          <cell r="Q354">
            <v>400000</v>
          </cell>
        </row>
        <row r="355">
          <cell r="A355">
            <v>54</v>
          </cell>
          <cell r="D355" t="str">
            <v>Transport</v>
          </cell>
          <cell r="E355" t="str">
            <v>Transport Strategy</v>
          </cell>
          <cell r="F355" t="str">
            <v>Brigid Ashby</v>
          </cell>
          <cell r="G355" t="str">
            <v>Growth/Inflation related increase</v>
          </cell>
          <cell r="H355" t="str">
            <v>Staff costs</v>
          </cell>
          <cell r="K355">
            <v>275000</v>
          </cell>
          <cell r="M355">
            <v>275000</v>
          </cell>
          <cell r="N355">
            <v>0</v>
          </cell>
          <cell r="O355">
            <v>275000</v>
          </cell>
          <cell r="Q355">
            <v>275000</v>
          </cell>
        </row>
        <row r="356">
          <cell r="A356">
            <v>54</v>
          </cell>
          <cell r="D356" t="str">
            <v>Organisation Performance</v>
          </cell>
          <cell r="E356" t="str">
            <v>Democracy Services</v>
          </cell>
          <cell r="F356" t="str">
            <v>Brigid Ashby</v>
          </cell>
          <cell r="G356" t="str">
            <v>Growth/Inflation related increase</v>
          </cell>
          <cell r="H356" t="str">
            <v>Staff costs</v>
          </cell>
          <cell r="K356">
            <v>139000</v>
          </cell>
          <cell r="M356">
            <v>139000</v>
          </cell>
          <cell r="N356">
            <v>0</v>
          </cell>
          <cell r="O356">
            <v>139000</v>
          </cell>
          <cell r="Q356">
            <v>139000</v>
          </cell>
        </row>
        <row r="357">
          <cell r="A357">
            <v>54</v>
          </cell>
          <cell r="D357" t="str">
            <v>Organisation Performance</v>
          </cell>
          <cell r="E357" t="str">
            <v>Human Resources</v>
          </cell>
          <cell r="F357" t="str">
            <v>Brigid Ashby</v>
          </cell>
          <cell r="G357" t="str">
            <v>Growth/Inflation related increase</v>
          </cell>
          <cell r="H357" t="str">
            <v>Staff costs</v>
          </cell>
          <cell r="K357">
            <v>98800</v>
          </cell>
          <cell r="M357">
            <v>98800</v>
          </cell>
          <cell r="N357">
            <v>0</v>
          </cell>
          <cell r="O357">
            <v>98800</v>
          </cell>
          <cell r="Q357">
            <v>98800</v>
          </cell>
        </row>
        <row r="358">
          <cell r="A358">
            <v>54</v>
          </cell>
          <cell r="D358" t="str">
            <v>Organisation Performance</v>
          </cell>
          <cell r="E358" t="str">
            <v>Information Technology &amp; Communications</v>
          </cell>
          <cell r="F358" t="str">
            <v>Brigid Ashby</v>
          </cell>
          <cell r="G358" t="str">
            <v>Growth/Inflation related increase</v>
          </cell>
          <cell r="H358" t="str">
            <v>Staff costs</v>
          </cell>
          <cell r="K358">
            <v>375000</v>
          </cell>
          <cell r="M358">
            <v>375000</v>
          </cell>
          <cell r="N358">
            <v>0</v>
          </cell>
          <cell r="O358">
            <v>375000</v>
          </cell>
          <cell r="Q358">
            <v>375000</v>
          </cell>
        </row>
        <row r="359">
          <cell r="A359">
            <v>55</v>
          </cell>
          <cell r="B359">
            <v>43</v>
          </cell>
          <cell r="D359" t="str">
            <v>Strategy Office</v>
          </cell>
          <cell r="E359" t="str">
            <v>Strategy Office</v>
          </cell>
          <cell r="F359" t="str">
            <v>Susan McGregor</v>
          </cell>
          <cell r="G359" t="str">
            <v>Growth/Inflation related increase</v>
          </cell>
          <cell r="H359" t="str">
            <v>Staff costs</v>
          </cell>
          <cell r="K359">
            <v>-115000</v>
          </cell>
          <cell r="M359">
            <v>-115000</v>
          </cell>
          <cell r="N359">
            <v>0</v>
          </cell>
          <cell r="O359">
            <v>-115000</v>
          </cell>
          <cell r="Q359">
            <v>-115000</v>
          </cell>
        </row>
        <row r="360">
          <cell r="A360">
            <v>55</v>
          </cell>
          <cell r="D360" t="str">
            <v>Strategy Office</v>
          </cell>
          <cell r="E360" t="str">
            <v>Strategy Office</v>
          </cell>
          <cell r="F360" t="str">
            <v>Peter Blacklock</v>
          </cell>
          <cell r="G360" t="str">
            <v>Growth/Inflation related increase</v>
          </cell>
          <cell r="H360" t="str">
            <v>Consultants &amp; contractors</v>
          </cell>
          <cell r="J360">
            <v>0</v>
          </cell>
          <cell r="K360">
            <v>-100000</v>
          </cell>
          <cell r="L360">
            <v>0</v>
          </cell>
          <cell r="M360">
            <v>-100000</v>
          </cell>
          <cell r="N360">
            <v>0</v>
          </cell>
          <cell r="O360">
            <v>-100000</v>
          </cell>
          <cell r="Q360">
            <v>-100000</v>
          </cell>
        </row>
        <row r="361">
          <cell r="A361">
            <v>56</v>
          </cell>
          <cell r="D361" t="str">
            <v>ACR</v>
          </cell>
          <cell r="E361" t="str">
            <v>ACR Policy</v>
          </cell>
          <cell r="F361" t="str">
            <v>Nalar Mohamed</v>
          </cell>
          <cell r="G361" t="str">
            <v>Other budget with "spike"</v>
          </cell>
          <cell r="H361" t="str">
            <v>Other operating expenditure</v>
          </cell>
          <cell r="K361">
            <v>1300000</v>
          </cell>
          <cell r="M361">
            <v>1300000</v>
          </cell>
          <cell r="N361">
            <v>0</v>
          </cell>
          <cell r="O361">
            <v>1300000</v>
          </cell>
          <cell r="S361">
            <v>1300000</v>
          </cell>
        </row>
        <row r="362">
          <cell r="A362">
            <v>57</v>
          </cell>
          <cell r="B362">
            <v>54</v>
          </cell>
          <cell r="D362" t="str">
            <v>City Development</v>
          </cell>
          <cell r="E362" t="str">
            <v>Economic Development</v>
          </cell>
          <cell r="F362" t="str">
            <v>Channa</v>
          </cell>
          <cell r="G362" t="str">
            <v>Growth/Inflation related increase</v>
          </cell>
          <cell r="H362" t="str">
            <v>Staff costs</v>
          </cell>
          <cell r="K362">
            <v>-20000</v>
          </cell>
          <cell r="M362">
            <v>-20000</v>
          </cell>
          <cell r="N362">
            <v>0</v>
          </cell>
          <cell r="O362">
            <v>-20000</v>
          </cell>
          <cell r="Q362">
            <v>-20000</v>
          </cell>
        </row>
        <row r="363">
          <cell r="A363">
            <v>57</v>
          </cell>
          <cell r="B363">
            <v>54</v>
          </cell>
          <cell r="D363" t="str">
            <v>City Development</v>
          </cell>
          <cell r="E363" t="str">
            <v>Economic Development</v>
          </cell>
          <cell r="F363" t="str">
            <v>Channa</v>
          </cell>
          <cell r="G363" t="str">
            <v>Growth/Inflation related increase</v>
          </cell>
          <cell r="H363" t="str">
            <v>Consultants &amp; Contractors</v>
          </cell>
          <cell r="K363">
            <v>-80000</v>
          </cell>
          <cell r="M363">
            <v>-80000</v>
          </cell>
          <cell r="N363">
            <v>0</v>
          </cell>
          <cell r="O363">
            <v>-80000</v>
          </cell>
          <cell r="Q363">
            <v>-80000</v>
          </cell>
        </row>
        <row r="364">
          <cell r="A364">
            <v>58</v>
          </cell>
          <cell r="D364" t="str">
            <v>ACR</v>
          </cell>
          <cell r="E364" t="str">
            <v>Auckland City Libraries</v>
          </cell>
          <cell r="F364" t="str">
            <v>Jane Hussein</v>
          </cell>
          <cell r="G364" t="str">
            <v>Growth/Inflation related increase</v>
          </cell>
          <cell r="H364" t="str">
            <v>Revenue Other Operating</v>
          </cell>
          <cell r="L364">
            <v>125000</v>
          </cell>
          <cell r="M364">
            <v>0</v>
          </cell>
          <cell r="N364">
            <v>125000</v>
          </cell>
          <cell r="O364">
            <v>-125000</v>
          </cell>
          <cell r="Q364">
            <v>-125000</v>
          </cell>
        </row>
        <row r="365">
          <cell r="A365">
            <v>59</v>
          </cell>
          <cell r="D365" t="str">
            <v>Transport</v>
          </cell>
          <cell r="E365" t="str">
            <v>Parking</v>
          </cell>
          <cell r="F365" t="str">
            <v>Guy Cory-Wright</v>
          </cell>
          <cell r="G365" t="str">
            <v>Growth/Inflation related increase</v>
          </cell>
          <cell r="H365" t="str">
            <v>Revenue Other Operating</v>
          </cell>
          <cell r="L365">
            <v>1600000</v>
          </cell>
          <cell r="M365">
            <v>0</v>
          </cell>
          <cell r="N365">
            <v>1600000</v>
          </cell>
          <cell r="O365">
            <v>-1600000</v>
          </cell>
          <cell r="Q365">
            <v>-1600000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ucture"/>
      <sheetName val="Control"/>
      <sheetName val="Input_Data"/>
      <sheetName val="Statements"/>
      <sheetName val="Calc_BU_EVA"/>
      <sheetName val="Output_BU_EVA"/>
      <sheetName val="Raj"/>
      <sheetName val="Output_ExtEVA"/>
      <sheetName val="Output_AnnRep"/>
      <sheetName val="Output_Graphs"/>
    </sheetNames>
    <sheetDataSet>
      <sheetData sheetId="0" refreshError="1">
        <row r="7">
          <cell r="B7">
            <v>1</v>
          </cell>
          <cell r="C7" t="str">
            <v>NZ</v>
          </cell>
          <cell r="D7" t="str">
            <v>New Zealand Post Group</v>
          </cell>
          <cell r="G7" t="str">
            <v>New Zealand Post Group</v>
          </cell>
          <cell r="H7" t="str">
            <v>n.a.</v>
          </cell>
        </row>
        <row r="8">
          <cell r="B8">
            <v>2</v>
          </cell>
          <cell r="C8" t="str">
            <v>PG</v>
          </cell>
          <cell r="E8" t="str">
            <v>Postal Services Group</v>
          </cell>
          <cell r="G8" t="str">
            <v>Postal Services Group</v>
          </cell>
          <cell r="H8" t="str">
            <v>X</v>
          </cell>
        </row>
        <row r="9">
          <cell r="B9">
            <v>3</v>
          </cell>
          <cell r="C9" t="str">
            <v>PL</v>
          </cell>
          <cell r="F9" t="str">
            <v>Postal Services - Letters Business</v>
          </cell>
          <cell r="G9" t="str">
            <v>Postal Services - Letters Business</v>
          </cell>
        </row>
        <row r="10">
          <cell r="B10">
            <v>4</v>
          </cell>
          <cell r="C10" t="str">
            <v>PR</v>
          </cell>
          <cell r="F10" t="str">
            <v>Postal Services - Retail Business</v>
          </cell>
          <cell r="G10" t="str">
            <v>Postal Services - Retail Business</v>
          </cell>
        </row>
        <row r="11">
          <cell r="B11">
            <v>5</v>
          </cell>
          <cell r="C11" t="str">
            <v>PE</v>
          </cell>
          <cell r="F11" t="str">
            <v>Postal Services - Electronic Business (Commercial)</v>
          </cell>
          <cell r="G11" t="str">
            <v>Postal Services - Electronic Business (Commercial)</v>
          </cell>
        </row>
        <row r="12">
          <cell r="B12">
            <v>6</v>
          </cell>
          <cell r="C12" t="str">
            <v>PC</v>
          </cell>
          <cell r="F12" t="str">
            <v>Postal Services - Electronic Business (Corporate)</v>
          </cell>
          <cell r="G12" t="str">
            <v>Postal Services - Electronic Business (Corporate)</v>
          </cell>
        </row>
        <row r="13">
          <cell r="B13">
            <v>7</v>
          </cell>
          <cell r="C13" t="str">
            <v>PN</v>
          </cell>
          <cell r="F13" t="str">
            <v>Postal Services - New Ventures</v>
          </cell>
          <cell r="G13" t="str">
            <v>Postal Services - New Ventures</v>
          </cell>
        </row>
        <row r="14">
          <cell r="B14">
            <v>8</v>
          </cell>
          <cell r="C14" t="str">
            <v>PP</v>
          </cell>
          <cell r="F14" t="str">
            <v>Postal Services - Parcels</v>
          </cell>
          <cell r="G14" t="str">
            <v>Postal Services - Parcels</v>
          </cell>
        </row>
        <row r="15">
          <cell r="B15">
            <v>9</v>
          </cell>
          <cell r="C15" t="str">
            <v>PK</v>
          </cell>
          <cell r="F15" t="str">
            <v>Postal Services - Kiwimail</v>
          </cell>
          <cell r="G15" t="str">
            <v>Postal Services - Kiwimail</v>
          </cell>
          <cell r="H15" t="str">
            <v>X</v>
          </cell>
        </row>
        <row r="16">
          <cell r="B16">
            <v>10</v>
          </cell>
          <cell r="C16" t="str">
            <v>PM</v>
          </cell>
          <cell r="F16" t="str">
            <v>Postal Services - Management (incl Eliminations)</v>
          </cell>
          <cell r="G16" t="str">
            <v>Postal Services - Management (incl Eliminations)</v>
          </cell>
        </row>
        <row r="17">
          <cell r="B17">
            <v>11</v>
          </cell>
          <cell r="C17" t="str">
            <v>DG</v>
          </cell>
          <cell r="E17" t="str">
            <v>Distribution Group</v>
          </cell>
          <cell r="G17" t="str">
            <v>Distribution Group</v>
          </cell>
          <cell r="H17" t="str">
            <v>X</v>
          </cell>
        </row>
        <row r="18">
          <cell r="B18">
            <v>12</v>
          </cell>
          <cell r="C18" t="str">
            <v>DC</v>
          </cell>
          <cell r="F18" t="str">
            <v>Distribution - CourierPost</v>
          </cell>
          <cell r="G18" t="str">
            <v>Distribution - CourierPost</v>
          </cell>
        </row>
        <row r="19">
          <cell r="B19">
            <v>13</v>
          </cell>
          <cell r="C19" t="str">
            <v>DR</v>
          </cell>
          <cell r="F19" t="str">
            <v>Distribution - RuralPost</v>
          </cell>
          <cell r="G19" t="str">
            <v>Distribution - RuralPost</v>
          </cell>
        </row>
        <row r="20">
          <cell r="B20">
            <v>14</v>
          </cell>
          <cell r="C20" t="str">
            <v>DT</v>
          </cell>
          <cell r="F20" t="str">
            <v>Distribution - Transport</v>
          </cell>
          <cell r="G20" t="str">
            <v>Distribution - Transport</v>
          </cell>
        </row>
        <row r="21">
          <cell r="B21">
            <v>15</v>
          </cell>
          <cell r="C21" t="str">
            <v>DA</v>
          </cell>
          <cell r="F21" t="str">
            <v>Distribution - Ansett Express</v>
          </cell>
          <cell r="G21" t="str">
            <v>Distribution - Ansett Express</v>
          </cell>
          <cell r="H21" t="str">
            <v>X</v>
          </cell>
        </row>
        <row r="22">
          <cell r="B22">
            <v>16</v>
          </cell>
          <cell r="C22" t="str">
            <v>DU</v>
          </cell>
          <cell r="F22" t="str">
            <v>Distribution - SkyRoad Express</v>
          </cell>
          <cell r="G22" t="str">
            <v>Distribution - SkyRoad Express</v>
          </cell>
          <cell r="H22" t="str">
            <v>X</v>
          </cell>
        </row>
        <row r="23">
          <cell r="B23">
            <v>17</v>
          </cell>
          <cell r="C23" t="str">
            <v>DV</v>
          </cell>
          <cell r="F23" t="str">
            <v>Distribution - SkyRoad International</v>
          </cell>
          <cell r="G23" t="str">
            <v>Distribution - SkyRoad International</v>
          </cell>
          <cell r="H23" t="str">
            <v>X</v>
          </cell>
        </row>
        <row r="24">
          <cell r="B24">
            <v>18</v>
          </cell>
          <cell r="C24" t="str">
            <v>DS</v>
          </cell>
          <cell r="F24" t="str">
            <v>Distribution - Smack On Time</v>
          </cell>
          <cell r="G24" t="str">
            <v>Distribution - Smack On Time</v>
          </cell>
          <cell r="H24" t="str">
            <v>X</v>
          </cell>
        </row>
        <row r="25">
          <cell r="B25">
            <v>19</v>
          </cell>
          <cell r="C25" t="str">
            <v>DX</v>
          </cell>
          <cell r="F25" t="str">
            <v>Distribution - XP Group</v>
          </cell>
          <cell r="G25" t="str">
            <v>Distribution - XP Group</v>
          </cell>
          <cell r="H25" t="str">
            <v>X</v>
          </cell>
        </row>
        <row r="26">
          <cell r="B26">
            <v>20</v>
          </cell>
          <cell r="C26" t="str">
            <v>DL</v>
          </cell>
          <cell r="F26" t="str">
            <v>Distribution - Contract Logistics</v>
          </cell>
          <cell r="G26" t="str">
            <v>Distribution - Contract Logistics</v>
          </cell>
        </row>
        <row r="27">
          <cell r="B27">
            <v>21</v>
          </cell>
          <cell r="C27" t="str">
            <v>DM</v>
          </cell>
          <cell r="F27" t="str">
            <v>Distribution - Management (incl Eliminations)</v>
          </cell>
          <cell r="G27" t="str">
            <v>Distribution - Management (incl Eliminations)</v>
          </cell>
        </row>
        <row r="28">
          <cell r="B28">
            <v>22</v>
          </cell>
          <cell r="G28" t="str">
            <v/>
          </cell>
        </row>
        <row r="29">
          <cell r="B29">
            <v>23</v>
          </cell>
          <cell r="G29" t="str">
            <v/>
          </cell>
        </row>
        <row r="30">
          <cell r="B30">
            <v>24</v>
          </cell>
          <cell r="C30" t="str">
            <v>IG</v>
          </cell>
          <cell r="E30" t="str">
            <v>New Zealand Post International Ltd</v>
          </cell>
          <cell r="G30" t="str">
            <v>New Zealand Post International Ltd</v>
          </cell>
          <cell r="H30" t="str">
            <v>X</v>
          </cell>
        </row>
        <row r="31">
          <cell r="B31">
            <v>25</v>
          </cell>
          <cell r="C31" t="str">
            <v>IM</v>
          </cell>
          <cell r="F31" t="str">
            <v>International Mail</v>
          </cell>
          <cell r="G31" t="str">
            <v>International Mail</v>
          </cell>
          <cell r="H31" t="str">
            <v>X</v>
          </cell>
        </row>
        <row r="32">
          <cell r="B32">
            <v>26</v>
          </cell>
          <cell r="C32" t="str">
            <v>IC</v>
          </cell>
          <cell r="F32" t="str">
            <v>International Consultancy</v>
          </cell>
          <cell r="G32" t="str">
            <v>International Consultancy</v>
          </cell>
          <cell r="H32" t="str">
            <v>X</v>
          </cell>
        </row>
        <row r="33">
          <cell r="B33">
            <v>27</v>
          </cell>
          <cell r="G33" t="str">
            <v/>
          </cell>
        </row>
        <row r="34">
          <cell r="B34">
            <v>28</v>
          </cell>
          <cell r="C34" t="str">
            <v>SB</v>
          </cell>
          <cell r="E34" t="str">
            <v>Stamps Business</v>
          </cell>
          <cell r="G34" t="str">
            <v>Stamps Business</v>
          </cell>
        </row>
        <row r="35">
          <cell r="B35">
            <v>29</v>
          </cell>
          <cell r="C35" t="str">
            <v>ZG</v>
          </cell>
          <cell r="E35" t="str">
            <v>Property Group</v>
          </cell>
          <cell r="G35" t="str">
            <v>Property Group</v>
          </cell>
          <cell r="H35" t="str">
            <v>X</v>
          </cell>
        </row>
        <row r="36">
          <cell r="B36">
            <v>30</v>
          </cell>
          <cell r="C36" t="str">
            <v>ZP</v>
          </cell>
          <cell r="F36" t="str">
            <v>New Zealand Post Properties Ltd</v>
          </cell>
          <cell r="G36" t="str">
            <v>New Zealand Post Properties Ltd</v>
          </cell>
          <cell r="H36" t="str">
            <v>X</v>
          </cell>
        </row>
        <row r="37">
          <cell r="B37">
            <v>31</v>
          </cell>
          <cell r="C37" t="str">
            <v>ZR</v>
          </cell>
          <cell r="F37" t="str">
            <v>Revaluation Holding Account</v>
          </cell>
          <cell r="G37" t="str">
            <v>Revaluation Holding Account</v>
          </cell>
        </row>
        <row r="38">
          <cell r="B38">
            <v>32</v>
          </cell>
          <cell r="C38" t="str">
            <v>HG</v>
          </cell>
          <cell r="E38" t="str">
            <v>Datamail Group</v>
          </cell>
          <cell r="G38" t="str">
            <v>Datamail Group</v>
          </cell>
          <cell r="H38" t="str">
            <v>X</v>
          </cell>
        </row>
        <row r="39">
          <cell r="B39">
            <v>33</v>
          </cell>
          <cell r="C39" t="str">
            <v>HD</v>
          </cell>
          <cell r="F39" t="str">
            <v>Datamail</v>
          </cell>
          <cell r="G39" t="str">
            <v>Datamail</v>
          </cell>
          <cell r="H39" t="str">
            <v>X</v>
          </cell>
        </row>
        <row r="40">
          <cell r="B40">
            <v>34</v>
          </cell>
          <cell r="C40" t="str">
            <v>HP</v>
          </cell>
          <cell r="F40" t="str">
            <v>Datamail New Zealand Post Goodwill</v>
          </cell>
          <cell r="G40" t="str">
            <v>Datamail New Zealand Post Goodwill</v>
          </cell>
        </row>
        <row r="41">
          <cell r="B41">
            <v>35</v>
          </cell>
          <cell r="C41" t="str">
            <v>EE</v>
          </cell>
          <cell r="E41" t="str">
            <v>Electoral</v>
          </cell>
          <cell r="G41" t="str">
            <v>Electoral</v>
          </cell>
        </row>
        <row r="42">
          <cell r="B42">
            <v>36</v>
          </cell>
          <cell r="C42" t="str">
            <v>SS</v>
          </cell>
          <cell r="E42" t="str">
            <v>New Zealand Post Shared Services</v>
          </cell>
          <cell r="G42" t="str">
            <v>New Zealand Post Shared Services</v>
          </cell>
        </row>
        <row r="43">
          <cell r="B43">
            <v>37</v>
          </cell>
          <cell r="C43" t="str">
            <v>CG</v>
          </cell>
          <cell r="E43" t="str">
            <v>Corporate Group</v>
          </cell>
          <cell r="G43" t="str">
            <v>Corporate Group</v>
          </cell>
        </row>
        <row r="44">
          <cell r="B44">
            <v>38</v>
          </cell>
          <cell r="C44" t="str">
            <v>CF</v>
          </cell>
          <cell r="F44" t="str">
            <v>Corporate - Finance</v>
          </cell>
          <cell r="G44" t="str">
            <v>Corporate - Finance</v>
          </cell>
        </row>
        <row r="45">
          <cell r="B45">
            <v>39</v>
          </cell>
          <cell r="C45" t="str">
            <v>CR</v>
          </cell>
          <cell r="F45" t="str">
            <v>Corporate - Risk</v>
          </cell>
          <cell r="G45" t="str">
            <v>Corporate - Risk</v>
          </cell>
        </row>
        <row r="46">
          <cell r="B46">
            <v>40</v>
          </cell>
          <cell r="C46" t="str">
            <v>CH</v>
          </cell>
          <cell r="F46" t="str">
            <v>Corporate - Human Resources</v>
          </cell>
          <cell r="G46" t="str">
            <v>Corporate - Human Resources</v>
          </cell>
        </row>
        <row r="47">
          <cell r="B47">
            <v>41</v>
          </cell>
          <cell r="C47" t="str">
            <v>CC</v>
          </cell>
          <cell r="F47" t="str">
            <v>Corporate - Communications</v>
          </cell>
          <cell r="G47" t="str">
            <v>Corporate - Communications</v>
          </cell>
        </row>
        <row r="48">
          <cell r="B48">
            <v>42</v>
          </cell>
          <cell r="C48" t="str">
            <v>CE</v>
          </cell>
          <cell r="F48" t="str">
            <v>Corporate - CEO's Office</v>
          </cell>
          <cell r="G48" t="str">
            <v>Corporate - CEO's Office</v>
          </cell>
        </row>
        <row r="49">
          <cell r="B49">
            <v>43</v>
          </cell>
          <cell r="C49" t="str">
            <v>CN</v>
          </cell>
          <cell r="F49" t="str">
            <v>Corporate - Projects</v>
          </cell>
          <cell r="G49" t="str">
            <v>Corporate - Projects</v>
          </cell>
        </row>
        <row r="50">
          <cell r="B50">
            <v>44</v>
          </cell>
          <cell r="C50" t="str">
            <v>CO</v>
          </cell>
          <cell r="F50" t="str">
            <v>Corporate - Other</v>
          </cell>
          <cell r="G50" t="str">
            <v>Corporate - Other</v>
          </cell>
        </row>
        <row r="51">
          <cell r="B51">
            <v>45</v>
          </cell>
          <cell r="G51" t="str">
            <v/>
          </cell>
        </row>
        <row r="52">
          <cell r="B52">
            <v>46</v>
          </cell>
          <cell r="G52" t="str">
            <v/>
          </cell>
        </row>
        <row r="53">
          <cell r="B53">
            <v>47</v>
          </cell>
          <cell r="C53" t="str">
            <v>CX</v>
          </cell>
          <cell r="E53" t="str">
            <v>Corporate CEO Reserve</v>
          </cell>
          <cell r="G53" t="str">
            <v>Corporate CEO Reserve</v>
          </cell>
        </row>
        <row r="54">
          <cell r="B54">
            <v>48</v>
          </cell>
          <cell r="C54" t="str">
            <v>AD</v>
          </cell>
          <cell r="E54" t="str">
            <v>Datacom</v>
          </cell>
          <cell r="G54" t="str">
            <v>Datacom</v>
          </cell>
        </row>
        <row r="55">
          <cell r="B55">
            <v>49</v>
          </cell>
          <cell r="C55" t="str">
            <v>RE</v>
          </cell>
          <cell r="E55" t="str">
            <v>Residual</v>
          </cell>
          <cell r="G55" t="str">
            <v>Residual</v>
          </cell>
        </row>
        <row r="56">
          <cell r="B56">
            <v>50</v>
          </cell>
          <cell r="C56" t="str">
            <v>EM</v>
          </cell>
          <cell r="E56" t="str">
            <v>Eliminations</v>
          </cell>
          <cell r="G56" t="str">
            <v>Eliminations</v>
          </cell>
        </row>
      </sheetData>
      <sheetData sheetId="1"/>
      <sheetData sheetId="2"/>
      <sheetData sheetId="3"/>
      <sheetData sheetId="4"/>
      <sheetData sheetId="5"/>
      <sheetData sheetId="6"/>
      <sheetData sheetId="7"/>
      <sheetData sheetId="8"/>
      <sheetData sheetId="9"/>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J_Topline"/>
      <sheetName val="TransferPricing"/>
      <sheetName val="Capex2"/>
      <sheetName val="Control"/>
      <sheetName val="Check"/>
      <sheetName val="Input"/>
      <sheetName val="POST"/>
      <sheetName val="DW"/>
      <sheetName val="LB"/>
      <sheetName val="RB"/>
      <sheetName val="XG"/>
      <sheetName val="XC"/>
      <sheetName val="XK"/>
      <sheetName val="XM"/>
      <sheetName val="DG"/>
      <sheetName val="DC"/>
      <sheetName val="DM"/>
      <sheetName val="DS"/>
      <sheetName val="DL"/>
      <sheetName val="TG"/>
      <sheetName val="TT"/>
      <sheetName val="TX"/>
      <sheetName val="TI"/>
      <sheetName val="TM"/>
      <sheetName val="RP"/>
      <sheetName val="EG"/>
      <sheetName val="EB"/>
      <sheetName val="EC"/>
      <sheetName val="EV"/>
      <sheetName val="ED"/>
      <sheetName val="EE"/>
      <sheetName val="ES"/>
      <sheetName val="EA"/>
      <sheetName val="EM"/>
      <sheetName val="EO1"/>
      <sheetName val="EO2"/>
      <sheetName val="DO"/>
      <sheetName val="AC"/>
      <sheetName val="IG"/>
      <sheetName val="IM"/>
      <sheetName val="IC"/>
      <sheetName val="IMM"/>
      <sheetName val="ICM"/>
      <sheetName val="COR"/>
      <sheetName val="PS"/>
      <sheetName val="PP"/>
      <sheetName val="CG"/>
      <sheetName val="CE"/>
      <sheetName val="CI"/>
      <sheetName val="CF"/>
      <sheetName val="CH"/>
      <sheetName val="CR"/>
      <sheetName val="CC"/>
      <sheetName val="OC"/>
      <sheetName val="OR"/>
      <sheetName val="OB"/>
      <sheetName val="ELIM"/>
      <sheetName val="Z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HER"/>
      <sheetName val="Chem"/>
      <sheetName val="Cont"/>
      <sheetName val="Facilities"/>
      <sheetName val="Hydro"/>
      <sheetName val="Contract"/>
      <sheetName val="Insurance"/>
      <sheetName val="Mobile"/>
      <sheetName val="PreAccr"/>
      <sheetName val="Reinstate"/>
      <sheetName val="SEPA"/>
      <sheetName val="Stocks"/>
      <sheetName val="Adhoc"/>
    </sheetNames>
    <sheetDataSet>
      <sheetData sheetId="0" refreshError="1">
        <row r="1">
          <cell r="G1" t="str">
            <v>Period</v>
          </cell>
          <cell r="H1" t="str">
            <v>M/E Date</v>
          </cell>
          <cell r="I1" t="str">
            <v>Weeks</v>
          </cell>
          <cell r="J1" t="str">
            <v>C Weeks</v>
          </cell>
          <cell r="K1" t="str">
            <v>PrePaid</v>
          </cell>
        </row>
        <row r="2">
          <cell r="G2">
            <v>0</v>
          </cell>
          <cell r="H2">
            <v>37711</v>
          </cell>
        </row>
        <row r="3">
          <cell r="G3">
            <v>1</v>
          </cell>
          <cell r="H3">
            <v>37738</v>
          </cell>
          <cell r="I3">
            <v>4</v>
          </cell>
          <cell r="J3">
            <v>4</v>
          </cell>
          <cell r="K3">
            <v>2.4159999999999999</v>
          </cell>
        </row>
        <row r="4">
          <cell r="G4">
            <v>2</v>
          </cell>
          <cell r="H4">
            <v>37766</v>
          </cell>
          <cell r="I4">
            <v>4</v>
          </cell>
          <cell r="J4">
            <v>8</v>
          </cell>
          <cell r="K4">
            <v>4.8319999999999999</v>
          </cell>
        </row>
        <row r="5">
          <cell r="G5">
            <v>3</v>
          </cell>
          <cell r="H5">
            <v>37801</v>
          </cell>
          <cell r="I5">
            <v>5</v>
          </cell>
          <cell r="J5">
            <v>13</v>
          </cell>
          <cell r="K5">
            <v>0</v>
          </cell>
        </row>
        <row r="6">
          <cell r="G6">
            <v>4</v>
          </cell>
          <cell r="H6">
            <v>37829</v>
          </cell>
          <cell r="I6">
            <v>4</v>
          </cell>
          <cell r="J6">
            <v>17</v>
          </cell>
          <cell r="K6">
            <v>2.4159999999999999</v>
          </cell>
        </row>
        <row r="7">
          <cell r="G7">
            <v>5</v>
          </cell>
          <cell r="H7">
            <v>37857</v>
          </cell>
          <cell r="I7">
            <v>4</v>
          </cell>
          <cell r="J7">
            <v>21</v>
          </cell>
          <cell r="K7">
            <v>4.8319999999999999</v>
          </cell>
        </row>
        <row r="8">
          <cell r="G8">
            <v>6</v>
          </cell>
          <cell r="H8">
            <v>37892</v>
          </cell>
          <cell r="I8">
            <v>5</v>
          </cell>
          <cell r="J8">
            <v>26</v>
          </cell>
          <cell r="K8">
            <v>0</v>
          </cell>
        </row>
        <row r="9">
          <cell r="G9">
            <v>7</v>
          </cell>
          <cell r="H9">
            <v>37920</v>
          </cell>
          <cell r="I9">
            <v>4</v>
          </cell>
          <cell r="J9">
            <v>30</v>
          </cell>
          <cell r="K9">
            <v>2.4159999999999999</v>
          </cell>
        </row>
        <row r="10">
          <cell r="G10">
            <v>8</v>
          </cell>
          <cell r="H10">
            <v>37948</v>
          </cell>
          <cell r="I10">
            <v>4</v>
          </cell>
          <cell r="J10">
            <v>34</v>
          </cell>
          <cell r="K10">
            <v>4.8319999999999999</v>
          </cell>
        </row>
        <row r="11">
          <cell r="G11">
            <v>9</v>
          </cell>
          <cell r="H11">
            <v>37983</v>
          </cell>
          <cell r="I11">
            <v>5</v>
          </cell>
          <cell r="J11">
            <v>39</v>
          </cell>
          <cell r="K11">
            <v>0</v>
          </cell>
        </row>
        <row r="12">
          <cell r="G12">
            <v>10</v>
          </cell>
          <cell r="H12">
            <v>38011</v>
          </cell>
          <cell r="I12">
            <v>4</v>
          </cell>
          <cell r="J12">
            <v>43</v>
          </cell>
          <cell r="K12">
            <v>2.4159999999999999</v>
          </cell>
        </row>
        <row r="13">
          <cell r="G13">
            <v>11</v>
          </cell>
          <cell r="H13">
            <v>38039</v>
          </cell>
          <cell r="I13">
            <v>4</v>
          </cell>
          <cell r="J13">
            <v>47</v>
          </cell>
          <cell r="K13">
            <v>4.8319999999999999</v>
          </cell>
        </row>
        <row r="14">
          <cell r="G14">
            <v>12</v>
          </cell>
          <cell r="H14">
            <v>38077</v>
          </cell>
          <cell r="I14">
            <v>5</v>
          </cell>
          <cell r="J14">
            <v>52</v>
          </cell>
          <cell r="K1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CBRE11"/>
      <sheetName val="MS Query"/>
      <sheetName val="6010"/>
      <sheetName val="6040"/>
      <sheetName val="6080"/>
      <sheetName val="6090"/>
      <sheetName val="6095"/>
      <sheetName val="6100"/>
      <sheetName val="6120"/>
      <sheetName val="6165"/>
      <sheetName val="7110"/>
      <sheetName val="8040"/>
      <sheetName val="8050"/>
      <sheetName val="8070"/>
      <sheetName val="8072"/>
      <sheetName val="8080"/>
      <sheetName val="8083"/>
      <sheetName val="8085"/>
      <sheetName val="8100"/>
      <sheetName val="8120"/>
      <sheetName val="8140"/>
      <sheetName val="8160"/>
      <sheetName val="8999"/>
      <sheetName val="9410"/>
      <sheetName val="TR8030"/>
      <sheetName val="TR8035"/>
      <sheetName val="TR9030"/>
      <sheetName val="Template xxxx"/>
    </sheetNames>
    <sheetDataSet>
      <sheetData sheetId="0" refreshError="1">
        <row r="2">
          <cell r="A2" t="str">
            <v>30 June, 2002</v>
          </cell>
        </row>
        <row r="3">
          <cell r="A3" t="str">
            <v>ACCOUNT_CODE</v>
          </cell>
          <cell r="B3" t="str">
            <v>ACCOUNT_NAME</v>
          </cell>
          <cell r="F3" t="str">
            <v>ACTUAL_BALANCE</v>
          </cell>
        </row>
        <row r="5">
          <cell r="A5" t="str">
            <v>HFAD6100</v>
          </cell>
          <cell r="B5" t="str">
            <v>Sundry Debtors &amp; Prepayments</v>
          </cell>
          <cell r="F5">
            <v>440980.07</v>
          </cell>
        </row>
        <row r="6">
          <cell r="A6" t="str">
            <v>HFAD6151</v>
          </cell>
          <cell r="B6" t="str">
            <v>Stock Purchases</v>
          </cell>
          <cell r="F6">
            <v>-0.01</v>
          </cell>
        </row>
        <row r="7">
          <cell r="A7" t="str">
            <v>HFAD705F</v>
          </cell>
          <cell r="B7" t="str">
            <v>Prov for Dep. Office Equipment</v>
          </cell>
          <cell r="F7">
            <v>-137934</v>
          </cell>
        </row>
        <row r="8">
          <cell r="A8" t="str">
            <v>HFAD8040</v>
          </cell>
          <cell r="B8" t="str">
            <v>Provision for Pond Remediation</v>
          </cell>
          <cell r="F8">
            <v>-10258503.550000001</v>
          </cell>
        </row>
        <row r="9">
          <cell r="A9" t="str">
            <v>HFAD8050</v>
          </cell>
          <cell r="B9" t="str">
            <v>Trade Payables</v>
          </cell>
          <cell r="F9">
            <v>-1771144.21</v>
          </cell>
        </row>
        <row r="10">
          <cell r="A10" t="str">
            <v>HFAD8085</v>
          </cell>
          <cell r="B10" t="str">
            <v>Stock O/Seas Charges Clear.</v>
          </cell>
          <cell r="F10">
            <v>-3992.67</v>
          </cell>
        </row>
        <row r="11">
          <cell r="A11" t="str">
            <v>HFAD8100</v>
          </cell>
          <cell r="B11" t="str">
            <v>GST Payable - WSL</v>
          </cell>
          <cell r="F11">
            <v>-1402382.61</v>
          </cell>
        </row>
        <row r="12">
          <cell r="A12" t="str">
            <v>HFAD8120</v>
          </cell>
          <cell r="B12" t="str">
            <v>Bonds</v>
          </cell>
          <cell r="F12">
            <v>-3825.01</v>
          </cell>
        </row>
        <row r="13">
          <cell r="A13" t="str">
            <v>HFAD8140</v>
          </cell>
          <cell r="B13" t="str">
            <v>Contract Retentions</v>
          </cell>
          <cell r="F13">
            <v>-21499813.850000001</v>
          </cell>
        </row>
        <row r="14">
          <cell r="A14" t="str">
            <v>HFAD8160</v>
          </cell>
          <cell r="B14" t="str">
            <v>Provision for Current Tax</v>
          </cell>
          <cell r="F14">
            <v>2069242.53</v>
          </cell>
        </row>
        <row r="15">
          <cell r="A15" t="str">
            <v>HFAD8961</v>
          </cell>
          <cell r="B15" t="str">
            <v>P A Y E Clearing</v>
          </cell>
          <cell r="F15">
            <v>-33012.93</v>
          </cell>
        </row>
        <row r="16">
          <cell r="A16" t="str">
            <v>HFAD8962</v>
          </cell>
          <cell r="B16" t="str">
            <v>Payroll Deductions Clearing</v>
          </cell>
          <cell r="F16">
            <v>-39742.36</v>
          </cell>
        </row>
        <row r="17">
          <cell r="A17" t="str">
            <v>HFAD8963</v>
          </cell>
          <cell r="B17" t="str">
            <v>Gratuity Provision</v>
          </cell>
          <cell r="F17">
            <v>-3980517.19</v>
          </cell>
        </row>
        <row r="18">
          <cell r="A18" t="str">
            <v>HFAD8964</v>
          </cell>
          <cell r="B18" t="str">
            <v>Annual Leave Provision</v>
          </cell>
          <cell r="F18">
            <v>-15324717.779999999</v>
          </cell>
        </row>
        <row r="19">
          <cell r="A19" t="str">
            <v>HFAD8965</v>
          </cell>
          <cell r="B19" t="str">
            <v>L S L Provision</v>
          </cell>
          <cell r="F19">
            <v>-1444140.59</v>
          </cell>
        </row>
        <row r="20">
          <cell r="A20" t="str">
            <v>HFAD8966</v>
          </cell>
          <cell r="B20" t="str">
            <v>Sick Leave Provision</v>
          </cell>
          <cell r="F20">
            <v>0.24</v>
          </cell>
        </row>
        <row r="21">
          <cell r="A21" t="str">
            <v>HFAD8967</v>
          </cell>
          <cell r="B21" t="str">
            <v>Annual Leave Payments</v>
          </cell>
          <cell r="F21">
            <v>14915574.189999999</v>
          </cell>
        </row>
        <row r="22">
          <cell r="A22" t="str">
            <v>HFAD8968</v>
          </cell>
          <cell r="B22" t="str">
            <v>L S L  Payments</v>
          </cell>
          <cell r="F22">
            <v>1368912.02</v>
          </cell>
        </row>
        <row r="23">
          <cell r="A23" t="str">
            <v>HFAD8970</v>
          </cell>
          <cell r="B23" t="str">
            <v>Gratuity Payments</v>
          </cell>
          <cell r="F23">
            <v>3980517.68</v>
          </cell>
        </row>
        <row r="24">
          <cell r="A24" t="str">
            <v>HFAD8971</v>
          </cell>
          <cell r="B24" t="str">
            <v>Withholding Tax</v>
          </cell>
          <cell r="F24">
            <v>-562.07000000000005</v>
          </cell>
        </row>
        <row r="25">
          <cell r="A25" t="str">
            <v>HFAD8972</v>
          </cell>
          <cell r="B25" t="str">
            <v>Super Subsidy Clearing</v>
          </cell>
          <cell r="F25">
            <v>-7483.97</v>
          </cell>
        </row>
        <row r="26">
          <cell r="A26" t="str">
            <v>HFAD8974</v>
          </cell>
          <cell r="B26" t="str">
            <v>Days in Lieu Provision</v>
          </cell>
          <cell r="F26">
            <v>-768923.25</v>
          </cell>
        </row>
        <row r="27">
          <cell r="A27" t="str">
            <v>HFAD8975</v>
          </cell>
          <cell r="B27" t="str">
            <v>Days in Lieu Payments</v>
          </cell>
          <cell r="F27">
            <v>766900.18</v>
          </cell>
        </row>
        <row r="28">
          <cell r="A28" t="str">
            <v>HFAD8995</v>
          </cell>
          <cell r="B28" t="str">
            <v>KPMG Payroll Clearing</v>
          </cell>
          <cell r="F28">
            <v>-95422.57</v>
          </cell>
        </row>
        <row r="29">
          <cell r="A29" t="str">
            <v>HFAD8999</v>
          </cell>
          <cell r="B29" t="str">
            <v>POSTING SUSPENSE FINANCIAL</v>
          </cell>
          <cell r="F29">
            <v>4739.95</v>
          </cell>
        </row>
        <row r="30">
          <cell r="A30" t="str">
            <v>HFAD899Z</v>
          </cell>
          <cell r="B30" t="str">
            <v>POSTING SUSPENSE PHYSICAL</v>
          </cell>
          <cell r="F30">
            <v>606.12</v>
          </cell>
        </row>
        <row r="31">
          <cell r="A31" t="str">
            <v>HFAD9410</v>
          </cell>
          <cell r="B31" t="str">
            <v>Sinking Funds</v>
          </cell>
          <cell r="F31">
            <v>12573894.15</v>
          </cell>
        </row>
        <row r="32">
          <cell r="A32" t="str">
            <v>HFAD9570</v>
          </cell>
          <cell r="B32" t="str">
            <v>Retained Earnings</v>
          </cell>
          <cell r="F32">
            <v>18671242.469999999</v>
          </cell>
        </row>
        <row r="33">
          <cell r="A33" t="str">
            <v>HFAD9310</v>
          </cell>
          <cell r="B33" t="str">
            <v>Provision for Deferred Tax</v>
          </cell>
          <cell r="F33">
            <v>-20530637</v>
          </cell>
        </row>
        <row r="34">
          <cell r="A34" t="str">
            <v>HFAD6040</v>
          </cell>
          <cell r="B34" t="str">
            <v>Bank - Westpac</v>
          </cell>
          <cell r="F34">
            <v>-126780.36</v>
          </cell>
        </row>
        <row r="35">
          <cell r="A35" t="str">
            <v>HFAD6020</v>
          </cell>
          <cell r="B35" t="str">
            <v>Foreign Currency Advance</v>
          </cell>
          <cell r="F35">
            <v>5359.21</v>
          </cell>
        </row>
        <row r="36">
          <cell r="A36" t="str">
            <v>HFAD6090</v>
          </cell>
          <cell r="B36" t="str">
            <v>Trade Debtors</v>
          </cell>
          <cell r="F36">
            <v>13134098.210000001</v>
          </cell>
        </row>
        <row r="37">
          <cell r="A37" t="str">
            <v>HFAD8071</v>
          </cell>
          <cell r="B37" t="str">
            <v>Capital Accruals</v>
          </cell>
          <cell r="F37">
            <v>-2032309</v>
          </cell>
        </row>
        <row r="38">
          <cell r="A38" t="str">
            <v>HFAD8960</v>
          </cell>
          <cell r="B38" t="str">
            <v>Net Pay Clearing</v>
          </cell>
          <cell r="F38">
            <v>-84625.95</v>
          </cell>
        </row>
        <row r="39">
          <cell r="A39" t="e">
            <v>#REF!</v>
          </cell>
          <cell r="B39" t="e">
            <v>#REF!</v>
          </cell>
          <cell r="F39" t="e">
            <v>#REF!</v>
          </cell>
        </row>
        <row r="40">
          <cell r="A40" t="str">
            <v>HFAD6120</v>
          </cell>
          <cell r="B40" t="str">
            <v>GST Receivable - WSL</v>
          </cell>
          <cell r="F40">
            <v>1006798.71</v>
          </cell>
        </row>
        <row r="41">
          <cell r="A41" t="str">
            <v>HFAD8070</v>
          </cell>
          <cell r="B41" t="str">
            <v>Accruals</v>
          </cell>
          <cell r="F41">
            <v>-6311983.2199999997</v>
          </cell>
        </row>
        <row r="42">
          <cell r="A42" t="str">
            <v>HFAD8072</v>
          </cell>
          <cell r="B42" t="str">
            <v>Interest Accrued</v>
          </cell>
          <cell r="F42">
            <v>-4143916.08</v>
          </cell>
        </row>
        <row r="43">
          <cell r="A43" t="str">
            <v>HFAD8080</v>
          </cell>
          <cell r="B43" t="str">
            <v>Purchases Clearing</v>
          </cell>
          <cell r="F43">
            <v>-541335.18999999994</v>
          </cell>
        </row>
        <row r="44">
          <cell r="A44" t="str">
            <v>HFAD8083</v>
          </cell>
          <cell r="B44" t="str">
            <v>Own Build Inventory Clearing</v>
          </cell>
          <cell r="F44">
            <v>-39115</v>
          </cell>
        </row>
        <row r="45">
          <cell r="A45" t="str">
            <v>HFAD9575</v>
          </cell>
          <cell r="B45" t="str">
            <v>RE Reval Reserve FA Disposals</v>
          </cell>
          <cell r="F45">
            <v>-22785383</v>
          </cell>
        </row>
        <row r="46">
          <cell r="A46" t="e">
            <v>#REF!</v>
          </cell>
          <cell r="B46" t="e">
            <v>#REF!</v>
          </cell>
          <cell r="F46" t="e">
            <v>#REF!</v>
          </cell>
        </row>
        <row r="47">
          <cell r="A47" t="e">
            <v>#REF!</v>
          </cell>
          <cell r="B47" t="e">
            <v>#REF!</v>
          </cell>
          <cell r="F47" t="e">
            <v>#REF!</v>
          </cell>
        </row>
        <row r="48">
          <cell r="A48" t="e">
            <v>#REF!</v>
          </cell>
          <cell r="B48" t="e">
            <v>#REF!</v>
          </cell>
          <cell r="F48" t="e">
            <v>#REF!</v>
          </cell>
        </row>
        <row r="49">
          <cell r="A49" t="str">
            <v>HFTR9120</v>
          </cell>
          <cell r="B49" t="str">
            <v>CBA Five Year Advance</v>
          </cell>
          <cell r="F49">
            <v>-100000000</v>
          </cell>
        </row>
        <row r="50">
          <cell r="A50" t="str">
            <v>HFAD6152</v>
          </cell>
          <cell r="B50" t="str">
            <v>Stock Issues</v>
          </cell>
          <cell r="F50">
            <v>0.01</v>
          </cell>
        </row>
        <row r="51">
          <cell r="A51" t="str">
            <v>HFAD6165</v>
          </cell>
          <cell r="B51" t="str">
            <v>Provision for Stock Write Down</v>
          </cell>
          <cell r="F51">
            <v>-1195000</v>
          </cell>
        </row>
        <row r="52">
          <cell r="A52" t="str">
            <v>HFAD6010</v>
          </cell>
          <cell r="B52" t="str">
            <v>Cash on Hand</v>
          </cell>
          <cell r="F52">
            <v>1500</v>
          </cell>
        </row>
        <row r="53">
          <cell r="A53" t="str">
            <v>HFAD701F</v>
          </cell>
          <cell r="B53" t="str">
            <v>Office Equipment At Cost</v>
          </cell>
          <cell r="F53">
            <v>140826</v>
          </cell>
        </row>
        <row r="54">
          <cell r="A54" t="str">
            <v>HFTR8030</v>
          </cell>
          <cell r="B54" t="str">
            <v>Short Term Advances</v>
          </cell>
          <cell r="F54">
            <v>-10000000</v>
          </cell>
        </row>
        <row r="55">
          <cell r="A55" t="str">
            <v>HFTR8035</v>
          </cell>
          <cell r="B55" t="str">
            <v>Commercial Paper</v>
          </cell>
          <cell r="F55">
            <v>-133894211.8</v>
          </cell>
        </row>
        <row r="56">
          <cell r="A56" t="str">
            <v>HFTR9030</v>
          </cell>
          <cell r="B56" t="str">
            <v>ARC Debt</v>
          </cell>
          <cell r="F56">
            <v>-29000000</v>
          </cell>
        </row>
        <row r="58">
          <cell r="B58" t="str">
            <v>TOTAL</v>
          </cell>
          <cell r="F58" t="e">
            <v>#REF!</v>
          </cell>
        </row>
        <row r="59">
          <cell r="F59" t="e">
            <v>#REF!</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ut"/>
      <sheetName val="Instructions"/>
      <sheetName val="Set-up"/>
      <sheetName val="Classes"/>
      <sheetName val="TB"/>
      <sheetName val="FinInfo"/>
      <sheetName val="AFS"/>
      <sheetName val="TBImport"/>
      <sheetName val="Lists"/>
      <sheetName val="Cover"/>
      <sheetName val="Mapping table"/>
      <sheetName val="Sheet1"/>
    </sheetNames>
    <sheetDataSet>
      <sheetData sheetId="0" refreshError="1"/>
      <sheetData sheetId="1" refreshError="1"/>
      <sheetData sheetId="2">
        <row r="16">
          <cell r="B16">
            <v>2011</v>
          </cell>
        </row>
      </sheetData>
      <sheetData sheetId="3" refreshError="1"/>
      <sheetData sheetId="4">
        <row r="4">
          <cell r="A4" t="str">
            <v>Class</v>
          </cell>
          <cell r="B4" t="str">
            <v>Acc No</v>
          </cell>
        </row>
      </sheetData>
      <sheetData sheetId="5">
        <row r="4">
          <cell r="A4" t="str">
            <v>Class</v>
          </cell>
        </row>
      </sheetData>
      <sheetData sheetId="6"/>
      <sheetData sheetId="7" refreshError="1"/>
      <sheetData sheetId="8" refreshError="1"/>
      <sheetData sheetId="9" refreshError="1"/>
      <sheetData sheetId="10" refreshError="1"/>
      <sheetData sheetId="1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ums"/>
    </sheetNames>
    <sheetDataSet>
      <sheetData sheetId="0"/>
      <sheetData sheetId="1">
        <row r="3">
          <cell r="B3" t="str">
            <v>Fiscal</v>
          </cell>
          <cell r="D3" t="str">
            <v>Statutory</v>
          </cell>
          <cell r="F3" t="str">
            <v>Debit</v>
          </cell>
        </row>
        <row r="4">
          <cell r="B4" t="str">
            <v>Reporting</v>
          </cell>
          <cell r="D4" t="str">
            <v>Complementary</v>
          </cell>
          <cell r="F4" t="str">
            <v>Credit</v>
          </cell>
        </row>
        <row r="5">
          <cell r="B5" t="str">
            <v>Tax</v>
          </cell>
          <cell r="D5" t="str">
            <v>Both</v>
          </cell>
        </row>
      </sheetData>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ort JCD"/>
      <sheetName val="Total"/>
      <sheetName val="All Projects"/>
    </sheetNames>
    <sheetDataSet>
      <sheetData sheetId="0" refreshError="1"/>
      <sheetData sheetId="1" refreshError="1"/>
      <sheetData sheetId="2" refreshError="1">
        <row r="6">
          <cell r="A6" t="str">
            <v>00008</v>
          </cell>
          <cell r="B6">
            <v>0.24800000000000003</v>
          </cell>
        </row>
        <row r="7">
          <cell r="A7" t="str">
            <v>00009</v>
          </cell>
          <cell r="B7">
            <v>0.28800000000000003</v>
          </cell>
        </row>
        <row r="8">
          <cell r="A8" t="str">
            <v>00010</v>
          </cell>
          <cell r="B8">
            <v>0.82399999999999995</v>
          </cell>
        </row>
        <row r="9">
          <cell r="A9" t="str">
            <v>00012</v>
          </cell>
          <cell r="B9">
            <v>1.4</v>
          </cell>
        </row>
        <row r="10">
          <cell r="A10" t="str">
            <v>00014</v>
          </cell>
          <cell r="B10">
            <v>0.48</v>
          </cell>
        </row>
        <row r="11">
          <cell r="A11" t="str">
            <v>00016</v>
          </cell>
          <cell r="B11">
            <v>0.25</v>
          </cell>
        </row>
        <row r="12">
          <cell r="A12" t="str">
            <v>00017</v>
          </cell>
          <cell r="B12">
            <v>4.5</v>
          </cell>
        </row>
        <row r="13">
          <cell r="A13" t="str">
            <v>00018</v>
          </cell>
          <cell r="B13">
            <v>0.31</v>
          </cell>
        </row>
        <row r="14">
          <cell r="A14" t="str">
            <v>00020</v>
          </cell>
          <cell r="B14">
            <v>0.84600000000000009</v>
          </cell>
        </row>
        <row r="15">
          <cell r="A15" t="str">
            <v>00021</v>
          </cell>
          <cell r="B15">
            <v>2.375</v>
          </cell>
        </row>
        <row r="16">
          <cell r="A16" t="str">
            <v>00022</v>
          </cell>
          <cell r="B16">
            <v>0.67100000000000004</v>
          </cell>
        </row>
        <row r="17">
          <cell r="A17" t="str">
            <v>00023</v>
          </cell>
          <cell r="B17">
            <v>1.081</v>
          </cell>
        </row>
        <row r="18">
          <cell r="A18" t="str">
            <v>00024</v>
          </cell>
          <cell r="B18">
            <v>1.05</v>
          </cell>
        </row>
        <row r="19">
          <cell r="A19" t="str">
            <v>00025</v>
          </cell>
          <cell r="B19">
            <v>0.752</v>
          </cell>
        </row>
        <row r="20">
          <cell r="A20" t="str">
            <v>00026</v>
          </cell>
          <cell r="B20">
            <v>3.7999999999999999E-2</v>
          </cell>
        </row>
        <row r="21">
          <cell r="A21" t="str">
            <v>00027</v>
          </cell>
          <cell r="B21">
            <v>0.21</v>
          </cell>
        </row>
        <row r="22">
          <cell r="A22" t="str">
            <v>00043</v>
          </cell>
          <cell r="B22">
            <v>3.0789999999999997</v>
          </cell>
        </row>
        <row r="23">
          <cell r="A23" t="str">
            <v>00044</v>
          </cell>
          <cell r="B23">
            <v>9.3819999999999997</v>
          </cell>
        </row>
        <row r="24">
          <cell r="A24" t="str">
            <v>00045</v>
          </cell>
          <cell r="B24">
            <v>9.2110000000000003</v>
          </cell>
        </row>
        <row r="25">
          <cell r="A25" t="str">
            <v>00072</v>
          </cell>
          <cell r="B25">
            <v>0.20700000000000002</v>
          </cell>
        </row>
        <row r="26">
          <cell r="A26" t="str">
            <v>00076</v>
          </cell>
          <cell r="B26">
            <v>8.5000000000000006E-2</v>
          </cell>
        </row>
        <row r="27">
          <cell r="A27" t="str">
            <v>00109</v>
          </cell>
          <cell r="B27">
            <v>12.6</v>
          </cell>
        </row>
        <row r="28">
          <cell r="A28" t="str">
            <v>00110</v>
          </cell>
          <cell r="B28">
            <v>5.5440000000000005</v>
          </cell>
        </row>
        <row r="29">
          <cell r="A29" t="str">
            <v>00112</v>
          </cell>
          <cell r="B29">
            <v>0.58800000000000008</v>
          </cell>
        </row>
        <row r="30">
          <cell r="A30" t="str">
            <v>00113</v>
          </cell>
          <cell r="B30">
            <v>0.11</v>
          </cell>
        </row>
        <row r="31">
          <cell r="A31" t="str">
            <v>00114</v>
          </cell>
          <cell r="B31">
            <v>0.72</v>
          </cell>
        </row>
        <row r="32">
          <cell r="A32" t="str">
            <v>00161</v>
          </cell>
          <cell r="B32">
            <v>7.1000000000000008E-2</v>
          </cell>
        </row>
        <row r="33">
          <cell r="A33" t="str">
            <v>00182</v>
          </cell>
          <cell r="B33">
            <v>0.40300000000000002</v>
          </cell>
        </row>
        <row r="34">
          <cell r="A34" t="str">
            <v>00184</v>
          </cell>
          <cell r="B34">
            <v>0.64</v>
          </cell>
        </row>
        <row r="35">
          <cell r="A35" t="str">
            <v>00186</v>
          </cell>
          <cell r="B35">
            <v>0.28999999999999998</v>
          </cell>
        </row>
        <row r="36">
          <cell r="A36" t="str">
            <v>00187</v>
          </cell>
          <cell r="B36">
            <v>1.153</v>
          </cell>
        </row>
        <row r="37">
          <cell r="A37" t="str">
            <v>00188</v>
          </cell>
          <cell r="B37">
            <v>0.32400000000000001</v>
          </cell>
        </row>
        <row r="38">
          <cell r="A38" t="str">
            <v>00249</v>
          </cell>
          <cell r="B38">
            <v>2.508</v>
          </cell>
        </row>
        <row r="39">
          <cell r="A39" t="str">
            <v>00260</v>
          </cell>
          <cell r="B39">
            <v>0.29899999999999999</v>
          </cell>
        </row>
        <row r="40">
          <cell r="A40" t="str">
            <v>00290</v>
          </cell>
          <cell r="B40">
            <v>8.5000000000000006E-2</v>
          </cell>
        </row>
        <row r="41">
          <cell r="A41" t="str">
            <v>00315</v>
          </cell>
          <cell r="B41">
            <v>0.20499999999999999</v>
          </cell>
        </row>
        <row r="42">
          <cell r="A42" t="str">
            <v>00359</v>
          </cell>
          <cell r="B42">
            <v>1.514</v>
          </cell>
        </row>
        <row r="43">
          <cell r="A43" t="str">
            <v>00436</v>
          </cell>
          <cell r="B43">
            <v>1.21</v>
          </cell>
        </row>
        <row r="44">
          <cell r="A44" t="str">
            <v>00437</v>
          </cell>
          <cell r="B44">
            <v>2.0660000000000003</v>
          </cell>
        </row>
        <row r="45">
          <cell r="A45" t="str">
            <v>00476</v>
          </cell>
          <cell r="B45">
            <v>0.54700000000000004</v>
          </cell>
        </row>
        <row r="46">
          <cell r="A46" t="str">
            <v>00478</v>
          </cell>
          <cell r="B46">
            <v>0.83100000000000007</v>
          </cell>
        </row>
        <row r="47">
          <cell r="A47" t="str">
            <v>00494</v>
          </cell>
          <cell r="B47">
            <v>9.7000000000000003E-2</v>
          </cell>
        </row>
        <row r="48">
          <cell r="A48" t="str">
            <v>00497</v>
          </cell>
          <cell r="B48">
            <v>0.69</v>
          </cell>
        </row>
        <row r="49">
          <cell r="A49" t="str">
            <v>00498</v>
          </cell>
          <cell r="B49">
            <v>0.95</v>
          </cell>
        </row>
        <row r="50">
          <cell r="A50" t="str">
            <v>00528</v>
          </cell>
          <cell r="B50">
            <v>0.14099999999999999</v>
          </cell>
        </row>
        <row r="51">
          <cell r="A51" t="str">
            <v>00530</v>
          </cell>
          <cell r="B51">
            <v>0.32700000000000001</v>
          </cell>
        </row>
        <row r="52">
          <cell r="A52" t="str">
            <v>00531</v>
          </cell>
          <cell r="B52">
            <v>1.1100000000000001</v>
          </cell>
        </row>
        <row r="53">
          <cell r="A53" t="str">
            <v>00532</v>
          </cell>
          <cell r="B53">
            <v>0.502</v>
          </cell>
        </row>
        <row r="54">
          <cell r="A54" t="str">
            <v>00533</v>
          </cell>
          <cell r="B54">
            <v>6.9000000000000006E-2</v>
          </cell>
        </row>
        <row r="55">
          <cell r="A55" t="str">
            <v>00537</v>
          </cell>
          <cell r="B55">
            <v>0.29100000000000004</v>
          </cell>
        </row>
        <row r="56">
          <cell r="A56" t="str">
            <v>00538</v>
          </cell>
          <cell r="B56">
            <v>0.2</v>
          </cell>
        </row>
        <row r="57">
          <cell r="A57" t="str">
            <v>00548</v>
          </cell>
          <cell r="B57">
            <v>2.5000000000000001E-2</v>
          </cell>
        </row>
        <row r="58">
          <cell r="A58" t="str">
            <v>00550</v>
          </cell>
          <cell r="B58">
            <v>0.27</v>
          </cell>
        </row>
        <row r="59">
          <cell r="A59" t="str">
            <v>00557</v>
          </cell>
          <cell r="B59">
            <v>0.06</v>
          </cell>
        </row>
        <row r="60">
          <cell r="A60" t="str">
            <v>00564</v>
          </cell>
          <cell r="B60">
            <v>0.46</v>
          </cell>
        </row>
        <row r="61">
          <cell r="A61" t="str">
            <v>00572</v>
          </cell>
          <cell r="B61">
            <v>2.4900000000000002</v>
          </cell>
        </row>
        <row r="62">
          <cell r="A62" t="str">
            <v>00585</v>
          </cell>
          <cell r="B62">
            <v>0.20499999999999999</v>
          </cell>
        </row>
        <row r="63">
          <cell r="A63" t="str">
            <v>00586</v>
          </cell>
          <cell r="B63">
            <v>0.745</v>
          </cell>
        </row>
        <row r="64">
          <cell r="A64" t="str">
            <v>00587</v>
          </cell>
          <cell r="B64">
            <v>1.1000000000000001</v>
          </cell>
        </row>
        <row r="65">
          <cell r="A65" t="str">
            <v>00588</v>
          </cell>
          <cell r="B65">
            <v>0.04</v>
          </cell>
        </row>
        <row r="66">
          <cell r="A66" t="str">
            <v>00589</v>
          </cell>
          <cell r="B66">
            <v>0.08</v>
          </cell>
        </row>
        <row r="67">
          <cell r="A67" t="str">
            <v>00590</v>
          </cell>
          <cell r="B67">
            <v>3.2170000000000001</v>
          </cell>
        </row>
        <row r="68">
          <cell r="A68" t="str">
            <v>00591</v>
          </cell>
          <cell r="B68">
            <v>0.09</v>
          </cell>
        </row>
        <row r="69">
          <cell r="A69" t="str">
            <v>00592</v>
          </cell>
          <cell r="B69">
            <v>5.7999999999999996E-2</v>
          </cell>
        </row>
        <row r="70">
          <cell r="A70" t="str">
            <v>00598</v>
          </cell>
          <cell r="B70">
            <v>1.6539999999999999</v>
          </cell>
        </row>
        <row r="71">
          <cell r="A71" t="str">
            <v>00600</v>
          </cell>
          <cell r="B71">
            <v>1.0739999999999998</v>
          </cell>
        </row>
        <row r="72">
          <cell r="A72" t="str">
            <v>00601</v>
          </cell>
          <cell r="B72">
            <v>8.5000000000000006E-2</v>
          </cell>
        </row>
        <row r="73">
          <cell r="A73" t="str">
            <v>00602</v>
          </cell>
          <cell r="B73">
            <v>0.30499999999999999</v>
          </cell>
        </row>
        <row r="74">
          <cell r="A74" t="str">
            <v>00603</v>
          </cell>
          <cell r="B74">
            <v>0.18900000000000003</v>
          </cell>
        </row>
        <row r="75">
          <cell r="A75" t="str">
            <v>00627</v>
          </cell>
          <cell r="B75">
            <v>6.9000000000000006E-2</v>
          </cell>
        </row>
        <row r="76">
          <cell r="A76" t="str">
            <v>00628</v>
          </cell>
          <cell r="B76">
            <v>0.10299999999999999</v>
          </cell>
        </row>
        <row r="77">
          <cell r="A77" t="str">
            <v>00629</v>
          </cell>
          <cell r="B77">
            <v>0.84070000000000011</v>
          </cell>
        </row>
        <row r="78">
          <cell r="A78" t="str">
            <v>00654</v>
          </cell>
          <cell r="B78">
            <v>0.23699999999999999</v>
          </cell>
        </row>
        <row r="79">
          <cell r="A79" t="str">
            <v>00657</v>
          </cell>
          <cell r="B79">
            <v>1.347</v>
          </cell>
        </row>
        <row r="80">
          <cell r="A80" t="str">
            <v>00658</v>
          </cell>
          <cell r="B80">
            <v>0.30099999999999999</v>
          </cell>
        </row>
        <row r="81">
          <cell r="A81" t="str">
            <v>00660</v>
          </cell>
          <cell r="B81">
            <v>0.83</v>
          </cell>
        </row>
        <row r="82">
          <cell r="A82" t="str">
            <v>00661</v>
          </cell>
          <cell r="B82">
            <v>0.60499999999999998</v>
          </cell>
        </row>
        <row r="83">
          <cell r="A83" t="str">
            <v>00663</v>
          </cell>
          <cell r="B83">
            <v>0.38400000000000001</v>
          </cell>
        </row>
        <row r="84">
          <cell r="A84" t="str">
            <v>00664</v>
          </cell>
          <cell r="B84">
            <v>2.6339999999999999</v>
          </cell>
        </row>
        <row r="85">
          <cell r="A85" t="str">
            <v>00665</v>
          </cell>
          <cell r="B85">
            <v>0.34299999999999997</v>
          </cell>
        </row>
        <row r="86">
          <cell r="A86" t="str">
            <v>00666</v>
          </cell>
          <cell r="B86">
            <v>1.55</v>
          </cell>
        </row>
        <row r="87">
          <cell r="A87" t="str">
            <v>00667</v>
          </cell>
          <cell r="B87">
            <v>2.85</v>
          </cell>
        </row>
        <row r="88">
          <cell r="A88" t="str">
            <v>00670</v>
          </cell>
          <cell r="B88">
            <v>0.7</v>
          </cell>
        </row>
        <row r="89">
          <cell r="A89" t="str">
            <v>00671</v>
          </cell>
          <cell r="B89">
            <v>8.9080000000000013</v>
          </cell>
        </row>
        <row r="90">
          <cell r="A90" t="str">
            <v>00672</v>
          </cell>
          <cell r="B90">
            <v>3.1949999999999998</v>
          </cell>
        </row>
        <row r="91">
          <cell r="A91" t="str">
            <v>00673</v>
          </cell>
          <cell r="B91">
            <v>0.5</v>
          </cell>
        </row>
        <row r="92">
          <cell r="A92" t="str">
            <v>00674</v>
          </cell>
          <cell r="B92">
            <v>1.5</v>
          </cell>
        </row>
        <row r="93">
          <cell r="A93" t="str">
            <v>00676</v>
          </cell>
          <cell r="B93">
            <v>3.077</v>
          </cell>
        </row>
        <row r="94">
          <cell r="A94" t="str">
            <v>00677</v>
          </cell>
          <cell r="B94">
            <v>5.7130000000000001</v>
          </cell>
        </row>
        <row r="95">
          <cell r="A95" t="str">
            <v>00678</v>
          </cell>
          <cell r="B95">
            <v>0.29399999999999998</v>
          </cell>
        </row>
        <row r="96">
          <cell r="A96" t="str">
            <v>00679</v>
          </cell>
          <cell r="B96">
            <v>1.2080000000000002</v>
          </cell>
        </row>
        <row r="97">
          <cell r="A97" t="str">
            <v>00680</v>
          </cell>
          <cell r="B97">
            <v>2.6819999999999999</v>
          </cell>
        </row>
        <row r="98">
          <cell r="A98" t="str">
            <v>00682</v>
          </cell>
          <cell r="B98">
            <v>0.30599999999999999</v>
          </cell>
        </row>
        <row r="99">
          <cell r="A99" t="str">
            <v>00683</v>
          </cell>
          <cell r="B99">
            <v>1.4319999999999999</v>
          </cell>
        </row>
        <row r="100">
          <cell r="A100" t="str">
            <v>00684</v>
          </cell>
          <cell r="B100">
            <v>2.35</v>
          </cell>
        </row>
        <row r="101">
          <cell r="A101" t="str">
            <v>00685</v>
          </cell>
          <cell r="B101">
            <v>2.0840000000000001</v>
          </cell>
        </row>
        <row r="102">
          <cell r="A102" t="str">
            <v>00686</v>
          </cell>
          <cell r="B102">
            <v>1.1910000000000001</v>
          </cell>
        </row>
        <row r="103">
          <cell r="A103" t="str">
            <v>00687</v>
          </cell>
          <cell r="B103">
            <v>2.121</v>
          </cell>
        </row>
        <row r="104">
          <cell r="A104" t="str">
            <v>00688</v>
          </cell>
          <cell r="B104">
            <v>1</v>
          </cell>
        </row>
        <row r="105">
          <cell r="A105" t="str">
            <v>00689</v>
          </cell>
          <cell r="B105">
            <v>1.474</v>
          </cell>
        </row>
        <row r="106">
          <cell r="A106" t="str">
            <v>00690</v>
          </cell>
          <cell r="B106">
            <v>0.81800000000000006</v>
          </cell>
        </row>
        <row r="107">
          <cell r="A107" t="str">
            <v>00691</v>
          </cell>
          <cell r="B107">
            <v>1.5290000000000001</v>
          </cell>
        </row>
        <row r="108">
          <cell r="A108" t="str">
            <v>00692</v>
          </cell>
          <cell r="B108">
            <v>1.1219999999999999</v>
          </cell>
        </row>
        <row r="109">
          <cell r="A109" t="str">
            <v>00693</v>
          </cell>
          <cell r="B109">
            <v>1.04</v>
          </cell>
        </row>
        <row r="110">
          <cell r="A110" t="str">
            <v>00694</v>
          </cell>
          <cell r="B110">
            <v>0.88900000000000001</v>
          </cell>
        </row>
        <row r="111">
          <cell r="A111" t="str">
            <v>00695</v>
          </cell>
          <cell r="B111">
            <v>1.1599999999999999</v>
          </cell>
        </row>
        <row r="112">
          <cell r="A112" t="str">
            <v>00696</v>
          </cell>
          <cell r="B112">
            <v>0.51200000000000001</v>
          </cell>
        </row>
        <row r="113">
          <cell r="A113" t="str">
            <v>00699</v>
          </cell>
          <cell r="B113">
            <v>3.2000000000000001E-2</v>
          </cell>
        </row>
        <row r="114">
          <cell r="A114" t="str">
            <v>00710</v>
          </cell>
          <cell r="B114">
            <v>2.8000000000000001E-2</v>
          </cell>
        </row>
        <row r="115">
          <cell r="A115" t="str">
            <v>00711</v>
          </cell>
          <cell r="B115">
            <v>9.4E-2</v>
          </cell>
        </row>
        <row r="116">
          <cell r="A116" t="str">
            <v>00712</v>
          </cell>
          <cell r="B116">
            <v>8.5000000000000006E-2</v>
          </cell>
        </row>
        <row r="117">
          <cell r="A117" t="str">
            <v>00713</v>
          </cell>
          <cell r="B117">
            <v>9.0999999999999998E-2</v>
          </cell>
        </row>
        <row r="118">
          <cell r="A118" t="str">
            <v>00715</v>
          </cell>
          <cell r="B118">
            <v>0.10200000000000001</v>
          </cell>
        </row>
        <row r="119">
          <cell r="A119" t="str">
            <v>00742</v>
          </cell>
          <cell r="B119">
            <v>2.5000000000000001E-2</v>
          </cell>
        </row>
        <row r="120">
          <cell r="A120" t="str">
            <v>00746</v>
          </cell>
          <cell r="B120">
            <v>1.7000000000000001E-2</v>
          </cell>
        </row>
        <row r="121">
          <cell r="A121" t="str">
            <v>00748</v>
          </cell>
          <cell r="B121">
            <v>7.9000000000000015E-2</v>
          </cell>
        </row>
        <row r="122">
          <cell r="A122" t="str">
            <v>00749</v>
          </cell>
          <cell r="B122">
            <v>4.9669999999999996</v>
          </cell>
        </row>
        <row r="123">
          <cell r="A123" t="str">
            <v>00750</v>
          </cell>
          <cell r="B123">
            <v>0.93299999999999994</v>
          </cell>
        </row>
        <row r="124">
          <cell r="A124" t="str">
            <v>00756</v>
          </cell>
          <cell r="B124">
            <v>0.2</v>
          </cell>
        </row>
        <row r="125">
          <cell r="A125" t="str">
            <v>00757</v>
          </cell>
          <cell r="B125">
            <v>0.09</v>
          </cell>
        </row>
        <row r="126">
          <cell r="A126" t="str">
            <v>00763</v>
          </cell>
          <cell r="B126">
            <v>0.89</v>
          </cell>
        </row>
        <row r="127">
          <cell r="A127" t="str">
            <v>00780</v>
          </cell>
          <cell r="B127">
            <v>1.77</v>
          </cell>
        </row>
        <row r="128">
          <cell r="A128" t="str">
            <v>00786</v>
          </cell>
          <cell r="B128">
            <v>6.5000000000000002E-2</v>
          </cell>
        </row>
        <row r="129">
          <cell r="A129" t="str">
            <v>00790</v>
          </cell>
          <cell r="B129">
            <v>0.16900000000000001</v>
          </cell>
        </row>
        <row r="130">
          <cell r="A130" t="str">
            <v>00791</v>
          </cell>
          <cell r="B130">
            <v>3.2000000000000001E-2</v>
          </cell>
        </row>
        <row r="131">
          <cell r="A131" t="str">
            <v>00792</v>
          </cell>
          <cell r="B131">
            <v>0.16600000000000001</v>
          </cell>
        </row>
        <row r="132">
          <cell r="A132" t="str">
            <v>00793</v>
          </cell>
          <cell r="B132">
            <v>5.2000000000000005E-2</v>
          </cell>
        </row>
        <row r="133">
          <cell r="A133" t="str">
            <v>00798</v>
          </cell>
          <cell r="B133">
            <v>3.4000000000000002E-2</v>
          </cell>
        </row>
        <row r="134">
          <cell r="A134" t="str">
            <v>00820</v>
          </cell>
          <cell r="B134">
            <v>0.42</v>
          </cell>
        </row>
        <row r="135">
          <cell r="A135" t="str">
            <v>00821</v>
          </cell>
          <cell r="B135">
            <v>1.903</v>
          </cell>
        </row>
        <row r="136">
          <cell r="A136" t="str">
            <v>00823</v>
          </cell>
          <cell r="B136">
            <v>0.20600000000000002</v>
          </cell>
        </row>
        <row r="137">
          <cell r="A137" t="str">
            <v>00824</v>
          </cell>
          <cell r="B137">
            <v>0.44</v>
          </cell>
        </row>
        <row r="138">
          <cell r="A138" t="str">
            <v>00825</v>
          </cell>
          <cell r="B138">
            <v>2.4E-2</v>
          </cell>
        </row>
        <row r="139">
          <cell r="A139" t="str">
            <v>00826</v>
          </cell>
          <cell r="B139">
            <v>0.15</v>
          </cell>
        </row>
        <row r="140">
          <cell r="A140" t="str">
            <v>00832</v>
          </cell>
          <cell r="B140">
            <v>0.61199999999999999</v>
          </cell>
        </row>
        <row r="141">
          <cell r="A141" t="str">
            <v>00839</v>
          </cell>
          <cell r="B141">
            <v>0.55000000000000004</v>
          </cell>
        </row>
        <row r="142">
          <cell r="A142" t="str">
            <v>00840</v>
          </cell>
          <cell r="B142">
            <v>0.5</v>
          </cell>
        </row>
        <row r="143">
          <cell r="A143" t="str">
            <v>00841</v>
          </cell>
          <cell r="B143">
            <v>0.17499999999999999</v>
          </cell>
        </row>
        <row r="144">
          <cell r="A144" t="str">
            <v>00842</v>
          </cell>
          <cell r="B144">
            <v>0.5</v>
          </cell>
        </row>
        <row r="145">
          <cell r="A145" t="str">
            <v>00843</v>
          </cell>
          <cell r="B145">
            <v>0.2</v>
          </cell>
        </row>
        <row r="146">
          <cell r="A146" t="str">
            <v>00844</v>
          </cell>
          <cell r="B146">
            <v>1.673</v>
          </cell>
        </row>
        <row r="147">
          <cell r="A147" t="str">
            <v>00845</v>
          </cell>
          <cell r="B147">
            <v>1.006</v>
          </cell>
        </row>
        <row r="148">
          <cell r="A148" t="str">
            <v>00846</v>
          </cell>
          <cell r="B148">
            <v>0.2</v>
          </cell>
        </row>
        <row r="149">
          <cell r="A149" t="str">
            <v>00847</v>
          </cell>
          <cell r="B149">
            <v>0.2</v>
          </cell>
        </row>
        <row r="150">
          <cell r="A150" t="str">
            <v>00848</v>
          </cell>
          <cell r="B150">
            <v>0.2</v>
          </cell>
        </row>
        <row r="151">
          <cell r="A151" t="str">
            <v>00849</v>
          </cell>
          <cell r="B151">
            <v>0.61199999999999999</v>
          </cell>
        </row>
        <row r="152">
          <cell r="A152" t="str">
            <v>00850</v>
          </cell>
          <cell r="B152">
            <v>1.2050000000000001</v>
          </cell>
        </row>
        <row r="153">
          <cell r="A153" t="str">
            <v>00851</v>
          </cell>
          <cell r="B153">
            <v>0.95800000000000007</v>
          </cell>
        </row>
        <row r="154">
          <cell r="A154" t="str">
            <v>00853</v>
          </cell>
          <cell r="B154">
            <v>0.84099999999999997</v>
          </cell>
        </row>
        <row r="155">
          <cell r="A155" t="str">
            <v>00855</v>
          </cell>
          <cell r="B155">
            <v>0.61799999999999999</v>
          </cell>
        </row>
        <row r="156">
          <cell r="A156" t="str">
            <v>00856</v>
          </cell>
          <cell r="B156">
            <v>2.1040000000000001</v>
          </cell>
        </row>
        <row r="157">
          <cell r="A157" t="str">
            <v>00857</v>
          </cell>
          <cell r="B157">
            <v>0.749</v>
          </cell>
        </row>
        <row r="158">
          <cell r="A158" t="str">
            <v>00859</v>
          </cell>
          <cell r="B158">
            <v>0.45400000000000007</v>
          </cell>
        </row>
        <row r="159">
          <cell r="A159" t="str">
            <v>00861</v>
          </cell>
          <cell r="B159">
            <v>1.1299999999999999</v>
          </cell>
        </row>
        <row r="160">
          <cell r="A160" t="str">
            <v>00863</v>
          </cell>
          <cell r="B160">
            <v>0.38</v>
          </cell>
        </row>
        <row r="161">
          <cell r="A161" t="str">
            <v>00865</v>
          </cell>
          <cell r="B161">
            <v>0.75</v>
          </cell>
        </row>
        <row r="162">
          <cell r="A162" t="str">
            <v>00866</v>
          </cell>
          <cell r="B162">
            <v>1.1439999999999999</v>
          </cell>
        </row>
        <row r="163">
          <cell r="A163" t="str">
            <v>00869</v>
          </cell>
          <cell r="B163">
            <v>0.2</v>
          </cell>
        </row>
        <row r="164">
          <cell r="A164" t="str">
            <v>00872</v>
          </cell>
          <cell r="B164">
            <v>0.77699999999999991</v>
          </cell>
        </row>
        <row r="165">
          <cell r="A165" t="str">
            <v>00873</v>
          </cell>
          <cell r="B165">
            <v>0.4</v>
          </cell>
        </row>
        <row r="166">
          <cell r="A166" t="str">
            <v>00875</v>
          </cell>
          <cell r="B166">
            <v>0.82599999999999996</v>
          </cell>
        </row>
        <row r="167">
          <cell r="A167" t="str">
            <v>00876</v>
          </cell>
          <cell r="B167">
            <v>0.01</v>
          </cell>
        </row>
        <row r="168">
          <cell r="A168" t="str">
            <v>00878</v>
          </cell>
          <cell r="B168">
            <v>0.2</v>
          </cell>
        </row>
        <row r="169">
          <cell r="A169" t="str">
            <v>00883</v>
          </cell>
          <cell r="B169">
            <v>0.94300000000000006</v>
          </cell>
        </row>
        <row r="170">
          <cell r="A170" t="str">
            <v>00884</v>
          </cell>
          <cell r="B170">
            <v>0.84099999999999997</v>
          </cell>
        </row>
        <row r="171">
          <cell r="A171" t="str">
            <v>00885</v>
          </cell>
          <cell r="B171">
            <v>0.125</v>
          </cell>
        </row>
        <row r="172">
          <cell r="A172" t="str">
            <v>00890</v>
          </cell>
          <cell r="B172">
            <v>0.66300000000000003</v>
          </cell>
        </row>
        <row r="173">
          <cell r="A173" t="str">
            <v>00891</v>
          </cell>
          <cell r="B173">
            <v>1.1200000000000001</v>
          </cell>
        </row>
        <row r="174">
          <cell r="A174" t="str">
            <v>00892</v>
          </cell>
          <cell r="B174">
            <v>0.61799999999999999</v>
          </cell>
        </row>
        <row r="175">
          <cell r="A175" t="str">
            <v>00897</v>
          </cell>
          <cell r="B175">
            <v>22.940999999999999</v>
          </cell>
        </row>
        <row r="176">
          <cell r="A176" t="str">
            <v>00898</v>
          </cell>
          <cell r="B176">
            <v>0.871</v>
          </cell>
        </row>
        <row r="177">
          <cell r="A177" t="str">
            <v>00911</v>
          </cell>
          <cell r="B177">
            <v>4.9000000000000004</v>
          </cell>
        </row>
        <row r="178">
          <cell r="A178" t="str">
            <v>00912</v>
          </cell>
          <cell r="B178">
            <v>0.91799999999999993</v>
          </cell>
        </row>
        <row r="179">
          <cell r="A179" t="str">
            <v>00913</v>
          </cell>
          <cell r="B179">
            <v>0.2</v>
          </cell>
        </row>
        <row r="180">
          <cell r="A180" t="str">
            <v>00914</v>
          </cell>
          <cell r="B180">
            <v>0.65599999999999992</v>
          </cell>
        </row>
        <row r="181">
          <cell r="A181" t="str">
            <v>00916</v>
          </cell>
          <cell r="B181">
            <v>0.78400000000000003</v>
          </cell>
        </row>
        <row r="182">
          <cell r="A182" t="str">
            <v>00917</v>
          </cell>
          <cell r="B182">
            <v>1.3010000000000002</v>
          </cell>
        </row>
        <row r="183">
          <cell r="A183" t="str">
            <v>00918</v>
          </cell>
          <cell r="B183">
            <v>0.35</v>
          </cell>
        </row>
        <row r="184">
          <cell r="A184" t="str">
            <v>00919</v>
          </cell>
          <cell r="B184">
            <v>0.89799999999999991</v>
          </cell>
        </row>
        <row r="185">
          <cell r="A185" t="str">
            <v>00920</v>
          </cell>
          <cell r="B185">
            <v>0.61799999999999999</v>
          </cell>
        </row>
        <row r="186">
          <cell r="A186" t="str">
            <v>00921</v>
          </cell>
          <cell r="B186">
            <v>0.84099999999999997</v>
          </cell>
        </row>
        <row r="187">
          <cell r="A187" t="str">
            <v>00922</v>
          </cell>
          <cell r="B187">
            <v>0.4</v>
          </cell>
        </row>
        <row r="188">
          <cell r="A188" t="str">
            <v>00923</v>
          </cell>
          <cell r="B188">
            <v>0.2</v>
          </cell>
        </row>
        <row r="189">
          <cell r="A189" t="str">
            <v>00926</v>
          </cell>
          <cell r="B189">
            <v>0.74199999999999999</v>
          </cell>
        </row>
        <row r="190">
          <cell r="A190" t="str">
            <v>00927</v>
          </cell>
          <cell r="B190">
            <v>0.61799999999999999</v>
          </cell>
        </row>
        <row r="191">
          <cell r="A191" t="str">
            <v>00928</v>
          </cell>
          <cell r="B191">
            <v>0.8</v>
          </cell>
        </row>
        <row r="192">
          <cell r="A192" t="str">
            <v>00929</v>
          </cell>
          <cell r="B192">
            <v>0.5</v>
          </cell>
        </row>
        <row r="193">
          <cell r="A193" t="str">
            <v>00930</v>
          </cell>
          <cell r="B193">
            <v>0.1</v>
          </cell>
        </row>
        <row r="194">
          <cell r="A194" t="str">
            <v>00931</v>
          </cell>
          <cell r="B194">
            <v>7.0000000000000007E-2</v>
          </cell>
        </row>
        <row r="195">
          <cell r="A195" t="str">
            <v>00932</v>
          </cell>
          <cell r="B195">
            <v>0.3</v>
          </cell>
        </row>
        <row r="196">
          <cell r="A196" t="str">
            <v>00933</v>
          </cell>
          <cell r="B196">
            <v>4.1999999999999996E-2</v>
          </cell>
        </row>
        <row r="197">
          <cell r="A197" t="str">
            <v>00934</v>
          </cell>
          <cell r="B197">
            <v>3.1E-2</v>
          </cell>
        </row>
        <row r="198">
          <cell r="A198" t="str">
            <v>00935</v>
          </cell>
          <cell r="B198">
            <v>2.6000000000000002E-2</v>
          </cell>
        </row>
        <row r="199">
          <cell r="A199" t="str">
            <v>00936</v>
          </cell>
          <cell r="B199">
            <v>5.7000000000000002E-2</v>
          </cell>
        </row>
        <row r="200">
          <cell r="A200" t="str">
            <v>00946</v>
          </cell>
          <cell r="B200">
            <v>4</v>
          </cell>
        </row>
        <row r="201">
          <cell r="A201" t="str">
            <v>00947</v>
          </cell>
          <cell r="B201">
            <v>2.7</v>
          </cell>
        </row>
        <row r="202">
          <cell r="A202" t="str">
            <v>00948</v>
          </cell>
          <cell r="B202">
            <v>3.0009999999999999</v>
          </cell>
        </row>
        <row r="203">
          <cell r="A203" t="str">
            <v>00949</v>
          </cell>
          <cell r="B203">
            <v>2.1419999999999999</v>
          </cell>
        </row>
        <row r="204">
          <cell r="A204" t="str">
            <v>00958</v>
          </cell>
          <cell r="B204">
            <v>3.661</v>
          </cell>
        </row>
        <row r="205">
          <cell r="A205" t="str">
            <v>00970</v>
          </cell>
          <cell r="B205">
            <v>0.51100000000000001</v>
          </cell>
        </row>
        <row r="206">
          <cell r="A206" t="str">
            <v>00973</v>
          </cell>
          <cell r="B206">
            <v>1.19</v>
          </cell>
        </row>
        <row r="207">
          <cell r="A207" t="str">
            <v>00976</v>
          </cell>
          <cell r="B207">
            <v>0.84399999999999997</v>
          </cell>
        </row>
        <row r="208">
          <cell r="A208" t="str">
            <v>00985</v>
          </cell>
          <cell r="B208">
            <v>0.14200000000000002</v>
          </cell>
        </row>
        <row r="209">
          <cell r="A209" t="str">
            <v>00987</v>
          </cell>
          <cell r="B209">
            <v>0.56999999999999995</v>
          </cell>
        </row>
        <row r="210">
          <cell r="A210" t="str">
            <v>00989</v>
          </cell>
          <cell r="B210">
            <v>0.873</v>
          </cell>
        </row>
        <row r="211">
          <cell r="A211" t="str">
            <v>00991</v>
          </cell>
          <cell r="B211">
            <v>0.125</v>
          </cell>
        </row>
        <row r="212">
          <cell r="A212" t="str">
            <v>00992</v>
          </cell>
          <cell r="B212">
            <v>1.5859999999999999</v>
          </cell>
        </row>
        <row r="213">
          <cell r="A213" t="str">
            <v>00995</v>
          </cell>
          <cell r="B213">
            <v>1.0960000000000001</v>
          </cell>
        </row>
        <row r="214">
          <cell r="A214" t="str">
            <v>00997</v>
          </cell>
          <cell r="B214">
            <v>1.085</v>
          </cell>
        </row>
        <row r="215">
          <cell r="A215" t="str">
            <v>00998</v>
          </cell>
          <cell r="B215">
            <v>0.433</v>
          </cell>
        </row>
        <row r="216">
          <cell r="A216" t="str">
            <v>00999</v>
          </cell>
          <cell r="B216">
            <v>0.74199999999999999</v>
          </cell>
        </row>
        <row r="217">
          <cell r="A217" t="str">
            <v>01002</v>
          </cell>
          <cell r="B217">
            <v>8.0000000000000002E-3</v>
          </cell>
        </row>
        <row r="218">
          <cell r="A218" t="str">
            <v>01004</v>
          </cell>
          <cell r="B218">
            <v>0.433</v>
          </cell>
        </row>
        <row r="219">
          <cell r="A219" t="str">
            <v>01006</v>
          </cell>
          <cell r="B219">
            <v>1.68</v>
          </cell>
        </row>
        <row r="220">
          <cell r="A220" t="str">
            <v>01008</v>
          </cell>
          <cell r="B220">
            <v>0.151</v>
          </cell>
        </row>
        <row r="221">
          <cell r="A221" t="str">
            <v>01009</v>
          </cell>
          <cell r="B221">
            <v>0.96799999999999997</v>
          </cell>
        </row>
        <row r="222">
          <cell r="A222" t="str">
            <v>01010</v>
          </cell>
          <cell r="B222">
            <v>2.113</v>
          </cell>
        </row>
        <row r="223">
          <cell r="A223" t="str">
            <v>01011</v>
          </cell>
          <cell r="B223">
            <v>1.409</v>
          </cell>
        </row>
        <row r="224">
          <cell r="A224" t="str">
            <v>01012</v>
          </cell>
          <cell r="B224">
            <v>0.85099999999999998</v>
          </cell>
        </row>
        <row r="225">
          <cell r="A225" t="str">
            <v>01013</v>
          </cell>
          <cell r="B225">
            <v>1.6879999999999999</v>
          </cell>
        </row>
        <row r="226">
          <cell r="A226" t="str">
            <v>01015</v>
          </cell>
          <cell r="B226">
            <v>0.66300000000000003</v>
          </cell>
        </row>
        <row r="227">
          <cell r="A227" t="str">
            <v>01016</v>
          </cell>
          <cell r="B227">
            <v>1.0049999999999999</v>
          </cell>
        </row>
        <row r="228">
          <cell r="A228" t="str">
            <v>01018</v>
          </cell>
          <cell r="B228">
            <v>0.69499999999999995</v>
          </cell>
        </row>
        <row r="229">
          <cell r="A229" t="str">
            <v>01019</v>
          </cell>
          <cell r="B229">
            <v>0.125</v>
          </cell>
        </row>
        <row r="230">
          <cell r="A230" t="str">
            <v>01020</v>
          </cell>
          <cell r="B230">
            <v>0.125</v>
          </cell>
        </row>
        <row r="231">
          <cell r="A231" t="str">
            <v>01021</v>
          </cell>
          <cell r="B231">
            <v>0.433</v>
          </cell>
        </row>
        <row r="232">
          <cell r="A232" t="str">
            <v>01026</v>
          </cell>
          <cell r="B232">
            <v>0.125</v>
          </cell>
        </row>
        <row r="233">
          <cell r="A233" t="str">
            <v>01028</v>
          </cell>
          <cell r="B233">
            <v>1.3220000000000001</v>
          </cell>
        </row>
        <row r="234">
          <cell r="A234" t="str">
            <v>01029</v>
          </cell>
          <cell r="B234">
            <v>0.74199999999999999</v>
          </cell>
        </row>
        <row r="235">
          <cell r="A235" t="str">
            <v>01030</v>
          </cell>
          <cell r="B235">
            <v>0.60399999999999998</v>
          </cell>
        </row>
        <row r="236">
          <cell r="A236" t="str">
            <v>01031</v>
          </cell>
          <cell r="B236">
            <v>1.244</v>
          </cell>
        </row>
        <row r="237">
          <cell r="A237" t="str">
            <v>01032</v>
          </cell>
          <cell r="B237">
            <v>0.125</v>
          </cell>
        </row>
        <row r="238">
          <cell r="A238" t="str">
            <v>01033</v>
          </cell>
          <cell r="B238">
            <v>0.125</v>
          </cell>
        </row>
        <row r="239">
          <cell r="A239" t="str">
            <v>01035</v>
          </cell>
          <cell r="B239">
            <v>0.749</v>
          </cell>
        </row>
        <row r="240">
          <cell r="A240" t="str">
            <v>01037</v>
          </cell>
          <cell r="B240">
            <v>0.69499999999999995</v>
          </cell>
        </row>
        <row r="241">
          <cell r="A241" t="str">
            <v>01039</v>
          </cell>
          <cell r="B241">
            <v>1.0529999999999999</v>
          </cell>
        </row>
        <row r="242">
          <cell r="A242" t="str">
            <v>01040</v>
          </cell>
          <cell r="B242">
            <v>1.264</v>
          </cell>
        </row>
        <row r="243">
          <cell r="A243" t="str">
            <v>01041</v>
          </cell>
          <cell r="B243">
            <v>0.995</v>
          </cell>
        </row>
        <row r="244">
          <cell r="A244" t="str">
            <v>01042</v>
          </cell>
          <cell r="B244">
            <v>0.45699999999999996</v>
          </cell>
        </row>
        <row r="245">
          <cell r="A245" t="str">
            <v>01044</v>
          </cell>
          <cell r="B245">
            <v>1.7</v>
          </cell>
        </row>
        <row r="246">
          <cell r="A246" t="str">
            <v>01045</v>
          </cell>
          <cell r="B246">
            <v>1.964</v>
          </cell>
        </row>
        <row r="247">
          <cell r="A247" t="str">
            <v>01046</v>
          </cell>
          <cell r="B247">
            <v>0.22600000000000001</v>
          </cell>
        </row>
        <row r="248">
          <cell r="A248" t="str">
            <v>01047</v>
          </cell>
          <cell r="B248">
            <v>1.1839999999999999</v>
          </cell>
        </row>
        <row r="249">
          <cell r="A249" t="str">
            <v>01048</v>
          </cell>
          <cell r="B249">
            <v>1.466</v>
          </cell>
        </row>
        <row r="250">
          <cell r="A250" t="str">
            <v>01049</v>
          </cell>
          <cell r="B250">
            <v>1.4260000000000002</v>
          </cell>
        </row>
        <row r="251">
          <cell r="A251" t="str">
            <v>01050</v>
          </cell>
          <cell r="B251">
            <v>3.3140000000000001</v>
          </cell>
        </row>
        <row r="252">
          <cell r="A252" t="str">
            <v>01051</v>
          </cell>
          <cell r="B252">
            <v>3.024</v>
          </cell>
        </row>
        <row r="253">
          <cell r="A253" t="str">
            <v>01054</v>
          </cell>
          <cell r="B253">
            <v>1.425</v>
          </cell>
        </row>
        <row r="254">
          <cell r="A254" t="str">
            <v>01055</v>
          </cell>
          <cell r="B254">
            <v>1.7849999999999999</v>
          </cell>
        </row>
        <row r="255">
          <cell r="A255" t="str">
            <v>01056</v>
          </cell>
          <cell r="B255">
            <v>0.84099999999999997</v>
          </cell>
        </row>
        <row r="256">
          <cell r="A256" t="str">
            <v>01057</v>
          </cell>
          <cell r="B256">
            <v>1.7999999999999999E-2</v>
          </cell>
        </row>
        <row r="257">
          <cell r="A257" t="str">
            <v>01060</v>
          </cell>
          <cell r="B257">
            <v>0.95399999999999996</v>
          </cell>
        </row>
        <row r="258">
          <cell r="A258" t="str">
            <v>01062</v>
          </cell>
          <cell r="B258">
            <v>0.183</v>
          </cell>
        </row>
        <row r="259">
          <cell r="A259" t="str">
            <v>01063</v>
          </cell>
          <cell r="B259">
            <v>0.23</v>
          </cell>
        </row>
        <row r="260">
          <cell r="A260" t="str">
            <v>01064</v>
          </cell>
          <cell r="B260">
            <v>1.8940000000000001</v>
          </cell>
        </row>
        <row r="261">
          <cell r="A261" t="str">
            <v>01066</v>
          </cell>
          <cell r="B261">
            <v>0.89800000000000002</v>
          </cell>
        </row>
        <row r="262">
          <cell r="A262" t="str">
            <v>01068</v>
          </cell>
          <cell r="B262">
            <v>0.23599999999999999</v>
          </cell>
        </row>
        <row r="263">
          <cell r="A263" t="str">
            <v>01069</v>
          </cell>
          <cell r="B263">
            <v>1.659</v>
          </cell>
        </row>
        <row r="264">
          <cell r="A264" t="str">
            <v>01071</v>
          </cell>
          <cell r="B264">
            <v>0.36199999999999999</v>
          </cell>
        </row>
        <row r="265">
          <cell r="A265" t="str">
            <v>01074</v>
          </cell>
          <cell r="B265">
            <v>0.15</v>
          </cell>
        </row>
        <row r="266">
          <cell r="A266" t="str">
            <v>01075</v>
          </cell>
          <cell r="B266">
            <v>1.244</v>
          </cell>
        </row>
        <row r="267">
          <cell r="A267" t="str">
            <v>01080</v>
          </cell>
          <cell r="B267">
            <v>0.114</v>
          </cell>
        </row>
        <row r="268">
          <cell r="A268" t="str">
            <v>01081</v>
          </cell>
          <cell r="B268">
            <v>1.3260000000000001</v>
          </cell>
        </row>
        <row r="269">
          <cell r="A269" t="str">
            <v>01082</v>
          </cell>
          <cell r="B269">
            <v>0.26200000000000001</v>
          </cell>
        </row>
        <row r="270">
          <cell r="A270" t="str">
            <v>01083</v>
          </cell>
          <cell r="B270">
            <v>0.107</v>
          </cell>
        </row>
        <row r="271">
          <cell r="A271" t="str">
            <v>01084</v>
          </cell>
          <cell r="B271">
            <v>0.35</v>
          </cell>
        </row>
        <row r="272">
          <cell r="A272" t="str">
            <v>01085</v>
          </cell>
          <cell r="B272">
            <v>0.20200000000000001</v>
          </cell>
        </row>
        <row r="273">
          <cell r="A273" t="str">
            <v>01086</v>
          </cell>
          <cell r="B273">
            <v>1.6219999999999999</v>
          </cell>
        </row>
        <row r="274">
          <cell r="A274" t="str">
            <v>01087</v>
          </cell>
          <cell r="B274">
            <v>0.57999999999999996</v>
          </cell>
        </row>
        <row r="275">
          <cell r="A275" t="str">
            <v>01088</v>
          </cell>
          <cell r="B275">
            <v>0.75</v>
          </cell>
        </row>
        <row r="276">
          <cell r="A276" t="str">
            <v>01089</v>
          </cell>
          <cell r="B276">
            <v>0.77699999999999991</v>
          </cell>
        </row>
        <row r="277">
          <cell r="A277" t="str">
            <v>01090</v>
          </cell>
          <cell r="B277">
            <v>0.71</v>
          </cell>
        </row>
        <row r="278">
          <cell r="A278" t="str">
            <v>01091</v>
          </cell>
          <cell r="B278">
            <v>0.41799999999999998</v>
          </cell>
        </row>
        <row r="279">
          <cell r="A279" t="str">
            <v>01093</v>
          </cell>
          <cell r="B279">
            <v>0.89799999999999991</v>
          </cell>
        </row>
        <row r="280">
          <cell r="A280" t="str">
            <v>01095</v>
          </cell>
          <cell r="B280">
            <v>0.25</v>
          </cell>
        </row>
        <row r="281">
          <cell r="A281" t="str">
            <v>01096</v>
          </cell>
          <cell r="B281">
            <v>0.216</v>
          </cell>
        </row>
        <row r="282">
          <cell r="A282" t="str">
            <v>01097</v>
          </cell>
          <cell r="B282">
            <v>0.25</v>
          </cell>
        </row>
        <row r="283">
          <cell r="A283" t="str">
            <v>01098</v>
          </cell>
          <cell r="B283">
            <v>0.372</v>
          </cell>
        </row>
        <row r="284">
          <cell r="A284" t="str">
            <v>01099</v>
          </cell>
          <cell r="B284">
            <v>0.73030000000000006</v>
          </cell>
        </row>
        <row r="285">
          <cell r="A285" t="str">
            <v>01100</v>
          </cell>
          <cell r="B285">
            <v>0.84200000000000008</v>
          </cell>
        </row>
        <row r="286">
          <cell r="A286" t="str">
            <v>01101</v>
          </cell>
          <cell r="B286">
            <v>1.3010000000000002</v>
          </cell>
        </row>
        <row r="287">
          <cell r="A287" t="str">
            <v>01102</v>
          </cell>
          <cell r="B287">
            <v>1.0960000000000001</v>
          </cell>
        </row>
        <row r="288">
          <cell r="A288" t="str">
            <v>01103</v>
          </cell>
          <cell r="B288">
            <v>0.91100000000000003</v>
          </cell>
        </row>
        <row r="289">
          <cell r="A289" t="str">
            <v>01104</v>
          </cell>
          <cell r="B289">
            <v>0.92799999999999994</v>
          </cell>
        </row>
        <row r="290">
          <cell r="A290" t="str">
            <v>01105</v>
          </cell>
          <cell r="B290">
            <v>0.58299999999999996</v>
          </cell>
        </row>
        <row r="291">
          <cell r="A291" t="str">
            <v>01106</v>
          </cell>
          <cell r="B291">
            <v>0.84099999999999997</v>
          </cell>
        </row>
        <row r="292">
          <cell r="A292" t="str">
            <v>01107</v>
          </cell>
          <cell r="B292">
            <v>0.84</v>
          </cell>
        </row>
        <row r="293">
          <cell r="A293" t="str">
            <v>01108</v>
          </cell>
          <cell r="B293">
            <v>0.41599999999999998</v>
          </cell>
        </row>
        <row r="294">
          <cell r="A294" t="str">
            <v>01109</v>
          </cell>
          <cell r="B294">
            <v>0.84099999999999997</v>
          </cell>
        </row>
        <row r="295">
          <cell r="A295" t="str">
            <v>01110</v>
          </cell>
          <cell r="B295">
            <v>2.4430000000000001</v>
          </cell>
        </row>
        <row r="296">
          <cell r="A296" t="str">
            <v>01111</v>
          </cell>
          <cell r="B296">
            <v>1.4</v>
          </cell>
        </row>
        <row r="297">
          <cell r="A297" t="str">
            <v>01112</v>
          </cell>
          <cell r="B297">
            <v>1.0980000000000001</v>
          </cell>
        </row>
        <row r="298">
          <cell r="A298" t="str">
            <v>01113</v>
          </cell>
          <cell r="B298">
            <v>7.400000000000001E-2</v>
          </cell>
        </row>
        <row r="299">
          <cell r="A299" t="str">
            <v>01114</v>
          </cell>
          <cell r="B299">
            <v>8.0000000000000002E-3</v>
          </cell>
        </row>
        <row r="300">
          <cell r="A300" t="str">
            <v>01115</v>
          </cell>
          <cell r="B300">
            <v>7.0000000000000007E-2</v>
          </cell>
        </row>
        <row r="301">
          <cell r="A301" t="str">
            <v>01116</v>
          </cell>
          <cell r="B301">
            <v>2.1390000000000002</v>
          </cell>
        </row>
        <row r="302">
          <cell r="A302" t="str">
            <v>01117</v>
          </cell>
          <cell r="B302">
            <v>0.05</v>
          </cell>
        </row>
        <row r="303">
          <cell r="A303" t="str">
            <v>01120</v>
          </cell>
          <cell r="B303">
            <v>0.216</v>
          </cell>
        </row>
        <row r="304">
          <cell r="A304" t="str">
            <v>01121</v>
          </cell>
          <cell r="B304">
            <v>3.4285000000000001</v>
          </cell>
        </row>
        <row r="305">
          <cell r="A305" t="str">
            <v>01123</v>
          </cell>
          <cell r="B305">
            <v>0.13300000000000001</v>
          </cell>
        </row>
        <row r="306">
          <cell r="A306" t="str">
            <v>01124</v>
          </cell>
          <cell r="B306">
            <v>0.24</v>
          </cell>
        </row>
        <row r="307">
          <cell r="A307" t="str">
            <v>01130</v>
          </cell>
          <cell r="B307">
            <v>0.6</v>
          </cell>
        </row>
        <row r="308">
          <cell r="A308" t="str">
            <v>01135</v>
          </cell>
          <cell r="B308">
            <v>4.0579999999999998</v>
          </cell>
        </row>
        <row r="309">
          <cell r="A309" t="str">
            <v>01147</v>
          </cell>
          <cell r="B309">
            <v>2.7</v>
          </cell>
        </row>
        <row r="310">
          <cell r="A310" t="str">
            <v>01153</v>
          </cell>
          <cell r="B310">
            <v>60</v>
          </cell>
        </row>
        <row r="311">
          <cell r="A311" t="str">
            <v>01154</v>
          </cell>
          <cell r="B311">
            <v>0.02</v>
          </cell>
        </row>
        <row r="312">
          <cell r="A312" t="str">
            <v>01163</v>
          </cell>
          <cell r="B312">
            <v>7.2999999999999995E-2</v>
          </cell>
        </row>
        <row r="313">
          <cell r="A313" t="str">
            <v>01165</v>
          </cell>
          <cell r="B313">
            <v>1.603</v>
          </cell>
        </row>
        <row r="314">
          <cell r="A314" t="str">
            <v>01166</v>
          </cell>
          <cell r="B314">
            <v>1.887</v>
          </cell>
        </row>
        <row r="315">
          <cell r="A315" t="str">
            <v>01168</v>
          </cell>
          <cell r="B315">
            <v>1.0620000000000001</v>
          </cell>
        </row>
        <row r="316">
          <cell r="A316" t="str">
            <v>01170</v>
          </cell>
          <cell r="B316">
            <v>1.5190000000000001</v>
          </cell>
        </row>
        <row r="317">
          <cell r="A317" t="str">
            <v>01171</v>
          </cell>
          <cell r="B317">
            <v>1.2469999999999999</v>
          </cell>
        </row>
        <row r="318">
          <cell r="A318" t="str">
            <v>01173</v>
          </cell>
          <cell r="B318">
            <v>0.7</v>
          </cell>
        </row>
        <row r="319">
          <cell r="A319" t="str">
            <v>01175</v>
          </cell>
          <cell r="B319">
            <v>0.32199999999999995</v>
          </cell>
        </row>
        <row r="320">
          <cell r="A320" t="str">
            <v>01178</v>
          </cell>
          <cell r="B320">
            <v>0.69899999999999995</v>
          </cell>
        </row>
        <row r="321">
          <cell r="A321" t="str">
            <v>01179</v>
          </cell>
          <cell r="B321">
            <v>3.6770000000000005</v>
          </cell>
        </row>
        <row r="322">
          <cell r="A322" t="str">
            <v>01181</v>
          </cell>
          <cell r="B322">
            <v>100</v>
          </cell>
        </row>
        <row r="323">
          <cell r="A323" t="str">
            <v>01182</v>
          </cell>
          <cell r="B323">
            <v>7.3995999999999995</v>
          </cell>
        </row>
        <row r="324">
          <cell r="A324" t="str">
            <v>01195</v>
          </cell>
          <cell r="B324">
            <v>0.56599999999999995</v>
          </cell>
        </row>
        <row r="325">
          <cell r="A325" t="str">
            <v>01196</v>
          </cell>
          <cell r="B325">
            <v>0.96399999999999997</v>
          </cell>
        </row>
        <row r="326">
          <cell r="A326" t="str">
            <v>01199</v>
          </cell>
          <cell r="B326">
            <v>1.8260000000000001</v>
          </cell>
        </row>
        <row r="327">
          <cell r="A327" t="str">
            <v>01202</v>
          </cell>
          <cell r="B327">
            <v>0.38</v>
          </cell>
        </row>
        <row r="328">
          <cell r="A328" t="str">
            <v>01204</v>
          </cell>
          <cell r="B328">
            <v>0.03</v>
          </cell>
        </row>
        <row r="329">
          <cell r="A329" t="str">
            <v>01206</v>
          </cell>
          <cell r="B329">
            <v>0.47</v>
          </cell>
        </row>
        <row r="330">
          <cell r="A330" t="str">
            <v>01208</v>
          </cell>
          <cell r="B330">
            <v>0.3</v>
          </cell>
        </row>
        <row r="331">
          <cell r="A331" t="str">
            <v>01209</v>
          </cell>
          <cell r="B331">
            <v>1.353</v>
          </cell>
        </row>
        <row r="332">
          <cell r="A332" t="str">
            <v>01210</v>
          </cell>
          <cell r="B332">
            <v>0.38400000000000001</v>
          </cell>
        </row>
        <row r="333">
          <cell r="A333" t="str">
            <v>01212</v>
          </cell>
          <cell r="B333">
            <v>2.048</v>
          </cell>
        </row>
        <row r="334">
          <cell r="A334" t="str">
            <v>01213</v>
          </cell>
          <cell r="B334">
            <v>2.3010000000000002</v>
          </cell>
        </row>
        <row r="335">
          <cell r="A335" t="str">
            <v>01215</v>
          </cell>
          <cell r="B335">
            <v>1.589</v>
          </cell>
        </row>
        <row r="336">
          <cell r="A336" t="str">
            <v>01216</v>
          </cell>
          <cell r="B336">
            <v>1.089</v>
          </cell>
        </row>
        <row r="337">
          <cell r="A337" t="str">
            <v>01217</v>
          </cell>
          <cell r="B337">
            <v>0.21400000000000002</v>
          </cell>
        </row>
        <row r="338">
          <cell r="A338" t="str">
            <v>01219</v>
          </cell>
          <cell r="B338">
            <v>0.443</v>
          </cell>
        </row>
        <row r="339">
          <cell r="A339" t="str">
            <v>01220</v>
          </cell>
          <cell r="B339">
            <v>1.452</v>
          </cell>
        </row>
        <row r="340">
          <cell r="A340" t="str">
            <v>01225</v>
          </cell>
          <cell r="B340">
            <v>1.8759999999999999</v>
          </cell>
        </row>
        <row r="341">
          <cell r="A341" t="str">
            <v>01226</v>
          </cell>
          <cell r="B341">
            <v>3.0680000000000001</v>
          </cell>
        </row>
        <row r="342">
          <cell r="A342" t="str">
            <v>01227</v>
          </cell>
          <cell r="B342">
            <v>0.61899999999999999</v>
          </cell>
        </row>
        <row r="343">
          <cell r="A343" t="str">
            <v>01228</v>
          </cell>
          <cell r="B343">
            <v>1.0029999999999999</v>
          </cell>
        </row>
        <row r="344">
          <cell r="A344" t="str">
            <v>01229</v>
          </cell>
          <cell r="B344">
            <v>0.874</v>
          </cell>
        </row>
        <row r="345">
          <cell r="A345" t="str">
            <v>01230</v>
          </cell>
          <cell r="B345">
            <v>0.73399999999999999</v>
          </cell>
        </row>
        <row r="346">
          <cell r="A346" t="str">
            <v>01233</v>
          </cell>
          <cell r="B346">
            <v>0.49</v>
          </cell>
        </row>
        <row r="347">
          <cell r="A347" t="str">
            <v>01234</v>
          </cell>
          <cell r="B347">
            <v>0.70399999999999996</v>
          </cell>
        </row>
        <row r="348">
          <cell r="A348" t="str">
            <v>01235</v>
          </cell>
          <cell r="B348">
            <v>1.546</v>
          </cell>
        </row>
        <row r="349">
          <cell r="A349" t="str">
            <v>01236</v>
          </cell>
          <cell r="B349">
            <v>0.26</v>
          </cell>
        </row>
        <row r="350">
          <cell r="A350" t="str">
            <v>01236</v>
          </cell>
          <cell r="B350">
            <v>2.2290000000000001</v>
          </cell>
        </row>
        <row r="351">
          <cell r="A351" t="str">
            <v>01237</v>
          </cell>
          <cell r="B351">
            <v>2.6189999999999998</v>
          </cell>
        </row>
        <row r="352">
          <cell r="A352" t="str">
            <v>01238</v>
          </cell>
          <cell r="B352">
            <v>0.28799999999999998</v>
          </cell>
        </row>
        <row r="353">
          <cell r="A353" t="str">
            <v>01239</v>
          </cell>
          <cell r="B353">
            <v>3.2069999999999999</v>
          </cell>
        </row>
        <row r="354">
          <cell r="A354" t="str">
            <v>01241</v>
          </cell>
          <cell r="B354">
            <v>2.0049999999999999</v>
          </cell>
        </row>
        <row r="355">
          <cell r="A355" t="str">
            <v>01244</v>
          </cell>
          <cell r="B355">
            <v>0.29100000000000004</v>
          </cell>
        </row>
        <row r="356">
          <cell r="A356" t="str">
            <v>01246</v>
          </cell>
          <cell r="B356">
            <v>0.89100000000000001</v>
          </cell>
        </row>
        <row r="357">
          <cell r="A357" t="str">
            <v>01248</v>
          </cell>
          <cell r="B357">
            <v>1.9179999999999999</v>
          </cell>
        </row>
        <row r="358">
          <cell r="A358" t="str">
            <v>01249</v>
          </cell>
          <cell r="B358">
            <v>0.78400000000000003</v>
          </cell>
        </row>
        <row r="359">
          <cell r="A359" t="str">
            <v>01250</v>
          </cell>
          <cell r="B359">
            <v>0.30399999999999999</v>
          </cell>
        </row>
        <row r="360">
          <cell r="A360" t="str">
            <v>01252</v>
          </cell>
          <cell r="B360">
            <v>0.155</v>
          </cell>
        </row>
        <row r="361">
          <cell r="A361" t="str">
            <v>01253</v>
          </cell>
          <cell r="B361">
            <v>2.1819999999999999</v>
          </cell>
        </row>
        <row r="362">
          <cell r="A362" t="str">
            <v>01254</v>
          </cell>
          <cell r="B362">
            <v>0.13</v>
          </cell>
        </row>
        <row r="363">
          <cell r="A363" t="str">
            <v>01255</v>
          </cell>
          <cell r="B363">
            <v>0.14000000000000001</v>
          </cell>
        </row>
        <row r="364">
          <cell r="A364" t="str">
            <v>01256</v>
          </cell>
          <cell r="B364">
            <v>0.25700000000000001</v>
          </cell>
        </row>
        <row r="365">
          <cell r="A365" t="str">
            <v>01258</v>
          </cell>
          <cell r="B365">
            <v>0.495</v>
          </cell>
        </row>
        <row r="366">
          <cell r="A366" t="str">
            <v>01259</v>
          </cell>
          <cell r="B366">
            <v>7.0999999999999994E-2</v>
          </cell>
        </row>
        <row r="367">
          <cell r="A367" t="str">
            <v>01260</v>
          </cell>
          <cell r="B367">
            <v>0.67199999999999993</v>
          </cell>
        </row>
        <row r="368">
          <cell r="A368" t="str">
            <v>01262</v>
          </cell>
          <cell r="B368">
            <v>0.379</v>
          </cell>
        </row>
        <row r="369">
          <cell r="A369" t="str">
            <v>01263</v>
          </cell>
          <cell r="B369">
            <v>0.35</v>
          </cell>
        </row>
        <row r="370">
          <cell r="A370" t="str">
            <v>01264</v>
          </cell>
          <cell r="B370">
            <v>0.47599999999999998</v>
          </cell>
        </row>
        <row r="371">
          <cell r="A371" t="str">
            <v>01265</v>
          </cell>
          <cell r="B371">
            <v>1.73</v>
          </cell>
        </row>
        <row r="372">
          <cell r="A372" t="str">
            <v>01266</v>
          </cell>
          <cell r="B372">
            <v>0.64300000000000002</v>
          </cell>
        </row>
        <row r="373">
          <cell r="A373" t="str">
            <v>01267</v>
          </cell>
          <cell r="B373">
            <v>0.501</v>
          </cell>
        </row>
        <row r="374">
          <cell r="A374" t="str">
            <v>01268</v>
          </cell>
          <cell r="B374">
            <v>0.39100000000000001</v>
          </cell>
        </row>
        <row r="375">
          <cell r="A375" t="str">
            <v>01269</v>
          </cell>
          <cell r="B375">
            <v>0.63900000000000001</v>
          </cell>
        </row>
        <row r="376">
          <cell r="A376" t="str">
            <v>01270</v>
          </cell>
          <cell r="B376">
            <v>0.70399999999999996</v>
          </cell>
        </row>
        <row r="377">
          <cell r="A377" t="str">
            <v>01271</v>
          </cell>
          <cell r="B377">
            <v>0.34599999999999997</v>
          </cell>
        </row>
        <row r="378">
          <cell r="A378" t="str">
            <v>01272</v>
          </cell>
          <cell r="B378">
            <v>0.32799999999999996</v>
          </cell>
        </row>
        <row r="379">
          <cell r="A379" t="str">
            <v>01273</v>
          </cell>
          <cell r="B379">
            <v>0.27800000000000002</v>
          </cell>
        </row>
        <row r="380">
          <cell r="A380" t="str">
            <v>01274</v>
          </cell>
          <cell r="B380">
            <v>1.304</v>
          </cell>
        </row>
        <row r="381">
          <cell r="A381" t="str">
            <v>01275</v>
          </cell>
          <cell r="B381">
            <v>1.012</v>
          </cell>
        </row>
        <row r="382">
          <cell r="A382" t="str">
            <v>01276</v>
          </cell>
          <cell r="B382">
            <v>0.91</v>
          </cell>
        </row>
        <row r="383">
          <cell r="A383" t="str">
            <v>01277</v>
          </cell>
          <cell r="B383">
            <v>0.26200000000000001</v>
          </cell>
        </row>
        <row r="384">
          <cell r="A384" t="str">
            <v>01278</v>
          </cell>
          <cell r="B384">
            <v>1</v>
          </cell>
        </row>
        <row r="385">
          <cell r="A385" t="str">
            <v>01279</v>
          </cell>
          <cell r="B385">
            <v>0.32599999999999996</v>
          </cell>
        </row>
        <row r="386">
          <cell r="A386" t="str">
            <v>01280</v>
          </cell>
          <cell r="B386">
            <v>0.623</v>
          </cell>
        </row>
        <row r="387">
          <cell r="A387" t="str">
            <v>01283</v>
          </cell>
          <cell r="B387">
            <v>3.7050000000000001</v>
          </cell>
        </row>
        <row r="388">
          <cell r="A388" t="str">
            <v>01285</v>
          </cell>
          <cell r="B388">
            <v>6.5</v>
          </cell>
        </row>
        <row r="389">
          <cell r="A389" t="str">
            <v>01286</v>
          </cell>
          <cell r="B389">
            <v>2.5299999999999998</v>
          </cell>
        </row>
        <row r="390">
          <cell r="A390" t="str">
            <v>01288</v>
          </cell>
          <cell r="B390">
            <v>0.83899999999999997</v>
          </cell>
        </row>
        <row r="391">
          <cell r="A391" t="str">
            <v>01289</v>
          </cell>
          <cell r="B391">
            <v>0.91900000000000004</v>
          </cell>
        </row>
        <row r="392">
          <cell r="A392" t="str">
            <v>01290</v>
          </cell>
          <cell r="B392">
            <v>0.123</v>
          </cell>
        </row>
        <row r="393">
          <cell r="A393" t="str">
            <v>01291</v>
          </cell>
          <cell r="B393">
            <v>1.0979999999999999</v>
          </cell>
        </row>
        <row r="394">
          <cell r="A394" t="str">
            <v>01292</v>
          </cell>
          <cell r="B394">
            <v>0.21600000000000003</v>
          </cell>
        </row>
        <row r="395">
          <cell r="A395" t="str">
            <v>01294</v>
          </cell>
          <cell r="B395">
            <v>0.5</v>
          </cell>
        </row>
        <row r="396">
          <cell r="A396" t="str">
            <v>01295</v>
          </cell>
          <cell r="B396">
            <v>1.2140000000000002</v>
          </cell>
        </row>
        <row r="397">
          <cell r="A397" t="str">
            <v>01297</v>
          </cell>
          <cell r="B397">
            <v>0.68199999999999994</v>
          </cell>
        </row>
        <row r="398">
          <cell r="A398" t="str">
            <v>01298</v>
          </cell>
          <cell r="B398">
            <v>1</v>
          </cell>
        </row>
        <row r="399">
          <cell r="A399" t="str">
            <v>01299</v>
          </cell>
          <cell r="B399">
            <v>2.44</v>
          </cell>
        </row>
        <row r="400">
          <cell r="A400" t="str">
            <v>01300</v>
          </cell>
          <cell r="B400">
            <v>7.2999999999999995E-2</v>
          </cell>
        </row>
        <row r="401">
          <cell r="A401" t="str">
            <v>01301</v>
          </cell>
          <cell r="B401">
            <v>1.6819999999999999</v>
          </cell>
        </row>
        <row r="402">
          <cell r="A402" t="str">
            <v>01302</v>
          </cell>
          <cell r="B402">
            <v>0.58100000000000007</v>
          </cell>
        </row>
        <row r="403">
          <cell r="A403" t="str">
            <v>01303</v>
          </cell>
          <cell r="B403">
            <v>1.071</v>
          </cell>
        </row>
        <row r="404">
          <cell r="A404" t="str">
            <v>01304</v>
          </cell>
          <cell r="B404">
            <v>0.45</v>
          </cell>
        </row>
        <row r="405">
          <cell r="A405" t="str">
            <v>01306</v>
          </cell>
          <cell r="B405">
            <v>0.42220000000000002</v>
          </cell>
        </row>
        <row r="406">
          <cell r="A406" t="str">
            <v>01307</v>
          </cell>
          <cell r="B406">
            <v>9.0000000000000011E-3</v>
          </cell>
        </row>
        <row r="407">
          <cell r="A407" t="str">
            <v>01310</v>
          </cell>
          <cell r="B407">
            <v>2.2250000000000001</v>
          </cell>
        </row>
        <row r="408">
          <cell r="A408" t="str">
            <v>01311</v>
          </cell>
          <cell r="B408">
            <v>5.55</v>
          </cell>
        </row>
        <row r="409">
          <cell r="A409" t="str">
            <v>01315</v>
          </cell>
          <cell r="B409">
            <v>0.70599999999999996</v>
          </cell>
        </row>
        <row r="410">
          <cell r="A410" t="str">
            <v>01316</v>
          </cell>
          <cell r="B410">
            <v>2.371</v>
          </cell>
        </row>
        <row r="411">
          <cell r="A411" t="str">
            <v>01318</v>
          </cell>
          <cell r="B411">
            <v>0.18</v>
          </cell>
        </row>
        <row r="412">
          <cell r="A412" t="str">
            <v>01319</v>
          </cell>
          <cell r="B412">
            <v>2.1800000000000002</v>
          </cell>
        </row>
        <row r="413">
          <cell r="A413" t="str">
            <v>01320</v>
          </cell>
          <cell r="B413">
            <v>0.23</v>
          </cell>
        </row>
        <row r="414">
          <cell r="A414" t="str">
            <v>01321</v>
          </cell>
          <cell r="B414">
            <v>0</v>
          </cell>
        </row>
        <row r="415">
          <cell r="A415" t="str">
            <v>01323</v>
          </cell>
          <cell r="B415">
            <v>0.85200000000000009</v>
          </cell>
        </row>
        <row r="416">
          <cell r="A416" t="str">
            <v>01324</v>
          </cell>
          <cell r="B416">
            <v>7.9000000000000001E-2</v>
          </cell>
        </row>
        <row r="417">
          <cell r="A417" t="str">
            <v>01326</v>
          </cell>
          <cell r="B417">
            <v>0.8</v>
          </cell>
        </row>
        <row r="418">
          <cell r="A418" t="str">
            <v>01327</v>
          </cell>
          <cell r="B418">
            <v>0.8</v>
          </cell>
        </row>
        <row r="419">
          <cell r="A419" t="str">
            <v>01328</v>
          </cell>
          <cell r="B419">
            <v>1.98</v>
          </cell>
        </row>
        <row r="420">
          <cell r="A420" t="str">
            <v>01329</v>
          </cell>
          <cell r="B420">
            <v>4.2999999999999997E-2</v>
          </cell>
        </row>
        <row r="421">
          <cell r="A421" t="str">
            <v>01330</v>
          </cell>
          <cell r="B421">
            <v>0.42499999999999999</v>
          </cell>
        </row>
        <row r="422">
          <cell r="A422" t="str">
            <v>01331</v>
          </cell>
          <cell r="B422">
            <v>0.54300000000000004</v>
          </cell>
        </row>
        <row r="423">
          <cell r="A423" t="str">
            <v>01332</v>
          </cell>
          <cell r="B423">
            <v>0.2</v>
          </cell>
        </row>
        <row r="424">
          <cell r="A424" t="str">
            <v>01333</v>
          </cell>
          <cell r="B424">
            <v>0.75</v>
          </cell>
        </row>
        <row r="425">
          <cell r="A425" t="str">
            <v>01334</v>
          </cell>
          <cell r="B425">
            <v>1.1000000000000001</v>
          </cell>
        </row>
        <row r="426">
          <cell r="A426" t="str">
            <v>01336</v>
          </cell>
          <cell r="B426">
            <v>115</v>
          </cell>
        </row>
        <row r="427">
          <cell r="A427" t="str">
            <v>01337</v>
          </cell>
          <cell r="B427">
            <v>6.9145000000000003</v>
          </cell>
        </row>
        <row r="428">
          <cell r="A428" t="str">
            <v>01338</v>
          </cell>
          <cell r="B428">
            <v>9.6340000000000003</v>
          </cell>
        </row>
        <row r="429">
          <cell r="A429" t="str">
            <v>01340</v>
          </cell>
          <cell r="B429">
            <v>9.8000000000000004E-2</v>
          </cell>
        </row>
        <row r="430">
          <cell r="A430" t="str">
            <v>01343</v>
          </cell>
          <cell r="B430">
            <v>2.4E-2</v>
          </cell>
        </row>
        <row r="431">
          <cell r="A431" t="str">
            <v>01348</v>
          </cell>
          <cell r="B431">
            <v>0.09</v>
          </cell>
        </row>
        <row r="432">
          <cell r="A432" t="str">
            <v>01350</v>
          </cell>
          <cell r="B432">
            <v>0.57599999999999996</v>
          </cell>
        </row>
        <row r="433">
          <cell r="A433" t="str">
            <v>01354</v>
          </cell>
          <cell r="B433">
            <v>0.24399999999999999</v>
          </cell>
        </row>
        <row r="434">
          <cell r="A434" t="str">
            <v>01361</v>
          </cell>
          <cell r="B434">
            <v>9.2639999999999993</v>
          </cell>
        </row>
        <row r="435">
          <cell r="A435" t="str">
            <v>01362</v>
          </cell>
          <cell r="B435">
            <v>0.24399999999999999</v>
          </cell>
        </row>
        <row r="436">
          <cell r="A436" t="str">
            <v>01368</v>
          </cell>
          <cell r="B436">
            <v>2.1</v>
          </cell>
        </row>
        <row r="437">
          <cell r="A437" t="str">
            <v>01371</v>
          </cell>
          <cell r="B437">
            <v>0.24399999999999999</v>
          </cell>
        </row>
        <row r="438">
          <cell r="A438" t="str">
            <v>01372</v>
          </cell>
          <cell r="B438">
            <v>2.5</v>
          </cell>
        </row>
        <row r="439">
          <cell r="A439" t="str">
            <v>01373</v>
          </cell>
          <cell r="B439">
            <v>1.5</v>
          </cell>
        </row>
        <row r="440">
          <cell r="A440" t="str">
            <v>01375</v>
          </cell>
          <cell r="B440">
            <v>0.24399999999999999</v>
          </cell>
        </row>
        <row r="441">
          <cell r="A441" t="str">
            <v>01376</v>
          </cell>
          <cell r="B441">
            <v>1.1000000000000001</v>
          </cell>
        </row>
        <row r="442">
          <cell r="A442" t="str">
            <v>01381</v>
          </cell>
          <cell r="B442">
            <v>0.5</v>
          </cell>
        </row>
        <row r="443">
          <cell r="A443" t="str">
            <v>01391</v>
          </cell>
          <cell r="B443">
            <v>0.18</v>
          </cell>
        </row>
        <row r="444">
          <cell r="A444" t="str">
            <v>01392</v>
          </cell>
          <cell r="B444">
            <v>0.05</v>
          </cell>
        </row>
        <row r="445">
          <cell r="A445" t="str">
            <v>01393</v>
          </cell>
          <cell r="B445">
            <v>0.25</v>
          </cell>
        </row>
        <row r="446">
          <cell r="A446" t="str">
            <v>01394</v>
          </cell>
          <cell r="B446">
            <v>1.6919999999999997</v>
          </cell>
        </row>
        <row r="447">
          <cell r="A447" t="str">
            <v>01400</v>
          </cell>
          <cell r="B447">
            <v>0.185</v>
          </cell>
        </row>
        <row r="448">
          <cell r="A448" t="str">
            <v>01404</v>
          </cell>
          <cell r="B448">
            <v>2.6940000000000004</v>
          </cell>
        </row>
        <row r="449">
          <cell r="A449" t="str">
            <v>01404</v>
          </cell>
          <cell r="B449">
            <v>0.84099999999999997</v>
          </cell>
        </row>
        <row r="450">
          <cell r="A450" t="str">
            <v>01404</v>
          </cell>
          <cell r="B450">
            <v>2.6</v>
          </cell>
        </row>
        <row r="451">
          <cell r="A451" t="str">
            <v>01419</v>
          </cell>
          <cell r="B451">
            <v>2.4109999999999996</v>
          </cell>
        </row>
        <row r="452">
          <cell r="A452" t="str">
            <v>01420</v>
          </cell>
          <cell r="B452">
            <v>1.3740000000000001</v>
          </cell>
        </row>
        <row r="453">
          <cell r="A453" t="str">
            <v>01421</v>
          </cell>
          <cell r="B453">
            <v>0.36199999999999999</v>
          </cell>
        </row>
        <row r="454">
          <cell r="A454" t="str">
            <v>01432</v>
          </cell>
          <cell r="B454">
            <v>0.4</v>
          </cell>
        </row>
        <row r="455">
          <cell r="A455" t="str">
            <v>01433</v>
          </cell>
          <cell r="B455">
            <v>0.15</v>
          </cell>
        </row>
        <row r="456">
          <cell r="A456" t="str">
            <v>01436</v>
          </cell>
          <cell r="B456">
            <v>1.8</v>
          </cell>
        </row>
        <row r="457">
          <cell r="A457" t="str">
            <v>01437</v>
          </cell>
          <cell r="B457">
            <v>0.05</v>
          </cell>
        </row>
        <row r="458">
          <cell r="A458" t="str">
            <v>01439</v>
          </cell>
          <cell r="B458">
            <v>1.5</v>
          </cell>
        </row>
        <row r="459">
          <cell r="A459" t="str">
            <v>01459</v>
          </cell>
          <cell r="B459">
            <v>0.17</v>
          </cell>
        </row>
        <row r="460">
          <cell r="A460" t="str">
            <v>01460</v>
          </cell>
          <cell r="B460">
            <v>0.12</v>
          </cell>
        </row>
        <row r="461">
          <cell r="A461" t="str">
            <v>01466</v>
          </cell>
          <cell r="B461">
            <v>0.2</v>
          </cell>
        </row>
        <row r="462">
          <cell r="A462" t="str">
            <v>01473</v>
          </cell>
          <cell r="B462">
            <v>109.828</v>
          </cell>
        </row>
        <row r="463">
          <cell r="A463" t="str">
            <v>01474</v>
          </cell>
          <cell r="B463">
            <v>6.5</v>
          </cell>
        </row>
        <row r="464">
          <cell r="A464" t="str">
            <v>01475</v>
          </cell>
          <cell r="B464">
            <v>9.722999999999999</v>
          </cell>
        </row>
        <row r="465">
          <cell r="A465" t="str">
            <v>01481</v>
          </cell>
          <cell r="B465">
            <v>0.61199999999999999</v>
          </cell>
        </row>
        <row r="466">
          <cell r="A466" t="str">
            <v>01482</v>
          </cell>
          <cell r="B466">
            <v>0.184</v>
          </cell>
        </row>
        <row r="467">
          <cell r="A467" t="str">
            <v>01483</v>
          </cell>
          <cell r="B467">
            <v>0.24399999999999999</v>
          </cell>
        </row>
        <row r="468">
          <cell r="A468" t="str">
            <v>01484</v>
          </cell>
          <cell r="B468">
            <v>1.492</v>
          </cell>
        </row>
        <row r="469">
          <cell r="A469" t="str">
            <v>01492</v>
          </cell>
          <cell r="B469">
            <v>7.0000000000000007E-2</v>
          </cell>
        </row>
        <row r="470">
          <cell r="A470" t="str">
            <v>01493</v>
          </cell>
          <cell r="B470">
            <v>0.05</v>
          </cell>
        </row>
        <row r="471">
          <cell r="A471" t="str">
            <v>01494</v>
          </cell>
          <cell r="B471">
            <v>0.59699999999999998</v>
          </cell>
        </row>
        <row r="472">
          <cell r="A472" t="str">
            <v>01495</v>
          </cell>
          <cell r="B472">
            <v>1.9540000000000002</v>
          </cell>
        </row>
        <row r="473">
          <cell r="A473" t="str">
            <v>01496</v>
          </cell>
          <cell r="B473">
            <v>0.31</v>
          </cell>
        </row>
        <row r="474">
          <cell r="A474" t="str">
            <v>01497</v>
          </cell>
          <cell r="B474">
            <v>1.0049999999999999</v>
          </cell>
        </row>
        <row r="475">
          <cell r="A475" t="str">
            <v>01498</v>
          </cell>
          <cell r="B475">
            <v>62.951000000000001</v>
          </cell>
        </row>
        <row r="476">
          <cell r="A476" t="str">
            <v>01499</v>
          </cell>
          <cell r="B476">
            <v>13.213000000000001</v>
          </cell>
        </row>
        <row r="477">
          <cell r="A477" t="str">
            <v>01513</v>
          </cell>
          <cell r="B477">
            <v>0.44</v>
          </cell>
        </row>
        <row r="478">
          <cell r="A478" t="str">
            <v>01522</v>
          </cell>
          <cell r="B478">
            <v>0.6</v>
          </cell>
        </row>
        <row r="479">
          <cell r="A479" t="str">
            <v>01523</v>
          </cell>
          <cell r="B479">
            <v>0.79</v>
          </cell>
        </row>
        <row r="480">
          <cell r="A480" t="str">
            <v>01524</v>
          </cell>
          <cell r="B480">
            <v>0.17</v>
          </cell>
        </row>
        <row r="481">
          <cell r="A481" t="str">
            <v>01532</v>
          </cell>
          <cell r="B481">
            <v>0.14000000000000001</v>
          </cell>
        </row>
        <row r="482">
          <cell r="A482" t="str">
            <v>01533</v>
          </cell>
          <cell r="B482">
            <v>0.129</v>
          </cell>
        </row>
        <row r="483">
          <cell r="A483" t="str">
            <v>01534</v>
          </cell>
          <cell r="B483">
            <v>0.25</v>
          </cell>
        </row>
        <row r="484">
          <cell r="A484" t="str">
            <v>01540</v>
          </cell>
          <cell r="B484">
            <v>6.5000000000000002E-2</v>
          </cell>
        </row>
        <row r="485">
          <cell r="A485" t="str">
            <v>01541</v>
          </cell>
          <cell r="B485">
            <v>0.12</v>
          </cell>
        </row>
        <row r="486">
          <cell r="A486" t="str">
            <v>01543</v>
          </cell>
          <cell r="B486">
            <v>0.09</v>
          </cell>
        </row>
        <row r="487">
          <cell r="A487" t="str">
            <v>01544</v>
          </cell>
          <cell r="B487">
            <v>0.4</v>
          </cell>
        </row>
        <row r="488">
          <cell r="A488" t="str">
            <v>01545</v>
          </cell>
          <cell r="B488">
            <v>0.18</v>
          </cell>
        </row>
        <row r="489">
          <cell r="A489" t="str">
            <v>01546</v>
          </cell>
          <cell r="B489">
            <v>7.4999999999999997E-2</v>
          </cell>
        </row>
        <row r="490">
          <cell r="A490" t="str">
            <v>01547</v>
          </cell>
          <cell r="B490">
            <v>0.16</v>
          </cell>
        </row>
        <row r="491">
          <cell r="A491" t="str">
            <v>01548</v>
          </cell>
          <cell r="B491">
            <v>0.64</v>
          </cell>
        </row>
        <row r="492">
          <cell r="A492" t="str">
            <v>01549</v>
          </cell>
          <cell r="B492">
            <v>0.19</v>
          </cell>
        </row>
        <row r="493">
          <cell r="A493" t="str">
            <v>01551</v>
          </cell>
          <cell r="B493">
            <v>0.18</v>
          </cell>
        </row>
        <row r="494">
          <cell r="A494" t="str">
            <v>01552</v>
          </cell>
          <cell r="B494">
            <v>0.115</v>
          </cell>
        </row>
        <row r="495">
          <cell r="A495" t="str">
            <v>01553</v>
          </cell>
          <cell r="B495">
            <v>9.5000000000000001E-2</v>
          </cell>
        </row>
        <row r="496">
          <cell r="A496" t="str">
            <v>01554</v>
          </cell>
          <cell r="B496">
            <v>0</v>
          </cell>
        </row>
        <row r="497">
          <cell r="A497" t="str">
            <v>01555</v>
          </cell>
          <cell r="B497">
            <v>9.5000000000000001E-2</v>
          </cell>
        </row>
        <row r="498">
          <cell r="A498" t="str">
            <v>01563</v>
          </cell>
          <cell r="B498">
            <v>0.67</v>
          </cell>
        </row>
        <row r="499">
          <cell r="A499" t="str">
            <v>01564</v>
          </cell>
          <cell r="B499">
            <v>1</v>
          </cell>
        </row>
        <row r="500">
          <cell r="A500" t="str">
            <v>01565</v>
          </cell>
          <cell r="B500">
            <v>1.25</v>
          </cell>
        </row>
        <row r="501">
          <cell r="A501" t="str">
            <v>01566</v>
          </cell>
          <cell r="B501">
            <v>0.35</v>
          </cell>
        </row>
        <row r="502">
          <cell r="A502" t="str">
            <v>01567</v>
          </cell>
          <cell r="B502">
            <v>0.06</v>
          </cell>
        </row>
        <row r="503">
          <cell r="A503" t="str">
            <v>01568</v>
          </cell>
          <cell r="B503">
            <v>7.0000000000000007E-2</v>
          </cell>
        </row>
        <row r="504">
          <cell r="A504" t="str">
            <v>01569</v>
          </cell>
          <cell r="B504">
            <v>0.08</v>
          </cell>
        </row>
        <row r="505">
          <cell r="A505" t="str">
            <v>01570</v>
          </cell>
          <cell r="B505">
            <v>0.04</v>
          </cell>
        </row>
        <row r="506">
          <cell r="A506" t="str">
            <v>01571</v>
          </cell>
          <cell r="B506">
            <v>0.15</v>
          </cell>
        </row>
        <row r="507">
          <cell r="A507" t="str">
            <v>01572</v>
          </cell>
          <cell r="B507">
            <v>0.4</v>
          </cell>
        </row>
        <row r="508">
          <cell r="A508" t="str">
            <v>01573</v>
          </cell>
          <cell r="B508">
            <v>0.1</v>
          </cell>
        </row>
        <row r="509">
          <cell r="A509" t="str">
            <v>01574</v>
          </cell>
          <cell r="B509">
            <v>7.0000000000000007E-2</v>
          </cell>
        </row>
        <row r="510">
          <cell r="A510" t="str">
            <v>01575</v>
          </cell>
          <cell r="B510">
            <v>0.15</v>
          </cell>
        </row>
        <row r="511">
          <cell r="A511" t="str">
            <v>01576</v>
          </cell>
          <cell r="B511">
            <v>0.15</v>
          </cell>
        </row>
        <row r="512">
          <cell r="A512" t="str">
            <v>01577</v>
          </cell>
          <cell r="B512">
            <v>0.25</v>
          </cell>
        </row>
        <row r="513">
          <cell r="A513" t="str">
            <v>01578</v>
          </cell>
          <cell r="B513">
            <v>1</v>
          </cell>
        </row>
        <row r="514">
          <cell r="A514" t="str">
            <v>01579</v>
          </cell>
          <cell r="B514">
            <v>0.15</v>
          </cell>
        </row>
        <row r="515">
          <cell r="A515" t="str">
            <v>01580</v>
          </cell>
          <cell r="B515">
            <v>0.45</v>
          </cell>
        </row>
        <row r="516">
          <cell r="A516" t="str">
            <v>01581</v>
          </cell>
          <cell r="B516">
            <v>0.25</v>
          </cell>
        </row>
        <row r="517">
          <cell r="A517" t="str">
            <v>01582</v>
          </cell>
          <cell r="B517">
            <v>0.375</v>
          </cell>
        </row>
        <row r="518">
          <cell r="A518" t="str">
            <v>01583</v>
          </cell>
          <cell r="B518">
            <v>0.25</v>
          </cell>
        </row>
        <row r="519">
          <cell r="A519" t="str">
            <v>01584</v>
          </cell>
          <cell r="B519">
            <v>0.45</v>
          </cell>
        </row>
        <row r="520">
          <cell r="A520" t="str">
            <v>01585</v>
          </cell>
          <cell r="B520">
            <v>0.3</v>
          </cell>
        </row>
        <row r="521">
          <cell r="A521" t="str">
            <v>01586</v>
          </cell>
          <cell r="B521">
            <v>0.35</v>
          </cell>
        </row>
        <row r="522">
          <cell r="A522" t="str">
            <v>01587</v>
          </cell>
          <cell r="B522">
            <v>0.35</v>
          </cell>
        </row>
        <row r="523">
          <cell r="A523" t="str">
            <v>01588</v>
          </cell>
          <cell r="B523">
            <v>0.4</v>
          </cell>
        </row>
        <row r="524">
          <cell r="A524" t="str">
            <v>01589</v>
          </cell>
          <cell r="B524">
            <v>0.35</v>
          </cell>
        </row>
        <row r="525">
          <cell r="A525" t="str">
            <v>01590</v>
          </cell>
          <cell r="B525">
            <v>2.2000000000000002</v>
          </cell>
        </row>
        <row r="526">
          <cell r="A526" t="str">
            <v>01591</v>
          </cell>
          <cell r="B526">
            <v>0.16</v>
          </cell>
        </row>
        <row r="527">
          <cell r="A527" t="str">
            <v>01592</v>
          </cell>
          <cell r="B527">
            <v>0.65</v>
          </cell>
        </row>
        <row r="528">
          <cell r="A528" t="str">
            <v>01593</v>
          </cell>
          <cell r="B528">
            <v>0.2</v>
          </cell>
        </row>
        <row r="529">
          <cell r="A529" t="str">
            <v>01594</v>
          </cell>
          <cell r="B529">
            <v>0.22</v>
          </cell>
        </row>
        <row r="530">
          <cell r="A530" t="str">
            <v>01596</v>
          </cell>
          <cell r="B530">
            <v>0.57499999999999996</v>
          </cell>
        </row>
        <row r="531">
          <cell r="A531" t="str">
            <v>01597</v>
          </cell>
          <cell r="B531">
            <v>0.2</v>
          </cell>
        </row>
        <row r="532">
          <cell r="A532" t="str">
            <v>01598</v>
          </cell>
          <cell r="B532">
            <v>0.4</v>
          </cell>
        </row>
        <row r="533">
          <cell r="A533" t="str">
            <v>01599</v>
          </cell>
          <cell r="B533">
            <v>0.16</v>
          </cell>
        </row>
        <row r="534">
          <cell r="A534" t="str">
            <v>01600</v>
          </cell>
          <cell r="B534">
            <v>0.65</v>
          </cell>
        </row>
        <row r="535">
          <cell r="A535" t="str">
            <v>01601</v>
          </cell>
          <cell r="B535">
            <v>0.2</v>
          </cell>
        </row>
        <row r="536">
          <cell r="A536" t="str">
            <v>01602</v>
          </cell>
          <cell r="B536">
            <v>0.16</v>
          </cell>
        </row>
        <row r="537">
          <cell r="A537" t="str">
            <v>01603</v>
          </cell>
          <cell r="B537">
            <v>0.25</v>
          </cell>
        </row>
        <row r="538">
          <cell r="A538" t="str">
            <v>01604</v>
          </cell>
          <cell r="B538">
            <v>0.2</v>
          </cell>
        </row>
        <row r="539">
          <cell r="A539" t="str">
            <v>01605</v>
          </cell>
          <cell r="B539">
            <v>0.4</v>
          </cell>
        </row>
        <row r="540">
          <cell r="A540" t="str">
            <v>01606</v>
          </cell>
          <cell r="B540">
            <v>0.25</v>
          </cell>
        </row>
        <row r="541">
          <cell r="A541" t="str">
            <v>01607</v>
          </cell>
          <cell r="B541">
            <v>0.3</v>
          </cell>
        </row>
        <row r="542">
          <cell r="A542" t="str">
            <v>01608</v>
          </cell>
          <cell r="B542">
            <v>0.18</v>
          </cell>
        </row>
        <row r="543">
          <cell r="A543" t="str">
            <v>01609</v>
          </cell>
          <cell r="B543">
            <v>0.25</v>
          </cell>
        </row>
        <row r="544">
          <cell r="A544" t="str">
            <v>01610</v>
          </cell>
          <cell r="B544">
            <v>0.3</v>
          </cell>
        </row>
        <row r="545">
          <cell r="A545" t="str">
            <v>01611</v>
          </cell>
          <cell r="B545">
            <v>0.3</v>
          </cell>
        </row>
        <row r="546">
          <cell r="A546" t="str">
            <v>01612</v>
          </cell>
          <cell r="B546">
            <v>0.2</v>
          </cell>
        </row>
        <row r="547">
          <cell r="A547" t="str">
            <v>01613</v>
          </cell>
          <cell r="B547">
            <v>0.12</v>
          </cell>
        </row>
        <row r="548">
          <cell r="A548" t="str">
            <v>01614</v>
          </cell>
          <cell r="B548">
            <v>0.37</v>
          </cell>
        </row>
        <row r="549">
          <cell r="A549" t="str">
            <v>01615</v>
          </cell>
          <cell r="B549">
            <v>0.65</v>
          </cell>
        </row>
        <row r="550">
          <cell r="A550" t="str">
            <v>01616</v>
          </cell>
          <cell r="B550">
            <v>0.65</v>
          </cell>
        </row>
        <row r="551">
          <cell r="A551" t="str">
            <v>01617</v>
          </cell>
          <cell r="B551">
            <v>0.6</v>
          </cell>
        </row>
        <row r="552">
          <cell r="A552" t="str">
            <v>01618</v>
          </cell>
          <cell r="B552">
            <v>0.2</v>
          </cell>
        </row>
        <row r="553">
          <cell r="A553" t="str">
            <v>01619</v>
          </cell>
          <cell r="B553">
            <v>0.16</v>
          </cell>
        </row>
        <row r="554">
          <cell r="A554" t="str">
            <v>01620</v>
          </cell>
          <cell r="B554">
            <v>0.14499999999999999</v>
          </cell>
        </row>
        <row r="555">
          <cell r="A555" t="str">
            <v>01621</v>
          </cell>
          <cell r="B555">
            <v>6.5000000000000002E-2</v>
          </cell>
        </row>
        <row r="556">
          <cell r="A556" t="str">
            <v>01622</v>
          </cell>
          <cell r="B556">
            <v>3.5000000000000003E-2</v>
          </cell>
        </row>
        <row r="557">
          <cell r="A557" t="str">
            <v>01623</v>
          </cell>
          <cell r="B557">
            <v>0.32</v>
          </cell>
        </row>
        <row r="558">
          <cell r="A558" t="str">
            <v>01624</v>
          </cell>
          <cell r="B558">
            <v>0.3</v>
          </cell>
        </row>
        <row r="559">
          <cell r="A559" t="str">
            <v>01625</v>
          </cell>
          <cell r="B559">
            <v>0.1</v>
          </cell>
        </row>
        <row r="560">
          <cell r="A560" t="str">
            <v>01626</v>
          </cell>
          <cell r="B560">
            <v>0.47499999999999998</v>
          </cell>
        </row>
        <row r="561">
          <cell r="A561" t="str">
            <v>01627</v>
          </cell>
          <cell r="B561">
            <v>0.3</v>
          </cell>
        </row>
        <row r="562">
          <cell r="A562" t="str">
            <v>01628</v>
          </cell>
          <cell r="B562">
            <v>0.3</v>
          </cell>
        </row>
        <row r="563">
          <cell r="A563" t="str">
            <v>01629</v>
          </cell>
          <cell r="B563">
            <v>0.23</v>
          </cell>
        </row>
        <row r="564">
          <cell r="A564" t="str">
            <v>01630</v>
          </cell>
          <cell r="B564">
            <v>0.25</v>
          </cell>
        </row>
        <row r="565">
          <cell r="A565" t="str">
            <v>01631</v>
          </cell>
          <cell r="B565">
            <v>0.3</v>
          </cell>
        </row>
        <row r="566">
          <cell r="A566" t="str">
            <v>01632</v>
          </cell>
          <cell r="B566">
            <v>0.38</v>
          </cell>
        </row>
        <row r="567">
          <cell r="A567" t="str">
            <v>01633</v>
          </cell>
          <cell r="B567">
            <v>0.375</v>
          </cell>
        </row>
        <row r="568">
          <cell r="A568" t="str">
            <v>01634</v>
          </cell>
          <cell r="B568">
            <v>0.16</v>
          </cell>
        </row>
        <row r="569">
          <cell r="A569" t="str">
            <v>01635</v>
          </cell>
          <cell r="B569">
            <v>0.45</v>
          </cell>
        </row>
        <row r="570">
          <cell r="A570" t="str">
            <v>01636</v>
          </cell>
          <cell r="B570">
            <v>0.25</v>
          </cell>
        </row>
        <row r="571">
          <cell r="A571" t="str">
            <v>01637</v>
          </cell>
          <cell r="B571">
            <v>0.5</v>
          </cell>
        </row>
        <row r="572">
          <cell r="A572" t="str">
            <v>01638</v>
          </cell>
          <cell r="B572">
            <v>0.1</v>
          </cell>
        </row>
        <row r="573">
          <cell r="A573" t="str">
            <v>01639</v>
          </cell>
          <cell r="B573">
            <v>0.15</v>
          </cell>
        </row>
        <row r="574">
          <cell r="A574" t="str">
            <v>01640</v>
          </cell>
          <cell r="B574">
            <v>0.2</v>
          </cell>
        </row>
        <row r="575">
          <cell r="A575" t="str">
            <v>01641</v>
          </cell>
          <cell r="B575">
            <v>0.27</v>
          </cell>
        </row>
        <row r="576">
          <cell r="A576" t="str">
            <v>01642</v>
          </cell>
          <cell r="B576">
            <v>0.48</v>
          </cell>
        </row>
        <row r="577">
          <cell r="A577" t="str">
            <v>01643</v>
          </cell>
          <cell r="B577">
            <v>0.17499999999999999</v>
          </cell>
        </row>
        <row r="578">
          <cell r="A578" t="str">
            <v>01644</v>
          </cell>
          <cell r="B578">
            <v>0.09</v>
          </cell>
        </row>
        <row r="579">
          <cell r="A579" t="str">
            <v>01645</v>
          </cell>
          <cell r="B579">
            <v>0.26</v>
          </cell>
        </row>
        <row r="580">
          <cell r="A580" t="str">
            <v>01646</v>
          </cell>
          <cell r="B580">
            <v>0.42499999999999999</v>
          </cell>
        </row>
        <row r="581">
          <cell r="A581" t="str">
            <v>01647</v>
          </cell>
          <cell r="B581">
            <v>0.25</v>
          </cell>
        </row>
        <row r="582">
          <cell r="A582" t="str">
            <v>01648</v>
          </cell>
          <cell r="B582">
            <v>0.36</v>
          </cell>
        </row>
        <row r="583">
          <cell r="A583" t="str">
            <v>01649</v>
          </cell>
          <cell r="B583">
            <v>0.1</v>
          </cell>
        </row>
        <row r="584">
          <cell r="A584" t="str">
            <v>01650</v>
          </cell>
          <cell r="B584">
            <v>0.12</v>
          </cell>
        </row>
        <row r="585">
          <cell r="A585" t="str">
            <v>01651</v>
          </cell>
          <cell r="B585">
            <v>0.25</v>
          </cell>
        </row>
        <row r="586">
          <cell r="A586" t="str">
            <v>01652</v>
          </cell>
          <cell r="B586">
            <v>0.15</v>
          </cell>
        </row>
        <row r="587">
          <cell r="A587" t="str">
            <v>01653</v>
          </cell>
          <cell r="B587">
            <v>0.5</v>
          </cell>
        </row>
        <row r="588">
          <cell r="A588" t="str">
            <v>01654</v>
          </cell>
          <cell r="B588">
            <v>0.2</v>
          </cell>
        </row>
        <row r="589">
          <cell r="A589" t="str">
            <v>01660</v>
          </cell>
          <cell r="B589">
            <v>3.4000000000000002E-2</v>
          </cell>
        </row>
        <row r="590">
          <cell r="A590" t="str">
            <v>01750</v>
          </cell>
          <cell r="B590">
            <v>0.11600000000000001</v>
          </cell>
        </row>
        <row r="591">
          <cell r="A591" t="str">
            <v>01786</v>
          </cell>
          <cell r="B591">
            <v>0.5</v>
          </cell>
        </row>
        <row r="592">
          <cell r="A592" t="str">
            <v>01851</v>
          </cell>
          <cell r="B592">
            <v>1.6</v>
          </cell>
        </row>
        <row r="593">
          <cell r="A593" t="str">
            <v>01859</v>
          </cell>
          <cell r="B593">
            <v>0.6</v>
          </cell>
        </row>
        <row r="594">
          <cell r="A594" t="str">
            <v>01964</v>
          </cell>
          <cell r="B594">
            <v>0.14000000000000001</v>
          </cell>
        </row>
        <row r="595">
          <cell r="A595" t="str">
            <v>01981</v>
          </cell>
          <cell r="B595">
            <v>0.2</v>
          </cell>
        </row>
        <row r="596">
          <cell r="A596" t="str">
            <v>01982</v>
          </cell>
          <cell r="B596">
            <v>0.3</v>
          </cell>
        </row>
        <row r="597">
          <cell r="A597" t="str">
            <v>01983</v>
          </cell>
          <cell r="B597">
            <v>4</v>
          </cell>
        </row>
        <row r="598">
          <cell r="A598" t="str">
            <v>01984</v>
          </cell>
          <cell r="B598">
            <v>0.6</v>
          </cell>
        </row>
        <row r="599">
          <cell r="A599" t="str">
            <v>01985</v>
          </cell>
          <cell r="B599">
            <v>6.5</v>
          </cell>
        </row>
        <row r="600">
          <cell r="A600" t="str">
            <v>01986</v>
          </cell>
          <cell r="B600">
            <v>0.65400000000000003</v>
          </cell>
        </row>
        <row r="601">
          <cell r="A601" t="str">
            <v>01987</v>
          </cell>
          <cell r="B601">
            <v>2.19</v>
          </cell>
        </row>
        <row r="602">
          <cell r="A602" t="str">
            <v>01988</v>
          </cell>
          <cell r="B602">
            <v>0</v>
          </cell>
        </row>
        <row r="603">
          <cell r="A603" t="str">
            <v>01989</v>
          </cell>
          <cell r="B603">
            <v>0.58700000000000008</v>
          </cell>
        </row>
        <row r="604">
          <cell r="A604" t="str">
            <v>01990</v>
          </cell>
          <cell r="B604">
            <v>0.85799999999999998</v>
          </cell>
        </row>
        <row r="605">
          <cell r="A605" t="str">
            <v>01991</v>
          </cell>
          <cell r="B605">
            <v>2.42</v>
          </cell>
        </row>
        <row r="606">
          <cell r="A606" t="str">
            <v>01992</v>
          </cell>
          <cell r="B606">
            <v>1.18</v>
          </cell>
        </row>
        <row r="607">
          <cell r="A607" t="str">
            <v>01993</v>
          </cell>
          <cell r="B607">
            <v>2.7530000000000001</v>
          </cell>
        </row>
        <row r="608">
          <cell r="A608" t="str">
            <v>01994</v>
          </cell>
          <cell r="B608">
            <v>1.0369999999999999</v>
          </cell>
        </row>
        <row r="609">
          <cell r="A609" t="str">
            <v>01995</v>
          </cell>
          <cell r="B609">
            <v>1.5530000000000002</v>
          </cell>
        </row>
        <row r="610">
          <cell r="A610" t="str">
            <v>01996</v>
          </cell>
          <cell r="B610">
            <v>0.47099999999999997</v>
          </cell>
        </row>
        <row r="611">
          <cell r="A611" t="str">
            <v>01997</v>
          </cell>
          <cell r="B611">
            <v>3.6669999999999998</v>
          </cell>
        </row>
        <row r="612">
          <cell r="A612" t="str">
            <v>01998</v>
          </cell>
          <cell r="B612">
            <v>6.0999999999999999E-2</v>
          </cell>
        </row>
        <row r="613">
          <cell r="A613" t="str">
            <v>01999</v>
          </cell>
          <cell r="B613">
            <v>0.193</v>
          </cell>
        </row>
        <row r="614">
          <cell r="A614" t="str">
            <v>02000</v>
          </cell>
          <cell r="B614">
            <v>0</v>
          </cell>
        </row>
        <row r="615">
          <cell r="A615" t="str">
            <v>02001</v>
          </cell>
          <cell r="B615">
            <v>4</v>
          </cell>
        </row>
        <row r="616">
          <cell r="A616" t="str">
            <v>02002</v>
          </cell>
          <cell r="B616">
            <v>11.599</v>
          </cell>
        </row>
        <row r="617">
          <cell r="A617" t="str">
            <v>02003</v>
          </cell>
          <cell r="B617">
            <v>3.234</v>
          </cell>
        </row>
        <row r="618">
          <cell r="A618" t="str">
            <v>02004</v>
          </cell>
          <cell r="B618">
            <v>12.378000000000002</v>
          </cell>
        </row>
        <row r="619">
          <cell r="A619" t="str">
            <v>02005</v>
          </cell>
          <cell r="B619">
            <v>0.86899999999999999</v>
          </cell>
        </row>
        <row r="620">
          <cell r="A620" t="str">
            <v>02006</v>
          </cell>
          <cell r="B620">
            <v>1.726</v>
          </cell>
        </row>
        <row r="621">
          <cell r="A621" t="str">
            <v>02007</v>
          </cell>
          <cell r="B621">
            <v>2.3370000000000002</v>
          </cell>
        </row>
        <row r="622">
          <cell r="A622" t="str">
            <v>02008</v>
          </cell>
          <cell r="B622">
            <v>0.35099999999999998</v>
          </cell>
        </row>
        <row r="623">
          <cell r="A623" t="str">
            <v>02009</v>
          </cell>
          <cell r="B623">
            <v>0.84099999999999997</v>
          </cell>
        </row>
        <row r="624">
          <cell r="A624" t="str">
            <v>02010</v>
          </cell>
          <cell r="B624">
            <v>5.9000000000000004E-2</v>
          </cell>
        </row>
        <row r="625">
          <cell r="A625" t="str">
            <v>02011</v>
          </cell>
          <cell r="B625">
            <v>0.04</v>
          </cell>
        </row>
        <row r="626">
          <cell r="A626" t="str">
            <v>02012</v>
          </cell>
          <cell r="B626">
            <v>0</v>
          </cell>
        </row>
        <row r="627">
          <cell r="A627" t="str">
            <v>02013</v>
          </cell>
          <cell r="B627">
            <v>0.36599999999999999</v>
          </cell>
        </row>
        <row r="628">
          <cell r="A628" t="str">
            <v>02015</v>
          </cell>
          <cell r="B628">
            <v>0.05</v>
          </cell>
        </row>
        <row r="629">
          <cell r="A629" t="str">
            <v>02016</v>
          </cell>
          <cell r="B629">
            <v>5.9000000000000004E-2</v>
          </cell>
        </row>
        <row r="630">
          <cell r="A630" t="str">
            <v>02017</v>
          </cell>
          <cell r="B630">
            <v>6.88</v>
          </cell>
        </row>
        <row r="631">
          <cell r="A631" t="str">
            <v>02018</v>
          </cell>
          <cell r="B631">
            <v>0.78</v>
          </cell>
        </row>
        <row r="632">
          <cell r="A632" t="str">
            <v>02019</v>
          </cell>
          <cell r="B632">
            <v>0.05</v>
          </cell>
        </row>
        <row r="633">
          <cell r="A633" t="str">
            <v>02020</v>
          </cell>
          <cell r="B633">
            <v>6.9000000000000006E-2</v>
          </cell>
        </row>
        <row r="634">
          <cell r="A634" t="str">
            <v>02021</v>
          </cell>
          <cell r="B634">
            <v>8.5999999999999993E-2</v>
          </cell>
        </row>
        <row r="635">
          <cell r="A635" t="str">
            <v>02022</v>
          </cell>
          <cell r="B635">
            <v>6.4000000000000001E-2</v>
          </cell>
        </row>
        <row r="636">
          <cell r="A636" t="str">
            <v>02023</v>
          </cell>
          <cell r="B636">
            <v>1.51</v>
          </cell>
        </row>
        <row r="637">
          <cell r="A637" t="str">
            <v>02024</v>
          </cell>
          <cell r="B637">
            <v>0.30099999999999999</v>
          </cell>
        </row>
        <row r="638">
          <cell r="A638" t="str">
            <v>02025</v>
          </cell>
          <cell r="B638">
            <v>7.2999999999999995E-2</v>
          </cell>
        </row>
        <row r="639">
          <cell r="A639" t="str">
            <v>02026</v>
          </cell>
          <cell r="B639">
            <v>0.13800000000000001</v>
          </cell>
        </row>
        <row r="640">
          <cell r="A640" t="str">
            <v>02027</v>
          </cell>
          <cell r="B640">
            <v>0.113</v>
          </cell>
        </row>
        <row r="641">
          <cell r="A641" t="str">
            <v>02028</v>
          </cell>
          <cell r="B641">
            <v>6.5000000000000002E-2</v>
          </cell>
        </row>
        <row r="642">
          <cell r="A642" t="str">
            <v>02029</v>
          </cell>
          <cell r="B642">
            <v>0.17299999999999999</v>
          </cell>
        </row>
        <row r="643">
          <cell r="A643" t="str">
            <v>02030</v>
          </cell>
          <cell r="B643">
            <v>4.8000000000000001E-2</v>
          </cell>
        </row>
        <row r="644">
          <cell r="A644" t="str">
            <v>02031</v>
          </cell>
          <cell r="B644">
            <v>7.9000000000000001E-2</v>
          </cell>
        </row>
        <row r="645">
          <cell r="A645" t="str">
            <v>02032</v>
          </cell>
          <cell r="B645">
            <v>9.2999999999999999E-2</v>
          </cell>
        </row>
        <row r="646">
          <cell r="A646" t="str">
            <v>02033</v>
          </cell>
          <cell r="B646">
            <v>0.60299999999999998</v>
          </cell>
        </row>
        <row r="647">
          <cell r="A647" t="str">
            <v>02034</v>
          </cell>
          <cell r="B647">
            <v>0.11700000000000001</v>
          </cell>
        </row>
        <row r="648">
          <cell r="A648" t="str">
            <v>02035</v>
          </cell>
          <cell r="B648">
            <v>3.2000000000000001E-2</v>
          </cell>
        </row>
        <row r="649">
          <cell r="A649" t="str">
            <v>02036</v>
          </cell>
          <cell r="B649">
            <v>0.13200000000000001</v>
          </cell>
        </row>
        <row r="650">
          <cell r="A650" t="str">
            <v>02037</v>
          </cell>
          <cell r="B650">
            <v>0.14599999999999999</v>
          </cell>
        </row>
        <row r="651">
          <cell r="A651" t="str">
            <v>02038</v>
          </cell>
          <cell r="B651">
            <v>3.7999999999999999E-2</v>
          </cell>
        </row>
        <row r="652">
          <cell r="A652" t="str">
            <v>02039</v>
          </cell>
          <cell r="B652">
            <v>0.77600000000000002</v>
          </cell>
        </row>
        <row r="653">
          <cell r="A653" t="str">
            <v>02040</v>
          </cell>
          <cell r="B653">
            <v>1.452</v>
          </cell>
        </row>
        <row r="654">
          <cell r="A654" t="str">
            <v>02041</v>
          </cell>
          <cell r="B654">
            <v>7.1999999999999995E-2</v>
          </cell>
        </row>
        <row r="655">
          <cell r="A655" t="str">
            <v>02042</v>
          </cell>
          <cell r="B655">
            <v>0.502</v>
          </cell>
        </row>
        <row r="656">
          <cell r="A656" t="str">
            <v>02043</v>
          </cell>
          <cell r="B656">
            <v>0.628</v>
          </cell>
        </row>
        <row r="657">
          <cell r="A657" t="str">
            <v>02044</v>
          </cell>
          <cell r="B657">
            <v>4.3999999999999997E-2</v>
          </cell>
        </row>
        <row r="658">
          <cell r="A658" t="str">
            <v>02045</v>
          </cell>
          <cell r="B658">
            <v>0.06</v>
          </cell>
        </row>
        <row r="659">
          <cell r="A659" t="str">
            <v>02046</v>
          </cell>
          <cell r="B659">
            <v>0.14300000000000002</v>
          </cell>
        </row>
        <row r="660">
          <cell r="A660" t="str">
            <v>02047</v>
          </cell>
          <cell r="B660">
            <v>0.21400000000000002</v>
          </cell>
        </row>
        <row r="661">
          <cell r="A661" t="str">
            <v>02048</v>
          </cell>
          <cell r="B661">
            <v>8.7999999999999995E-2</v>
          </cell>
        </row>
        <row r="662">
          <cell r="A662" t="str">
            <v>02049</v>
          </cell>
          <cell r="B662">
            <v>0.13300000000000001</v>
          </cell>
        </row>
        <row r="663">
          <cell r="A663" t="str">
            <v>02050</v>
          </cell>
          <cell r="B663">
            <v>8.1000000000000003E-2</v>
          </cell>
        </row>
        <row r="664">
          <cell r="A664" t="str">
            <v>02051</v>
          </cell>
          <cell r="B664">
            <v>10</v>
          </cell>
        </row>
        <row r="665">
          <cell r="A665" t="str">
            <v>02052</v>
          </cell>
          <cell r="B665">
            <v>6.3E-2</v>
          </cell>
        </row>
        <row r="666">
          <cell r="A666" t="str">
            <v>02053</v>
          </cell>
          <cell r="B666">
            <v>7.4999999999999997E-2</v>
          </cell>
        </row>
        <row r="667">
          <cell r="A667" t="str">
            <v>02054</v>
          </cell>
          <cell r="B667">
            <v>0.25</v>
          </cell>
        </row>
        <row r="668">
          <cell r="A668" t="str">
            <v>02055</v>
          </cell>
          <cell r="B668">
            <v>0.1</v>
          </cell>
        </row>
        <row r="669">
          <cell r="A669" t="str">
            <v>02057</v>
          </cell>
          <cell r="B669">
            <v>0</v>
          </cell>
        </row>
        <row r="670">
          <cell r="A670" t="str">
            <v>02058</v>
          </cell>
          <cell r="B670">
            <v>0.27600000000000002</v>
          </cell>
        </row>
        <row r="671">
          <cell r="A671" t="str">
            <v>02059</v>
          </cell>
          <cell r="B671">
            <v>0.83899999999999997</v>
          </cell>
        </row>
        <row r="672">
          <cell r="A672" t="str">
            <v>02060</v>
          </cell>
          <cell r="B672">
            <v>0.26700000000000002</v>
          </cell>
        </row>
        <row r="673">
          <cell r="A673" t="str">
            <v>02061</v>
          </cell>
          <cell r="B673">
            <v>6.5000000000000002E-2</v>
          </cell>
        </row>
        <row r="674">
          <cell r="A674" t="str">
            <v>02062</v>
          </cell>
          <cell r="B674">
            <v>0.2</v>
          </cell>
        </row>
        <row r="675">
          <cell r="A675" t="str">
            <v>02063</v>
          </cell>
          <cell r="B675">
            <v>0.246</v>
          </cell>
        </row>
        <row r="676">
          <cell r="A676" t="str">
            <v>02064</v>
          </cell>
          <cell r="B676">
            <v>0</v>
          </cell>
        </row>
        <row r="677">
          <cell r="A677" t="str">
            <v>02065</v>
          </cell>
          <cell r="B677">
            <v>0.26700000000000002</v>
          </cell>
        </row>
        <row r="678">
          <cell r="A678" t="str">
            <v>02066</v>
          </cell>
          <cell r="B678">
            <v>0.84</v>
          </cell>
        </row>
        <row r="679">
          <cell r="A679" t="str">
            <v>02067</v>
          </cell>
          <cell r="B679">
            <v>0.23599999999999999</v>
          </cell>
        </row>
        <row r="680">
          <cell r="A680" t="str">
            <v>02068</v>
          </cell>
          <cell r="B680">
            <v>3.45</v>
          </cell>
        </row>
        <row r="681">
          <cell r="A681" t="str">
            <v>02069</v>
          </cell>
          <cell r="B681">
            <v>0.5</v>
          </cell>
        </row>
        <row r="682">
          <cell r="A682" t="str">
            <v>02070</v>
          </cell>
          <cell r="B682">
            <v>0.23499999999999999</v>
          </cell>
        </row>
        <row r="683">
          <cell r="A683" t="str">
            <v>02071</v>
          </cell>
          <cell r="B683">
            <v>0.40100000000000002</v>
          </cell>
        </row>
        <row r="684">
          <cell r="A684" t="str">
            <v>02072</v>
          </cell>
          <cell r="B684">
            <v>0.28300000000000003</v>
          </cell>
        </row>
        <row r="685">
          <cell r="A685" t="str">
            <v>02073</v>
          </cell>
          <cell r="B685">
            <v>0.2</v>
          </cell>
        </row>
        <row r="686">
          <cell r="A686" t="str">
            <v>02074</v>
          </cell>
          <cell r="B686">
            <v>1.458</v>
          </cell>
        </row>
        <row r="687">
          <cell r="A687" t="str">
            <v>02075</v>
          </cell>
          <cell r="B687">
            <v>7.0999999999999994E-2</v>
          </cell>
        </row>
        <row r="688">
          <cell r="A688" t="str">
            <v>02076</v>
          </cell>
          <cell r="B688">
            <v>0.26700000000000002</v>
          </cell>
        </row>
        <row r="689">
          <cell r="A689" t="str">
            <v>02077</v>
          </cell>
          <cell r="B689">
            <v>0.246</v>
          </cell>
        </row>
        <row r="690">
          <cell r="A690" t="str">
            <v>02078</v>
          </cell>
          <cell r="B690">
            <v>0.51500000000000001</v>
          </cell>
        </row>
        <row r="691">
          <cell r="A691" t="str">
            <v>02079</v>
          </cell>
          <cell r="B691">
            <v>0.999</v>
          </cell>
        </row>
        <row r="692">
          <cell r="A692" t="str">
            <v>02080</v>
          </cell>
          <cell r="B692">
            <v>0.1</v>
          </cell>
        </row>
        <row r="693">
          <cell r="A693" t="str">
            <v>02081</v>
          </cell>
          <cell r="B693">
            <v>0.24199999999999999</v>
          </cell>
        </row>
        <row r="694">
          <cell r="A694" t="str">
            <v>02082</v>
          </cell>
          <cell r="B694">
            <v>0.31799999999999995</v>
          </cell>
        </row>
        <row r="695">
          <cell r="A695" t="str">
            <v>02083</v>
          </cell>
          <cell r="B695">
            <v>0.26100000000000001</v>
          </cell>
        </row>
        <row r="696">
          <cell r="A696" t="str">
            <v>02084</v>
          </cell>
          <cell r="B696">
            <v>0.54600000000000004</v>
          </cell>
        </row>
        <row r="697">
          <cell r="A697" t="str">
            <v>02085</v>
          </cell>
          <cell r="B697">
            <v>4.9000000000000002E-2</v>
          </cell>
        </row>
        <row r="698">
          <cell r="A698" t="str">
            <v>02086</v>
          </cell>
          <cell r="B698">
            <v>0.54699999999999993</v>
          </cell>
        </row>
        <row r="699">
          <cell r="A699" t="str">
            <v>02087</v>
          </cell>
          <cell r="B699">
            <v>7.0000000000000007E-2</v>
          </cell>
        </row>
        <row r="700">
          <cell r="A700" t="str">
            <v>02088</v>
          </cell>
          <cell r="B700">
            <v>0.13500000000000001</v>
          </cell>
        </row>
        <row r="701">
          <cell r="A701" t="str">
            <v>02089</v>
          </cell>
          <cell r="B701">
            <v>0.03</v>
          </cell>
        </row>
        <row r="702">
          <cell r="A702" t="str">
            <v>02090</v>
          </cell>
          <cell r="B702">
            <v>0.06</v>
          </cell>
        </row>
        <row r="703">
          <cell r="A703" t="str">
            <v>02091</v>
          </cell>
          <cell r="B703">
            <v>0.14499999999999999</v>
          </cell>
        </row>
        <row r="704">
          <cell r="A704" t="str">
            <v>02092</v>
          </cell>
          <cell r="B704">
            <v>4.4999999999999998E-2</v>
          </cell>
        </row>
        <row r="705">
          <cell r="A705" t="str">
            <v>02093</v>
          </cell>
          <cell r="B705">
            <v>0.17499999999999999</v>
          </cell>
        </row>
        <row r="706">
          <cell r="A706" t="str">
            <v>02094</v>
          </cell>
          <cell r="B706">
            <v>9.5000000000000001E-2</v>
          </cell>
        </row>
        <row r="707">
          <cell r="A707" t="str">
            <v>02095</v>
          </cell>
          <cell r="B707">
            <v>0.09</v>
          </cell>
        </row>
        <row r="708">
          <cell r="A708" t="str">
            <v>02096</v>
          </cell>
          <cell r="B708">
            <v>0.08</v>
          </cell>
        </row>
        <row r="709">
          <cell r="A709" t="str">
            <v>02097</v>
          </cell>
          <cell r="B709">
            <v>2.13</v>
          </cell>
        </row>
        <row r="710">
          <cell r="A710" t="str">
            <v>02101</v>
          </cell>
          <cell r="B710">
            <v>0.246</v>
          </cell>
        </row>
        <row r="711">
          <cell r="A711" t="str">
            <v>02102</v>
          </cell>
          <cell r="B711">
            <v>0.41</v>
          </cell>
        </row>
        <row r="712">
          <cell r="A712" t="str">
            <v>02103</v>
          </cell>
          <cell r="B712">
            <v>0.63</v>
          </cell>
        </row>
        <row r="713">
          <cell r="A713" t="str">
            <v>02104</v>
          </cell>
          <cell r="B713">
            <v>9</v>
          </cell>
        </row>
        <row r="714">
          <cell r="A714" t="str">
            <v>02105</v>
          </cell>
          <cell r="B714">
            <v>3</v>
          </cell>
        </row>
        <row r="715">
          <cell r="A715" t="str">
            <v>02106</v>
          </cell>
          <cell r="B715">
            <v>0.39500000000000002</v>
          </cell>
        </row>
        <row r="716">
          <cell r="A716" t="str">
            <v>02107</v>
          </cell>
          <cell r="B716">
            <v>1.4390000000000001</v>
          </cell>
        </row>
        <row r="717">
          <cell r="A717" t="str">
            <v>02108</v>
          </cell>
          <cell r="B717">
            <v>0.185</v>
          </cell>
        </row>
        <row r="718">
          <cell r="A718" t="str">
            <v>02109</v>
          </cell>
          <cell r="B718">
            <v>1.891</v>
          </cell>
        </row>
        <row r="719">
          <cell r="A719" t="str">
            <v>02110</v>
          </cell>
          <cell r="B719">
            <v>0.33399999999999996</v>
          </cell>
        </row>
        <row r="720">
          <cell r="A720" t="str">
            <v>02111</v>
          </cell>
          <cell r="B720">
            <v>15.096</v>
          </cell>
        </row>
        <row r="721">
          <cell r="A721" t="str">
            <v>02112</v>
          </cell>
          <cell r="B721">
            <v>0.32199999999999995</v>
          </cell>
        </row>
        <row r="722">
          <cell r="A722" t="str">
            <v>02113</v>
          </cell>
          <cell r="B722">
            <v>1.6930000000000001</v>
          </cell>
        </row>
        <row r="723">
          <cell r="A723" t="str">
            <v>02114</v>
          </cell>
          <cell r="B723">
            <v>0.248</v>
          </cell>
        </row>
        <row r="724">
          <cell r="A724" t="str">
            <v>02115</v>
          </cell>
          <cell r="B724">
            <v>0.14200000000000002</v>
          </cell>
        </row>
        <row r="725">
          <cell r="A725" t="str">
            <v>02116</v>
          </cell>
          <cell r="B725">
            <v>0.23099999999999998</v>
          </cell>
        </row>
        <row r="726">
          <cell r="A726" t="str">
            <v>02117</v>
          </cell>
          <cell r="B726">
            <v>0.32199999999999995</v>
          </cell>
        </row>
        <row r="727">
          <cell r="A727" t="str">
            <v>02118</v>
          </cell>
          <cell r="B727">
            <v>0.20400000000000001</v>
          </cell>
        </row>
        <row r="728">
          <cell r="A728" t="str">
            <v>02119</v>
          </cell>
          <cell r="B728">
            <v>7.9000000000000001E-2</v>
          </cell>
        </row>
        <row r="729">
          <cell r="A729" t="str">
            <v>02120</v>
          </cell>
          <cell r="B729">
            <v>1.2</v>
          </cell>
        </row>
        <row r="730">
          <cell r="A730" t="str">
            <v>02121</v>
          </cell>
          <cell r="B730">
            <v>7.0000000000000001E-3</v>
          </cell>
        </row>
        <row r="731">
          <cell r="A731" t="str">
            <v>02122</v>
          </cell>
          <cell r="B731">
            <v>0.44</v>
          </cell>
        </row>
        <row r="732">
          <cell r="A732" t="str">
            <v>02124</v>
          </cell>
          <cell r="B732">
            <v>5</v>
          </cell>
        </row>
        <row r="733">
          <cell r="A733" t="str">
            <v>02164</v>
          </cell>
          <cell r="B733">
            <v>0.4</v>
          </cell>
        </row>
        <row r="734">
          <cell r="A734" t="str">
            <v>02165</v>
          </cell>
          <cell r="B734">
            <v>0.4</v>
          </cell>
        </row>
        <row r="735">
          <cell r="A735" t="str">
            <v>02166</v>
          </cell>
          <cell r="B735">
            <v>0.2</v>
          </cell>
        </row>
        <row r="736">
          <cell r="A736" t="str">
            <v>02167</v>
          </cell>
          <cell r="B736">
            <v>0.4</v>
          </cell>
        </row>
        <row r="737">
          <cell r="A737" t="str">
            <v>02168</v>
          </cell>
          <cell r="B737">
            <v>0.2</v>
          </cell>
        </row>
        <row r="738">
          <cell r="A738" t="str">
            <v>02169</v>
          </cell>
          <cell r="B738">
            <v>0.2</v>
          </cell>
        </row>
        <row r="739">
          <cell r="A739" t="str">
            <v>02170</v>
          </cell>
          <cell r="B739">
            <v>0.4</v>
          </cell>
        </row>
        <row r="740">
          <cell r="A740" t="str">
            <v>02171</v>
          </cell>
          <cell r="B740">
            <v>0.2</v>
          </cell>
        </row>
        <row r="741">
          <cell r="A741" t="str">
            <v>02172</v>
          </cell>
          <cell r="B741">
            <v>0.4</v>
          </cell>
        </row>
        <row r="742">
          <cell r="A742" t="str">
            <v>02173</v>
          </cell>
          <cell r="B742">
            <v>0.2</v>
          </cell>
        </row>
        <row r="743">
          <cell r="A743" t="str">
            <v>02174</v>
          </cell>
          <cell r="B743">
            <v>0.2</v>
          </cell>
        </row>
        <row r="744">
          <cell r="A744" t="str">
            <v>02175</v>
          </cell>
          <cell r="B744">
            <v>0.4</v>
          </cell>
        </row>
        <row r="745">
          <cell r="A745" t="str">
            <v>02176</v>
          </cell>
          <cell r="B745">
            <v>0.2</v>
          </cell>
        </row>
        <row r="746">
          <cell r="A746" t="str">
            <v>02177</v>
          </cell>
          <cell r="B746">
            <v>0.2</v>
          </cell>
        </row>
        <row r="747">
          <cell r="A747" t="str">
            <v>02178</v>
          </cell>
          <cell r="B747">
            <v>0.2</v>
          </cell>
        </row>
        <row r="748">
          <cell r="A748" t="str">
            <v>02179</v>
          </cell>
          <cell r="B748">
            <v>0.1</v>
          </cell>
        </row>
        <row r="749">
          <cell r="A749" t="str">
            <v>02180</v>
          </cell>
          <cell r="B749">
            <v>0.1</v>
          </cell>
        </row>
        <row r="750">
          <cell r="A750" t="str">
            <v>02181</v>
          </cell>
          <cell r="B750">
            <v>0.2</v>
          </cell>
        </row>
        <row r="751">
          <cell r="A751" t="str">
            <v>02182</v>
          </cell>
          <cell r="B751">
            <v>0.2</v>
          </cell>
        </row>
        <row r="752">
          <cell r="A752" t="str">
            <v>02183</v>
          </cell>
          <cell r="B752">
            <v>0.2</v>
          </cell>
        </row>
        <row r="753">
          <cell r="A753" t="str">
            <v>02184</v>
          </cell>
          <cell r="B753">
            <v>0.2</v>
          </cell>
        </row>
        <row r="754">
          <cell r="A754" t="str">
            <v>02185</v>
          </cell>
          <cell r="B754">
            <v>0.2</v>
          </cell>
        </row>
        <row r="755">
          <cell r="A755" t="str">
            <v>02186</v>
          </cell>
          <cell r="B755">
            <v>0.2</v>
          </cell>
        </row>
        <row r="756">
          <cell r="A756" t="str">
            <v>02187</v>
          </cell>
          <cell r="B756">
            <v>0.2</v>
          </cell>
        </row>
        <row r="757">
          <cell r="A757" t="str">
            <v>02188</v>
          </cell>
          <cell r="B757">
            <v>0.3</v>
          </cell>
        </row>
        <row r="758">
          <cell r="A758" t="str">
            <v>02189</v>
          </cell>
          <cell r="B758">
            <v>0.2</v>
          </cell>
        </row>
        <row r="759">
          <cell r="A759" t="str">
            <v>02190</v>
          </cell>
          <cell r="B759">
            <v>0.2</v>
          </cell>
        </row>
        <row r="760">
          <cell r="A760" t="str">
            <v>02191</v>
          </cell>
          <cell r="B760">
            <v>0.1</v>
          </cell>
        </row>
        <row r="761">
          <cell r="A761" t="str">
            <v>02192</v>
          </cell>
          <cell r="B761">
            <v>0.2</v>
          </cell>
        </row>
        <row r="762">
          <cell r="A762" t="str">
            <v>02193</v>
          </cell>
          <cell r="B762">
            <v>0.1</v>
          </cell>
        </row>
        <row r="763">
          <cell r="A763" t="str">
            <v>02194</v>
          </cell>
          <cell r="B763">
            <v>0.1</v>
          </cell>
        </row>
        <row r="764">
          <cell r="A764" t="str">
            <v>02195</v>
          </cell>
          <cell r="B764">
            <v>0.2</v>
          </cell>
        </row>
        <row r="765">
          <cell r="A765" t="str">
            <v>02196</v>
          </cell>
          <cell r="B765">
            <v>0.1</v>
          </cell>
        </row>
        <row r="766">
          <cell r="A766" t="str">
            <v>02197</v>
          </cell>
          <cell r="B766">
            <v>0.4</v>
          </cell>
        </row>
        <row r="767">
          <cell r="A767" t="str">
            <v>02198</v>
          </cell>
          <cell r="B767">
            <v>0.3</v>
          </cell>
        </row>
        <row r="768">
          <cell r="A768" t="str">
            <v>02199</v>
          </cell>
          <cell r="B768">
            <v>0.4</v>
          </cell>
        </row>
        <row r="769">
          <cell r="A769" t="str">
            <v>N0004</v>
          </cell>
          <cell r="B769">
            <v>0.498</v>
          </cell>
        </row>
        <row r="770">
          <cell r="A770" t="str">
            <v>N0006</v>
          </cell>
          <cell r="B770">
            <v>3.2480000000000002</v>
          </cell>
        </row>
        <row r="771">
          <cell r="A771" t="str">
            <v>N0008</v>
          </cell>
          <cell r="B771">
            <v>0.92600000000000005</v>
          </cell>
        </row>
        <row r="772">
          <cell r="A772" t="str">
            <v>N0019</v>
          </cell>
          <cell r="B772">
            <v>1.3379999999999999</v>
          </cell>
        </row>
        <row r="773">
          <cell r="A773" t="str">
            <v>N0022</v>
          </cell>
          <cell r="B773">
            <v>1.3520000000000001</v>
          </cell>
        </row>
        <row r="774">
          <cell r="A774" t="str">
            <v>N0023</v>
          </cell>
          <cell r="B774">
            <v>1.57</v>
          </cell>
        </row>
        <row r="775">
          <cell r="A775" t="str">
            <v>N0024</v>
          </cell>
          <cell r="B775">
            <v>2.4859999999999998</v>
          </cell>
        </row>
        <row r="776">
          <cell r="A776" t="str">
            <v>N0025</v>
          </cell>
          <cell r="B776">
            <v>1.796</v>
          </cell>
        </row>
        <row r="777">
          <cell r="A777" t="str">
            <v>N0028</v>
          </cell>
          <cell r="B777">
            <v>0.65099999999999991</v>
          </cell>
        </row>
        <row r="778">
          <cell r="A778" t="str">
            <v>N0029</v>
          </cell>
          <cell r="B778">
            <v>0.70399999999999996</v>
          </cell>
        </row>
        <row r="779">
          <cell r="A779" t="str">
            <v>N0030</v>
          </cell>
          <cell r="B779">
            <v>1.675</v>
          </cell>
        </row>
        <row r="780">
          <cell r="A780" t="str">
            <v>N0031</v>
          </cell>
          <cell r="B780">
            <v>3.8359999999999999</v>
          </cell>
        </row>
        <row r="781">
          <cell r="A781" t="str">
            <v>N0042</v>
          </cell>
          <cell r="B781">
            <v>7.0910000000000002</v>
          </cell>
        </row>
        <row r="782">
          <cell r="A782" t="str">
            <v>N0050</v>
          </cell>
          <cell r="B782">
            <v>0.66100000000000003</v>
          </cell>
        </row>
        <row r="783">
          <cell r="A783" t="str">
            <v>N0064</v>
          </cell>
          <cell r="B783">
            <v>1.369</v>
          </cell>
        </row>
        <row r="784">
          <cell r="A784" t="str">
            <v>N0067</v>
          </cell>
          <cell r="B784">
            <v>5.8819999999999997</v>
          </cell>
        </row>
        <row r="785">
          <cell r="A785" t="str">
            <v>N0082</v>
          </cell>
          <cell r="B785">
            <v>0.70300000000000007</v>
          </cell>
        </row>
        <row r="786">
          <cell r="A786" t="str">
            <v>N0094</v>
          </cell>
          <cell r="B786">
            <v>0.21400000000000002</v>
          </cell>
        </row>
        <row r="787">
          <cell r="A787" t="str">
            <v>N0097</v>
          </cell>
          <cell r="B787">
            <v>1.899</v>
          </cell>
        </row>
        <row r="788">
          <cell r="A788" t="str">
            <v>N0100</v>
          </cell>
          <cell r="B788">
            <v>0.31900000000000001</v>
          </cell>
        </row>
        <row r="789">
          <cell r="A789" t="str">
            <v>N0103</v>
          </cell>
          <cell r="B789">
            <v>0.41499999999999998</v>
          </cell>
        </row>
        <row r="790">
          <cell r="A790" t="str">
            <v>N0109</v>
          </cell>
          <cell r="B790">
            <v>1.294</v>
          </cell>
        </row>
        <row r="791">
          <cell r="A791" t="str">
            <v>N0112</v>
          </cell>
          <cell r="B791">
            <v>2.9289999999999998</v>
          </cell>
        </row>
        <row r="792">
          <cell r="A792" t="str">
            <v>N0113</v>
          </cell>
          <cell r="B792">
            <v>0.60400000000000009</v>
          </cell>
        </row>
        <row r="793">
          <cell r="A793" t="str">
            <v>N0114</v>
          </cell>
          <cell r="B793">
            <v>2.9220000000000002</v>
          </cell>
        </row>
        <row r="794">
          <cell r="A794" t="str">
            <v>N0118</v>
          </cell>
          <cell r="B794">
            <v>0.49100000000000005</v>
          </cell>
        </row>
        <row r="795">
          <cell r="A795" t="str">
            <v>N0121</v>
          </cell>
          <cell r="B795">
            <v>2.6589999999999998</v>
          </cell>
        </row>
        <row r="796">
          <cell r="A796" t="str">
            <v>N0122</v>
          </cell>
          <cell r="B796">
            <v>1.927</v>
          </cell>
        </row>
        <row r="797">
          <cell r="A797" t="str">
            <v>N0129</v>
          </cell>
          <cell r="B797">
            <v>3.8459999999999996</v>
          </cell>
        </row>
        <row r="798">
          <cell r="A798" t="str">
            <v>N0130</v>
          </cell>
          <cell r="B798">
            <v>1.24</v>
          </cell>
        </row>
        <row r="799">
          <cell r="A799" t="str">
            <v>N0153</v>
          </cell>
          <cell r="B799">
            <v>0.79300000000000004</v>
          </cell>
        </row>
        <row r="800">
          <cell r="A800" t="str">
            <v>N0157</v>
          </cell>
          <cell r="B800">
            <v>0.94700000000000006</v>
          </cell>
        </row>
        <row r="801">
          <cell r="A801" t="str">
            <v>N0159</v>
          </cell>
          <cell r="B801">
            <v>0.72</v>
          </cell>
        </row>
        <row r="802">
          <cell r="A802" t="str">
            <v>N0173</v>
          </cell>
          <cell r="B802">
            <v>2.25</v>
          </cell>
        </row>
        <row r="803">
          <cell r="A803" t="str">
            <v>N0179</v>
          </cell>
          <cell r="B803">
            <v>1.5469999999999999</v>
          </cell>
        </row>
        <row r="804">
          <cell r="A804" t="str">
            <v>N0180</v>
          </cell>
          <cell r="B804">
            <v>1.6890000000000001</v>
          </cell>
        </row>
        <row r="805">
          <cell r="A805" t="str">
            <v>N0186</v>
          </cell>
          <cell r="B805">
            <v>0.22899999999999998</v>
          </cell>
        </row>
        <row r="806">
          <cell r="A806" t="str">
            <v>N0189</v>
          </cell>
          <cell r="B806">
            <v>3.4000000000000002E-2</v>
          </cell>
        </row>
        <row r="807">
          <cell r="A807" t="str">
            <v>N0192</v>
          </cell>
          <cell r="B807">
            <v>0.98899999999999999</v>
          </cell>
        </row>
        <row r="808">
          <cell r="A808" t="str">
            <v>N0194</v>
          </cell>
          <cell r="B808">
            <v>0.61799999999999999</v>
          </cell>
        </row>
        <row r="809">
          <cell r="A809" t="str">
            <v>N0204</v>
          </cell>
          <cell r="B809">
            <v>0.59699999999999998</v>
          </cell>
        </row>
        <row r="810">
          <cell r="A810" t="str">
            <v>N0209</v>
          </cell>
          <cell r="B810">
            <v>0.82800000000000007</v>
          </cell>
        </row>
        <row r="811">
          <cell r="A811" t="str">
            <v>N0212</v>
          </cell>
          <cell r="B811">
            <v>0.20900000000000002</v>
          </cell>
        </row>
        <row r="812">
          <cell r="A812" t="str">
            <v>N0216</v>
          </cell>
          <cell r="B812">
            <v>0.379</v>
          </cell>
        </row>
        <row r="813">
          <cell r="A813" t="str">
            <v>N0234</v>
          </cell>
          <cell r="B813">
            <v>0.67500000000000004</v>
          </cell>
        </row>
        <row r="814">
          <cell r="A814" t="str">
            <v>N0249</v>
          </cell>
          <cell r="B814">
            <v>1.7790000000000001</v>
          </cell>
        </row>
        <row r="815">
          <cell r="A815" t="str">
            <v>N0275</v>
          </cell>
          <cell r="B815">
            <v>0.19700000000000001</v>
          </cell>
        </row>
        <row r="816">
          <cell r="A816" t="str">
            <v>N0903</v>
          </cell>
          <cell r="B816">
            <v>0.44900000000000001</v>
          </cell>
        </row>
        <row r="817">
          <cell r="A817" t="str">
            <v>N0912</v>
          </cell>
          <cell r="B817">
            <v>0.11</v>
          </cell>
        </row>
        <row r="818">
          <cell r="A818" t="str">
            <v>N0944</v>
          </cell>
          <cell r="B818">
            <v>0.16299999999999998</v>
          </cell>
        </row>
        <row r="819">
          <cell r="A819" t="str">
            <v>N0961</v>
          </cell>
          <cell r="B819">
            <v>0.78100000000000003</v>
          </cell>
        </row>
        <row r="820">
          <cell r="A820" t="str">
            <v>N0974</v>
          </cell>
          <cell r="B820">
            <v>5.6999999999999995E-2</v>
          </cell>
        </row>
        <row r="821">
          <cell r="A821" t="str">
            <v>N0979</v>
          </cell>
          <cell r="B821">
            <v>0.121</v>
          </cell>
        </row>
        <row r="822">
          <cell r="A822" t="str">
            <v>N0984</v>
          </cell>
          <cell r="B822">
            <v>0.51600000000000001</v>
          </cell>
        </row>
        <row r="823">
          <cell r="A823" t="str">
            <v>N0985</v>
          </cell>
          <cell r="B823">
            <v>0.251</v>
          </cell>
        </row>
        <row r="824">
          <cell r="A824" t="str">
            <v>N1023</v>
          </cell>
          <cell r="B824">
            <v>0.64500000000000002</v>
          </cell>
        </row>
        <row r="825">
          <cell r="A825" t="str">
            <v>N1091</v>
          </cell>
          <cell r="B825">
            <v>1.087</v>
          </cell>
        </row>
        <row r="826">
          <cell r="A826" t="str">
            <v>N1094</v>
          </cell>
          <cell r="B826">
            <v>0.55200000000000005</v>
          </cell>
        </row>
        <row r="827">
          <cell r="A827" t="str">
            <v>N1098</v>
          </cell>
          <cell r="B827">
            <v>0.4</v>
          </cell>
        </row>
        <row r="828">
          <cell r="A828" t="str">
            <v>N1099</v>
          </cell>
          <cell r="B828">
            <v>0.29600000000000004</v>
          </cell>
        </row>
        <row r="829">
          <cell r="A829" t="str">
            <v>N1100</v>
          </cell>
          <cell r="B829">
            <v>0.7</v>
          </cell>
        </row>
        <row r="830">
          <cell r="A830" t="str">
            <v>N1101</v>
          </cell>
          <cell r="B830">
            <v>0.26200000000000001</v>
          </cell>
        </row>
        <row r="831">
          <cell r="A831" t="str">
            <v>N1102</v>
          </cell>
          <cell r="B831">
            <v>0.34700000000000003</v>
          </cell>
        </row>
        <row r="832">
          <cell r="A832" t="str">
            <v>N1105</v>
          </cell>
          <cell r="B832">
            <v>0.4</v>
          </cell>
        </row>
        <row r="833">
          <cell r="A833" t="str">
            <v>N1107</v>
          </cell>
          <cell r="B833">
            <v>0.39200000000000002</v>
          </cell>
        </row>
        <row r="834">
          <cell r="A834" t="str">
            <v>N1234</v>
          </cell>
          <cell r="B834">
            <v>16.36</v>
          </cell>
        </row>
        <row r="835">
          <cell r="A835" t="str">
            <v>N1249</v>
          </cell>
          <cell r="B835">
            <v>0.875</v>
          </cell>
        </row>
        <row r="836">
          <cell r="A836" t="str">
            <v>N1250</v>
          </cell>
          <cell r="B836">
            <v>1.5</v>
          </cell>
        </row>
        <row r="837">
          <cell r="A837" t="str">
            <v>N1250</v>
          </cell>
          <cell r="B837">
            <v>2.7280000000000002</v>
          </cell>
        </row>
        <row r="838">
          <cell r="A838" t="str">
            <v>N1251</v>
          </cell>
          <cell r="B838">
            <v>1.417</v>
          </cell>
        </row>
        <row r="839">
          <cell r="A839" t="str">
            <v>N1252</v>
          </cell>
          <cell r="B839">
            <v>1.0760000000000001</v>
          </cell>
        </row>
        <row r="840">
          <cell r="A840" t="str">
            <v>N1257</v>
          </cell>
          <cell r="B840">
            <v>0.93899999999999995</v>
          </cell>
        </row>
        <row r="841">
          <cell r="A841" t="str">
            <v>N1258</v>
          </cell>
          <cell r="B841">
            <v>2.073</v>
          </cell>
        </row>
        <row r="842">
          <cell r="A842" t="str">
            <v>N1259</v>
          </cell>
          <cell r="B842">
            <v>1.204</v>
          </cell>
        </row>
        <row r="843">
          <cell r="A843" t="str">
            <v>N1265</v>
          </cell>
          <cell r="B843">
            <v>1.032</v>
          </cell>
        </row>
        <row r="844">
          <cell r="A844" t="str">
            <v>N1268</v>
          </cell>
          <cell r="B844">
            <v>2.052</v>
          </cell>
        </row>
        <row r="845">
          <cell r="A845" t="str">
            <v>N1270</v>
          </cell>
          <cell r="B845">
            <v>0.89200000000000002</v>
          </cell>
        </row>
        <row r="846">
          <cell r="A846" t="str">
            <v>N1275</v>
          </cell>
          <cell r="B846">
            <v>0.97799999999999998</v>
          </cell>
        </row>
        <row r="847">
          <cell r="A847" t="str">
            <v>N1280</v>
          </cell>
          <cell r="B847">
            <v>0.77100000000000002</v>
          </cell>
        </row>
        <row r="848">
          <cell r="A848" t="str">
            <v>N1281</v>
          </cell>
          <cell r="B848">
            <v>1.7549999999999999</v>
          </cell>
        </row>
        <row r="849">
          <cell r="A849" t="str">
            <v>N1282</v>
          </cell>
          <cell r="B849">
            <v>1.7230000000000001</v>
          </cell>
        </row>
        <row r="850">
          <cell r="A850" t="str">
            <v>N1283</v>
          </cell>
          <cell r="B850">
            <v>1.401</v>
          </cell>
        </row>
        <row r="851">
          <cell r="A851" t="str">
            <v>N1299</v>
          </cell>
          <cell r="B851">
            <v>1.131</v>
          </cell>
        </row>
        <row r="852">
          <cell r="A852" t="str">
            <v>N1300</v>
          </cell>
          <cell r="B852">
            <v>4.6989999999999998</v>
          </cell>
        </row>
        <row r="853">
          <cell r="A853" t="str">
            <v>N1301</v>
          </cell>
          <cell r="B853">
            <v>1.1739999999999999</v>
          </cell>
        </row>
        <row r="854">
          <cell r="A854" t="str">
            <v>N1308</v>
          </cell>
          <cell r="B854">
            <v>4.71</v>
          </cell>
        </row>
        <row r="855">
          <cell r="A855" t="str">
            <v>N1315</v>
          </cell>
          <cell r="B855">
            <v>0.30300000000000005</v>
          </cell>
        </row>
        <row r="856">
          <cell r="A856" t="str">
            <v>N1316</v>
          </cell>
          <cell r="B856">
            <v>0.35299999999999998</v>
          </cell>
        </row>
        <row r="857">
          <cell r="A857" t="str">
            <v>N1319</v>
          </cell>
          <cell r="B857">
            <v>2.0180000000000002</v>
          </cell>
        </row>
        <row r="858">
          <cell r="A858" t="str">
            <v>N1320</v>
          </cell>
          <cell r="B858">
            <v>0.88900000000000001</v>
          </cell>
        </row>
        <row r="859">
          <cell r="A859" t="str">
            <v>N1325</v>
          </cell>
          <cell r="B859">
            <v>0.15200000000000002</v>
          </cell>
        </row>
        <row r="860">
          <cell r="A860" t="str">
            <v>N1327</v>
          </cell>
          <cell r="B860">
            <v>0.77899999999999991</v>
          </cell>
        </row>
        <row r="861">
          <cell r="A861" t="str">
            <v>N1331</v>
          </cell>
          <cell r="B861">
            <v>1.0669999999999999</v>
          </cell>
        </row>
        <row r="862">
          <cell r="A862" t="str">
            <v>N1332</v>
          </cell>
          <cell r="B862">
            <v>1.7570000000000001</v>
          </cell>
        </row>
        <row r="863">
          <cell r="A863" t="str">
            <v>N1336</v>
          </cell>
          <cell r="B863">
            <v>7.3000000000000009E-2</v>
          </cell>
        </row>
        <row r="864">
          <cell r="A864" t="str">
            <v>N1442</v>
          </cell>
          <cell r="B864">
            <v>6.0999999999999999E-2</v>
          </cell>
        </row>
        <row r="865">
          <cell r="A865" t="str">
            <v>N1541</v>
          </cell>
          <cell r="B865">
            <v>1.57</v>
          </cell>
        </row>
        <row r="866">
          <cell r="A866" t="str">
            <v>N1545</v>
          </cell>
          <cell r="B866">
            <v>0.28200000000000003</v>
          </cell>
        </row>
        <row r="867">
          <cell r="A867" t="str">
            <v>N1552</v>
          </cell>
          <cell r="B867">
            <v>0.44</v>
          </cell>
        </row>
        <row r="868">
          <cell r="A868" t="str">
            <v>N1554</v>
          </cell>
          <cell r="B868">
            <v>0.39799999999999996</v>
          </cell>
        </row>
        <row r="869">
          <cell r="A869" t="str">
            <v>N1562</v>
          </cell>
          <cell r="B869">
            <v>0.69700000000000006</v>
          </cell>
        </row>
        <row r="870">
          <cell r="A870" t="str">
            <v>N1563</v>
          </cell>
          <cell r="B870">
            <v>0.60899999999999999</v>
          </cell>
        </row>
        <row r="871">
          <cell r="A871" t="str">
            <v>N1567</v>
          </cell>
          <cell r="B871">
            <v>3.5870000000000006</v>
          </cell>
        </row>
        <row r="872">
          <cell r="A872" t="str">
            <v>N1570</v>
          </cell>
          <cell r="B872">
            <v>1.675</v>
          </cell>
        </row>
        <row r="873">
          <cell r="A873" t="str">
            <v>N2167</v>
          </cell>
          <cell r="B873">
            <v>0.39</v>
          </cell>
        </row>
        <row r="874">
          <cell r="A874" t="str">
            <v>N2168</v>
          </cell>
          <cell r="B874">
            <v>0.26600000000000001</v>
          </cell>
        </row>
        <row r="875">
          <cell r="A875" t="str">
            <v>N2172</v>
          </cell>
          <cell r="B875">
            <v>1.66</v>
          </cell>
        </row>
        <row r="876">
          <cell r="A876" t="str">
            <v>N2175</v>
          </cell>
          <cell r="B876">
            <v>0.22800000000000001</v>
          </cell>
        </row>
        <row r="877">
          <cell r="A877" t="str">
            <v>N2182</v>
          </cell>
          <cell r="B877">
            <v>0.26600000000000001</v>
          </cell>
        </row>
        <row r="878">
          <cell r="A878" t="str">
            <v>N2193</v>
          </cell>
          <cell r="B878">
            <v>1.0210000000000001</v>
          </cell>
        </row>
        <row r="879">
          <cell r="A879" t="str">
            <v>N2194</v>
          </cell>
          <cell r="B879">
            <v>1.4460000000000002</v>
          </cell>
        </row>
        <row r="880">
          <cell r="A880" t="str">
            <v>N2196</v>
          </cell>
          <cell r="B880">
            <v>2.0750000000000002</v>
          </cell>
        </row>
        <row r="881">
          <cell r="A881" t="str">
            <v>N2201</v>
          </cell>
          <cell r="B881">
            <v>1.21</v>
          </cell>
        </row>
        <row r="882">
          <cell r="A882" t="str">
            <v>N2203</v>
          </cell>
          <cell r="B882">
            <v>2.87</v>
          </cell>
        </row>
        <row r="883">
          <cell r="A883" t="str">
            <v>N2243</v>
          </cell>
          <cell r="B883">
            <v>3.468</v>
          </cell>
        </row>
        <row r="884">
          <cell r="A884" t="str">
            <v>N2244</v>
          </cell>
          <cell r="B884">
            <v>2.448</v>
          </cell>
        </row>
        <row r="885">
          <cell r="A885" t="str">
            <v>N2245</v>
          </cell>
          <cell r="B885">
            <v>5.5E-2</v>
          </cell>
        </row>
        <row r="886">
          <cell r="A886" t="str">
            <v>N2246</v>
          </cell>
          <cell r="B886">
            <v>18.507000000000001</v>
          </cell>
        </row>
        <row r="887">
          <cell r="A887" t="str">
            <v>N2247</v>
          </cell>
          <cell r="B887">
            <v>0.2</v>
          </cell>
        </row>
        <row r="888">
          <cell r="A888" t="str">
            <v>N2248</v>
          </cell>
          <cell r="B888">
            <v>3.613</v>
          </cell>
        </row>
        <row r="889">
          <cell r="A889" t="str">
            <v>N2249</v>
          </cell>
          <cell r="B889">
            <v>1.55</v>
          </cell>
        </row>
        <row r="890">
          <cell r="A890" t="str">
            <v>N2254</v>
          </cell>
          <cell r="B890">
            <v>0.32500000000000001</v>
          </cell>
        </row>
        <row r="891">
          <cell r="A891" t="str">
            <v>N2259</v>
          </cell>
          <cell r="B891">
            <v>9.6000000000000016E-2</v>
          </cell>
        </row>
        <row r="892">
          <cell r="A892" t="str">
            <v>N2284</v>
          </cell>
          <cell r="B892">
            <v>0.29299999999999998</v>
          </cell>
        </row>
        <row r="893">
          <cell r="A893" t="str">
            <v>N2298</v>
          </cell>
          <cell r="B893">
            <v>2.9430000000000001</v>
          </cell>
        </row>
        <row r="894">
          <cell r="A894" t="str">
            <v>N2349</v>
          </cell>
          <cell r="B894">
            <v>0.80400000000000005</v>
          </cell>
        </row>
        <row r="895">
          <cell r="A895" t="str">
            <v>N2355</v>
          </cell>
          <cell r="B895">
            <v>1.524</v>
          </cell>
        </row>
        <row r="896">
          <cell r="A896" t="str">
            <v>N2382</v>
          </cell>
          <cell r="B896">
            <v>2.4530000000000003</v>
          </cell>
        </row>
        <row r="897">
          <cell r="A897" t="str">
            <v>N2395</v>
          </cell>
          <cell r="B897">
            <v>1.87</v>
          </cell>
        </row>
        <row r="898">
          <cell r="A898" t="str">
            <v>N2399</v>
          </cell>
          <cell r="B898">
            <v>0.25</v>
          </cell>
        </row>
        <row r="899">
          <cell r="A899" t="str">
            <v>N2403</v>
          </cell>
          <cell r="B899">
            <v>0.19</v>
          </cell>
        </row>
        <row r="900">
          <cell r="A900" t="str">
            <v>N2414</v>
          </cell>
          <cell r="B900">
            <v>0.16900000000000001</v>
          </cell>
        </row>
        <row r="901">
          <cell r="A901" t="str">
            <v>N2440</v>
          </cell>
          <cell r="B901">
            <v>0.40500000000000003</v>
          </cell>
        </row>
        <row r="902">
          <cell r="A902" t="str">
            <v>N2514</v>
          </cell>
          <cell r="B902">
            <v>1.024</v>
          </cell>
        </row>
        <row r="903">
          <cell r="A903" t="str">
            <v>N2639</v>
          </cell>
          <cell r="B903">
            <v>0.317</v>
          </cell>
        </row>
        <row r="904">
          <cell r="A904" t="str">
            <v>N2646</v>
          </cell>
          <cell r="B904">
            <v>0.13300000000000001</v>
          </cell>
        </row>
        <row r="905">
          <cell r="A905" t="str">
            <v>N2650</v>
          </cell>
          <cell r="B905">
            <v>0.65300000000000002</v>
          </cell>
        </row>
        <row r="906">
          <cell r="A906" t="str">
            <v>N2709</v>
          </cell>
          <cell r="B906">
            <v>0.13600000000000001</v>
          </cell>
        </row>
        <row r="907">
          <cell r="A907" t="str">
            <v>N2710</v>
          </cell>
          <cell r="B907">
            <v>0.11799999999999999</v>
          </cell>
        </row>
        <row r="908">
          <cell r="A908" t="str">
            <v>N2725</v>
          </cell>
          <cell r="B908">
            <v>0.748</v>
          </cell>
        </row>
        <row r="909">
          <cell r="A909" t="str">
            <v>N2777</v>
          </cell>
          <cell r="B909">
            <v>0.3590000000000001</v>
          </cell>
        </row>
        <row r="910">
          <cell r="A910" t="str">
            <v>N2781</v>
          </cell>
          <cell r="B910">
            <v>0.11</v>
          </cell>
        </row>
        <row r="911">
          <cell r="A911" t="str">
            <v>N2782</v>
          </cell>
          <cell r="B911">
            <v>0.129</v>
          </cell>
        </row>
        <row r="912">
          <cell r="A912" t="str">
            <v>N2783</v>
          </cell>
          <cell r="B912">
            <v>0.18</v>
          </cell>
        </row>
        <row r="913">
          <cell r="A913" t="str">
            <v>N2788</v>
          </cell>
          <cell r="B913">
            <v>0.152</v>
          </cell>
        </row>
        <row r="914">
          <cell r="A914" t="str">
            <v>N2789</v>
          </cell>
          <cell r="B914">
            <v>0.15799999999999997</v>
          </cell>
        </row>
        <row r="915">
          <cell r="A915" t="str">
            <v>N2790</v>
          </cell>
          <cell r="B915">
            <v>9.7000000000000003E-2</v>
          </cell>
        </row>
        <row r="916">
          <cell r="A916" t="str">
            <v>N2822</v>
          </cell>
          <cell r="B916">
            <v>1.0490000000000002</v>
          </cell>
        </row>
        <row r="917">
          <cell r="A917" t="str">
            <v>N2956</v>
          </cell>
          <cell r="B917">
            <v>2.0489999999999999</v>
          </cell>
        </row>
        <row r="918">
          <cell r="A918" t="str">
            <v>N2961</v>
          </cell>
          <cell r="B918">
            <v>0.27</v>
          </cell>
        </row>
        <row r="919">
          <cell r="A919" t="str">
            <v>N3153</v>
          </cell>
          <cell r="B919">
            <v>0.52900000000000003</v>
          </cell>
        </row>
      </sheetData>
      <sheetData sheetId="3"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ums"/>
      <sheetName val="ALL Detailed"/>
    </sheetNames>
    <sheetDataSet>
      <sheetData sheetId="0"/>
      <sheetData sheetId="1">
        <row r="3">
          <cell r="D3" t="str">
            <v>Free</v>
          </cell>
        </row>
        <row r="4">
          <cell r="D4" t="str">
            <v>Approved</v>
          </cell>
        </row>
      </sheetData>
      <sheetData sheetId="2"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jor Event Commitment"/>
      <sheetName val="GRAPH"/>
      <sheetName val="Graph data"/>
      <sheetName val="Pivot Strategic Priority"/>
      <sheetName val="Pivot LTP"/>
      <sheetName val="TEMP"/>
      <sheetName val="LTP based on FY15 fcast"/>
      <sheetName val="FY14 actual"/>
      <sheetName val="ME Fund - Commitments"/>
      <sheetName val="Sheet1"/>
      <sheetName val="Travel-Telecoms template"/>
      <sheetName val="LTP - Combined"/>
      <sheetName val="Commitments-etcs"/>
      <sheetName val="LTP - Corporate"/>
      <sheetName val="LTP - Major Events"/>
      <sheetName val="LTP - WMG2017"/>
      <sheetName val="LTP - Dest&amp;Mark (x iSites)"/>
      <sheetName val="LTP - iSites"/>
      <sheetName val="LTP - BA&amp;I"/>
      <sheetName val="LTP - CorpRel"/>
      <sheetName val="LTP - Fin&amp;CorpServ"/>
      <sheetName val="LTP - Econ Growth"/>
      <sheetName val="Pivot Actual FY14"/>
      <sheetName val="Pivot Fcast FY15"/>
      <sheetName val="Sheet6"/>
      <sheetName val="Sheet2 (2)"/>
      <sheetName val="ATEED (New)"/>
      <sheetName val="Budget FY15"/>
      <sheetName val="Summary for template"/>
      <sheetName val="Summary"/>
      <sheetName val="Detailed review"/>
      <sheetName val="WMG"/>
      <sheetName val="WMG trans"/>
      <sheetName val="Sheet4"/>
      <sheetName val="Sheet3"/>
    </sheetNames>
    <sheetDataSet>
      <sheetData sheetId="0"/>
      <sheetData sheetId="1"/>
      <sheetData sheetId="2"/>
      <sheetData sheetId="3"/>
      <sheetData sheetId="4"/>
      <sheetData sheetId="5"/>
      <sheetData sheetId="6">
        <row r="2">
          <cell r="P2">
            <v>1.9E-2</v>
          </cell>
        </row>
        <row r="4">
          <cell r="P4">
            <v>0.01</v>
          </cell>
        </row>
      </sheetData>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BWH"/>
      <sheetName val="BRL"/>
      <sheetName val="CAM"/>
      <sheetName val="DVW"/>
      <sheetName val="FLK"/>
      <sheetName val="MKT"/>
      <sheetName val="PRT"/>
      <sheetName val="MSE"/>
      <sheetName val="SST"/>
      <sheetName val="SES"/>
      <sheetName val="THD"/>
      <sheetName val="TVN"/>
      <sheetName val="WOCS"/>
    </sheetNames>
    <sheetDataSet>
      <sheetData sheetId="0">
        <row r="9">
          <cell r="Q9" t="str">
            <v>Bournemouth &amp; West Hampshire</v>
          </cell>
        </row>
        <row r="317">
          <cell r="Q317" t="str">
            <v>Three Valleys/North Surrey</v>
          </cell>
          <cell r="R317" t="str">
            <v xml:space="preserve">   </v>
          </cell>
        </row>
        <row r="318">
          <cell r="Q318" t="str">
            <v xml:space="preserve">   Net cash flow from operating activities  (£m)</v>
          </cell>
          <cell r="R318">
            <v>81.213999999999999</v>
          </cell>
          <cell r="S318">
            <v>94.4</v>
          </cell>
          <cell r="T318">
            <v>99.755178999999998</v>
          </cell>
          <cell r="U318">
            <v>82.628</v>
          </cell>
          <cell r="V318">
            <v>81.000153999999995</v>
          </cell>
        </row>
        <row r="319">
          <cell r="Q319" t="str">
            <v xml:space="preserve">   RETURNS ON INVESTMENTS &amp; SERVICING OF FINANCE</v>
          </cell>
        </row>
        <row r="320">
          <cell r="Q320" t="str">
            <v xml:space="preserve">   Interest received  (£m)</v>
          </cell>
          <cell r="R320">
            <v>4.1000000000000002E-2</v>
          </cell>
          <cell r="S320">
            <v>0.17799999999999999</v>
          </cell>
          <cell r="T320">
            <v>0.13400000000000001</v>
          </cell>
          <cell r="U320">
            <v>0.27400000000000002</v>
          </cell>
          <cell r="V320">
            <v>1.0085E-2</v>
          </cell>
        </row>
        <row r="321">
          <cell r="Q321" t="str">
            <v xml:space="preserve">   Interest paid  (£m)</v>
          </cell>
          <cell r="R321">
            <v>-7.5860000000000003</v>
          </cell>
          <cell r="S321">
            <v>-8.8490000000000002</v>
          </cell>
          <cell r="T321">
            <v>-8.7870000000000008</v>
          </cell>
          <cell r="U321">
            <v>-7.5830000000000002</v>
          </cell>
          <cell r="V321">
            <v>-9.0117480000000008</v>
          </cell>
        </row>
        <row r="322">
          <cell r="Q322" t="str">
            <v xml:space="preserve">   Interest in finance lease rentals  (£m)</v>
          </cell>
          <cell r="R322">
            <v>-1.899</v>
          </cell>
          <cell r="S322">
            <v>-1.6830000000000001</v>
          </cell>
          <cell r="T322">
            <v>-1.55</v>
          </cell>
          <cell r="U322">
            <v>-3.69</v>
          </cell>
          <cell r="V322">
            <v>-2.7258369999999998</v>
          </cell>
        </row>
        <row r="323">
          <cell r="Q323" t="str">
            <v xml:space="preserve">   Non equity dividends paid  (£m)</v>
          </cell>
          <cell r="R323">
            <v>-9.0999999999999998E-2</v>
          </cell>
          <cell r="S323">
            <v>-9.5000000000000001E-2</v>
          </cell>
          <cell r="T323">
            <v>-9.0999999999999998E-2</v>
          </cell>
          <cell r="U323">
            <v>-4.5999999999999999E-2</v>
          </cell>
          <cell r="V323">
            <v>0</v>
          </cell>
        </row>
        <row r="324">
          <cell r="Q324" t="str">
            <v xml:space="preserve">   Net cashflow fr. ret'ns on investments &amp; servicing of finance  (£m)</v>
          </cell>
          <cell r="R324">
            <v>-9.5350000000000001</v>
          </cell>
          <cell r="S324">
            <v>-10.449</v>
          </cell>
          <cell r="T324">
            <v>-10.294</v>
          </cell>
          <cell r="U324">
            <v>-11.045</v>
          </cell>
          <cell r="V324">
            <v>-11.727499999999999</v>
          </cell>
        </row>
        <row r="325">
          <cell r="Q325" t="str">
            <v xml:space="preserve">   TAXATION</v>
          </cell>
        </row>
        <row r="326">
          <cell r="Q326" t="str">
            <v xml:space="preserve">   Taxation (paid)/received  (£m)</v>
          </cell>
          <cell r="R326">
            <v>-13.066000000000001</v>
          </cell>
          <cell r="S326">
            <v>-6.4770000000000003</v>
          </cell>
          <cell r="T326">
            <v>-11.587</v>
          </cell>
          <cell r="U326">
            <v>-11.303000000000001</v>
          </cell>
          <cell r="V326">
            <v>-10.288076999999999</v>
          </cell>
        </row>
        <row r="327">
          <cell r="Q327" t="str">
            <v xml:space="preserve">   INVESTING ACTIVITIES</v>
          </cell>
        </row>
        <row r="328">
          <cell r="Q328" t="str">
            <v xml:space="preserve">   Gross cost of purchase of fixed assets  (£m)</v>
          </cell>
          <cell r="R328">
            <v>-50.963000000000001</v>
          </cell>
          <cell r="S328">
            <v>-44.69</v>
          </cell>
          <cell r="T328">
            <v>-36.767000000000003</v>
          </cell>
          <cell r="U328">
            <v>-29.411000000000001</v>
          </cell>
          <cell r="V328">
            <v>-39.020533999999998</v>
          </cell>
        </row>
        <row r="329">
          <cell r="Q329" t="str">
            <v xml:space="preserve">   Receipts of grants and contributions  (£m)</v>
          </cell>
          <cell r="R329">
            <v>4.5990000000000002</v>
          </cell>
          <cell r="S329">
            <v>6.4669999999999996</v>
          </cell>
          <cell r="T329">
            <v>5.6020000000000003</v>
          </cell>
          <cell r="U329">
            <v>5.8120000000000003</v>
          </cell>
          <cell r="V329">
            <v>6.7336919999999996</v>
          </cell>
        </row>
        <row r="330">
          <cell r="Q330" t="str">
            <v xml:space="preserve">   Infrastructure renewals expenditure  (£m)</v>
          </cell>
          <cell r="R330">
            <v>-13.487374000000001</v>
          </cell>
          <cell r="S330">
            <v>-13.465</v>
          </cell>
          <cell r="T330">
            <v>-14.278779999999999</v>
          </cell>
          <cell r="U330">
            <v>-11.137658999999999</v>
          </cell>
          <cell r="V330">
            <v>-14.747498</v>
          </cell>
        </row>
        <row r="331">
          <cell r="Q331" t="str">
            <v xml:space="preserve">   Disposal of fixed assets  (£m)</v>
          </cell>
          <cell r="R331">
            <v>1.3129999999999999</v>
          </cell>
          <cell r="S331">
            <v>0.371</v>
          </cell>
          <cell r="T331">
            <v>0.37</v>
          </cell>
          <cell r="U331">
            <v>1.0489999999999999</v>
          </cell>
          <cell r="V331">
            <v>1.0838810000000001</v>
          </cell>
        </row>
        <row r="332">
          <cell r="Q332" t="str">
            <v xml:space="preserve">   Net cashflow from investing activities  (£m)</v>
          </cell>
          <cell r="R332">
            <v>-58.538373999999997</v>
          </cell>
          <cell r="S332">
            <v>-51.317</v>
          </cell>
          <cell r="T332">
            <v>-45.073779999999999</v>
          </cell>
          <cell r="U332">
            <v>-33.687658999999996</v>
          </cell>
          <cell r="V332">
            <v>-45.950459000000002</v>
          </cell>
        </row>
        <row r="333">
          <cell r="Q333" t="str">
            <v xml:space="preserve">   Acquisitions and disposals  (£m)</v>
          </cell>
          <cell r="R333">
            <v>5.2939999999999996</v>
          </cell>
          <cell r="S333">
            <v>0</v>
          </cell>
          <cell r="T333">
            <v>0</v>
          </cell>
          <cell r="U333">
            <v>-43.35</v>
          </cell>
          <cell r="V333">
            <v>0</v>
          </cell>
        </row>
        <row r="334">
          <cell r="Q334" t="str">
            <v xml:space="preserve">   Equity dividends paid  (£m)</v>
          </cell>
          <cell r="R334">
            <v>-22.152000000000001</v>
          </cell>
          <cell r="S334">
            <v>-25.783000000000001</v>
          </cell>
          <cell r="T334">
            <v>-33.213999999999999</v>
          </cell>
          <cell r="U334">
            <v>-25.760999999999999</v>
          </cell>
          <cell r="V334">
            <v>-25.223065999999999</v>
          </cell>
        </row>
        <row r="335">
          <cell r="Q335" t="str">
            <v xml:space="preserve">   MANAGEMENT OF LIQUID RESOURCES</v>
          </cell>
        </row>
        <row r="336">
          <cell r="Q336" t="str">
            <v xml:space="preserve">   Net cashflow from management of liquid resources  (£m)</v>
          </cell>
          <cell r="R336">
            <v>0</v>
          </cell>
          <cell r="S336">
            <v>0</v>
          </cell>
          <cell r="T336">
            <v>0</v>
          </cell>
          <cell r="U336">
            <v>0</v>
          </cell>
          <cell r="V336">
            <v>0</v>
          </cell>
        </row>
        <row r="337">
          <cell r="Q337" t="str">
            <v xml:space="preserve">   Net cashflow before financing  (£m)</v>
          </cell>
          <cell r="R337">
            <v>-16.783373999999998</v>
          </cell>
          <cell r="S337">
            <v>0.374</v>
          </cell>
          <cell r="T337">
            <v>-0.413601</v>
          </cell>
          <cell r="U337">
            <v>-42.518659</v>
          </cell>
          <cell r="V337">
            <v>-12.188948</v>
          </cell>
        </row>
        <row r="338">
          <cell r="Q338" t="str">
            <v xml:space="preserve">   FINANCING</v>
          </cell>
        </row>
        <row r="339">
          <cell r="Q339" t="str">
            <v xml:space="preserve">   Capital in finance lease rentals  (£m)</v>
          </cell>
          <cell r="R339">
            <v>-2.488</v>
          </cell>
          <cell r="S339">
            <v>-2.3639999999999999</v>
          </cell>
          <cell r="T339">
            <v>13.776999999999999</v>
          </cell>
          <cell r="U339">
            <v>-4.6870000000000003</v>
          </cell>
          <cell r="V339">
            <v>-4.5960299999999998</v>
          </cell>
        </row>
        <row r="340">
          <cell r="Q340" t="str">
            <v xml:space="preserve">   New bank loans taken out  (£m)</v>
          </cell>
          <cell r="R340">
            <v>23</v>
          </cell>
          <cell r="S340">
            <v>16.103000000000002</v>
          </cell>
          <cell r="T340">
            <v>4.4569999999999999</v>
          </cell>
          <cell r="U340">
            <v>25.632000000000001</v>
          </cell>
          <cell r="V340">
            <v>16.650749999999999</v>
          </cell>
        </row>
        <row r="341">
          <cell r="Q341" t="str">
            <v xml:space="preserve">   Repayment of Bank Loans  (£m)</v>
          </cell>
          <cell r="R341">
            <v>-5.2939999999999996</v>
          </cell>
          <cell r="S341">
            <v>0</v>
          </cell>
          <cell r="T341">
            <v>-21.259</v>
          </cell>
          <cell r="U341">
            <v>0</v>
          </cell>
          <cell r="V341">
            <v>0</v>
          </cell>
        </row>
        <row r="342">
          <cell r="Q342" t="str">
            <v xml:space="preserve">   Proceeds from share issues  (£m)</v>
          </cell>
          <cell r="R342">
            <v>0</v>
          </cell>
          <cell r="S342">
            <v>-4</v>
          </cell>
          <cell r="T342">
            <v>0</v>
          </cell>
          <cell r="U342">
            <v>23.34</v>
          </cell>
          <cell r="V342">
            <v>0</v>
          </cell>
        </row>
        <row r="343">
          <cell r="Q343" t="str">
            <v xml:space="preserve">   Net cash inflow from financing  (£m)</v>
          </cell>
          <cell r="R343">
            <v>15.218</v>
          </cell>
          <cell r="S343">
            <v>9.7390000000000008</v>
          </cell>
          <cell r="T343">
            <v>-3.0249999999999999</v>
          </cell>
          <cell r="U343">
            <v>44.284999999999997</v>
          </cell>
          <cell r="V343">
            <v>12.05472</v>
          </cell>
        </row>
        <row r="344">
          <cell r="Q344" t="str">
            <v xml:space="preserve">   Increase/(decrease) in cash in the year  (£m)</v>
          </cell>
          <cell r="R344">
            <v>-1.565374</v>
          </cell>
          <cell r="S344">
            <v>10.113</v>
          </cell>
          <cell r="T344">
            <v>-3.4386009999999998</v>
          </cell>
          <cell r="U344">
            <v>1.7663409999999999</v>
          </cell>
          <cell r="V344">
            <v>-0.13422799999999999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le"/>
      <sheetName val="Entry Form"/>
      <sheetName val="Data"/>
      <sheetName val="Entity"/>
      <sheetName val="Activity"/>
      <sheetName val="Project"/>
      <sheetName val="Region"/>
      <sheetName val="GL"/>
    </sheetNames>
    <sheetDataSet>
      <sheetData sheetId="0" refreshError="1"/>
      <sheetData sheetId="1" refreshError="1"/>
      <sheetData sheetId="2">
        <row r="3">
          <cell r="A3" t="str">
            <v>Project - change activity</v>
          </cell>
        </row>
        <row r="4">
          <cell r="A4" t="str">
            <v>Project - Split between Projects</v>
          </cell>
        </row>
        <row r="5">
          <cell r="A5" t="str">
            <v>Project - Split between Projects - existing</v>
          </cell>
        </row>
        <row r="6">
          <cell r="A6" t="str">
            <v>Project - Split between Projects - new</v>
          </cell>
        </row>
        <row r="7">
          <cell r="A7" t="str">
            <v>Local Board changes - Budget being moved</v>
          </cell>
        </row>
        <row r="8">
          <cell r="A8" t="str">
            <v>Rates impact ie bottom line changes</v>
          </cell>
        </row>
        <row r="9">
          <cell r="A9" t="str">
            <v>Capex changes</v>
          </cell>
        </row>
        <row r="10">
          <cell r="A10" t="str">
            <v>Investment Proposal waiitng to be approved</v>
          </cell>
        </row>
      </sheetData>
      <sheetData sheetId="3" refreshError="1"/>
      <sheetData sheetId="4" refreshError="1"/>
      <sheetData sheetId="5" refreshError="1"/>
      <sheetData sheetId="6" refreshError="1"/>
      <sheetData sheetId="7"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RES"/>
      <sheetName val="D&amp;M"/>
      <sheetName val="FUEL"/>
      <sheetName val="INV"/>
      <sheetName val="PROPERTY"/>
      <sheetName val="VODAFONE"/>
      <sheetName val="ORANGE"/>
      <sheetName val="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 Summary"/>
      <sheetName val="Receipt"/>
      <sheetName val="Jrnl"/>
      <sheetName val="Pivot"/>
      <sheetName val="CaL Master Timesheet"/>
      <sheetName val="data"/>
    </sheetNames>
    <sheetDataSet>
      <sheetData sheetId="0"/>
      <sheetData sheetId="1"/>
      <sheetData sheetId="2"/>
      <sheetData sheetId="3"/>
      <sheetData sheetId="4"/>
      <sheetData sheetId="5">
        <row r="3">
          <cell r="H3">
            <v>40111</v>
          </cell>
        </row>
        <row r="4">
          <cell r="H4">
            <v>40118</v>
          </cell>
        </row>
        <row r="5">
          <cell r="H5">
            <v>40125</v>
          </cell>
        </row>
        <row r="6">
          <cell r="H6">
            <v>40132</v>
          </cell>
        </row>
        <row r="7">
          <cell r="H7">
            <v>40139</v>
          </cell>
        </row>
        <row r="8">
          <cell r="H8">
            <v>40146</v>
          </cell>
        </row>
        <row r="9">
          <cell r="H9">
            <v>40153</v>
          </cell>
        </row>
        <row r="10">
          <cell r="H10">
            <v>40160</v>
          </cell>
        </row>
        <row r="11">
          <cell r="H11">
            <v>40167</v>
          </cell>
        </row>
        <row r="12">
          <cell r="H12">
            <v>40174</v>
          </cell>
        </row>
        <row r="13">
          <cell r="H13">
            <v>40181</v>
          </cell>
        </row>
        <row r="14">
          <cell r="H14">
            <v>40188</v>
          </cell>
        </row>
        <row r="15">
          <cell r="H15">
            <v>40195</v>
          </cell>
        </row>
        <row r="16">
          <cell r="H16">
            <v>40202</v>
          </cell>
        </row>
        <row r="17">
          <cell r="H17">
            <v>40209</v>
          </cell>
        </row>
        <row r="18">
          <cell r="H18">
            <v>40216</v>
          </cell>
        </row>
        <row r="19">
          <cell r="H19">
            <v>40223</v>
          </cell>
        </row>
        <row r="20">
          <cell r="H20">
            <v>40230</v>
          </cell>
        </row>
        <row r="21">
          <cell r="H21">
            <v>40237</v>
          </cell>
        </row>
        <row r="22">
          <cell r="H22">
            <v>40244</v>
          </cell>
        </row>
        <row r="23">
          <cell r="H23">
            <v>40251</v>
          </cell>
        </row>
        <row r="24">
          <cell r="H24">
            <v>40258</v>
          </cell>
        </row>
        <row r="25">
          <cell r="H25">
            <v>40265</v>
          </cell>
        </row>
        <row r="26">
          <cell r="H26">
            <v>40272</v>
          </cell>
        </row>
        <row r="27">
          <cell r="H27">
            <v>40279</v>
          </cell>
        </row>
        <row r="28">
          <cell r="H28">
            <v>40286</v>
          </cell>
        </row>
        <row r="29">
          <cell r="H29">
            <v>40293</v>
          </cell>
        </row>
        <row r="30">
          <cell r="H30">
            <v>40300</v>
          </cell>
        </row>
        <row r="31">
          <cell r="H31">
            <v>40307</v>
          </cell>
        </row>
        <row r="32">
          <cell r="H32">
            <v>40314</v>
          </cell>
        </row>
        <row r="33">
          <cell r="H33">
            <v>40321</v>
          </cell>
        </row>
        <row r="34">
          <cell r="H34">
            <v>40328</v>
          </cell>
        </row>
        <row r="35">
          <cell r="H35">
            <v>40335</v>
          </cell>
        </row>
        <row r="36">
          <cell r="H36">
            <v>40342</v>
          </cell>
        </row>
        <row r="37">
          <cell r="H37">
            <v>40349</v>
          </cell>
        </row>
        <row r="38">
          <cell r="H38">
            <v>40356</v>
          </cell>
        </row>
        <row r="39">
          <cell r="H39">
            <v>40363</v>
          </cell>
        </row>
        <row r="40">
          <cell r="H40">
            <v>40370</v>
          </cell>
        </row>
        <row r="41">
          <cell r="H41">
            <v>40377</v>
          </cell>
        </row>
        <row r="42">
          <cell r="H42">
            <v>40384</v>
          </cell>
        </row>
        <row r="43">
          <cell r="H43">
            <v>40391</v>
          </cell>
        </row>
        <row r="44">
          <cell r="H44">
            <v>40398</v>
          </cell>
        </row>
        <row r="45">
          <cell r="H45">
            <v>40405</v>
          </cell>
        </row>
        <row r="46">
          <cell r="H46">
            <v>40412</v>
          </cell>
        </row>
        <row r="47">
          <cell r="H47">
            <v>40419</v>
          </cell>
        </row>
        <row r="48">
          <cell r="H48">
            <v>40426</v>
          </cell>
        </row>
        <row r="49">
          <cell r="H49">
            <v>40433</v>
          </cell>
        </row>
        <row r="50">
          <cell r="H50">
            <v>40440</v>
          </cell>
        </row>
        <row r="51">
          <cell r="H51">
            <v>40447</v>
          </cell>
        </row>
        <row r="52">
          <cell r="H52">
            <v>40454</v>
          </cell>
        </row>
        <row r="53">
          <cell r="H53">
            <v>40461</v>
          </cell>
        </row>
        <row r="54">
          <cell r="H54">
            <v>40468</v>
          </cell>
        </row>
        <row r="55">
          <cell r="H55">
            <v>40475</v>
          </cell>
        </row>
        <row r="56">
          <cell r="H56">
            <v>40482</v>
          </cell>
        </row>
        <row r="57">
          <cell r="H57">
            <v>40489</v>
          </cell>
        </row>
        <row r="58">
          <cell r="H58">
            <v>40496</v>
          </cell>
        </row>
        <row r="59">
          <cell r="H59">
            <v>40503</v>
          </cell>
        </row>
        <row r="60">
          <cell r="H60">
            <v>40510</v>
          </cell>
        </row>
        <row r="61">
          <cell r="H61">
            <v>40517</v>
          </cell>
        </row>
        <row r="62">
          <cell r="H62">
            <v>40524</v>
          </cell>
        </row>
        <row r="63">
          <cell r="H63">
            <v>40531</v>
          </cell>
        </row>
        <row r="64">
          <cell r="H64">
            <v>40538</v>
          </cell>
        </row>
        <row r="65">
          <cell r="H65">
            <v>40545</v>
          </cell>
        </row>
        <row r="66">
          <cell r="H66">
            <v>40552</v>
          </cell>
        </row>
        <row r="67">
          <cell r="H67">
            <v>40559</v>
          </cell>
        </row>
        <row r="68">
          <cell r="H68">
            <v>40566</v>
          </cell>
        </row>
        <row r="69">
          <cell r="H69">
            <v>40573</v>
          </cell>
        </row>
        <row r="70">
          <cell r="H70">
            <v>40580</v>
          </cell>
        </row>
        <row r="71">
          <cell r="H71">
            <v>40587</v>
          </cell>
        </row>
        <row r="72">
          <cell r="H72">
            <v>40594</v>
          </cell>
        </row>
        <row r="73">
          <cell r="H73">
            <v>40601</v>
          </cell>
        </row>
        <row r="74">
          <cell r="H74">
            <v>40608</v>
          </cell>
        </row>
        <row r="75">
          <cell r="H75">
            <v>40615</v>
          </cell>
        </row>
        <row r="76">
          <cell r="H76">
            <v>40622</v>
          </cell>
        </row>
        <row r="77">
          <cell r="H77">
            <v>40629</v>
          </cell>
        </row>
        <row r="78">
          <cell r="H78">
            <v>40636</v>
          </cell>
        </row>
        <row r="79">
          <cell r="H79">
            <v>40643</v>
          </cell>
        </row>
        <row r="80">
          <cell r="H80">
            <v>40650</v>
          </cell>
        </row>
        <row r="81">
          <cell r="H81">
            <v>40657</v>
          </cell>
        </row>
        <row r="82">
          <cell r="H82">
            <v>40664</v>
          </cell>
        </row>
        <row r="83">
          <cell r="H83">
            <v>40671</v>
          </cell>
        </row>
        <row r="84">
          <cell r="H84">
            <v>40678</v>
          </cell>
        </row>
        <row r="85">
          <cell r="H85">
            <v>40685</v>
          </cell>
        </row>
        <row r="86">
          <cell r="H86">
            <v>40692</v>
          </cell>
        </row>
        <row r="87">
          <cell r="H87">
            <v>40699</v>
          </cell>
        </row>
        <row r="88">
          <cell r="H88">
            <v>40706</v>
          </cell>
        </row>
        <row r="89">
          <cell r="H89">
            <v>40713</v>
          </cell>
        </row>
        <row r="90">
          <cell r="H90">
            <v>40720</v>
          </cell>
        </row>
        <row r="91">
          <cell r="H91">
            <v>40727</v>
          </cell>
        </row>
        <row r="92">
          <cell r="H92">
            <v>40734</v>
          </cell>
        </row>
        <row r="93">
          <cell r="H93">
            <v>40741</v>
          </cell>
        </row>
        <row r="94">
          <cell r="H94">
            <v>40748</v>
          </cell>
        </row>
        <row r="95">
          <cell r="H95">
            <v>40755</v>
          </cell>
        </row>
        <row r="96">
          <cell r="H96">
            <v>40762</v>
          </cell>
        </row>
        <row r="97">
          <cell r="H97">
            <v>40769</v>
          </cell>
        </row>
        <row r="98">
          <cell r="H98">
            <v>40776</v>
          </cell>
        </row>
        <row r="99">
          <cell r="H99">
            <v>40783</v>
          </cell>
        </row>
        <row r="100">
          <cell r="H100">
            <v>40790</v>
          </cell>
        </row>
        <row r="101">
          <cell r="H101">
            <v>40797</v>
          </cell>
        </row>
        <row r="102">
          <cell r="H102">
            <v>40804</v>
          </cell>
        </row>
        <row r="103">
          <cell r="H103">
            <v>40811</v>
          </cell>
        </row>
        <row r="104">
          <cell r="H104">
            <v>40818</v>
          </cell>
        </row>
        <row r="105">
          <cell r="H105">
            <v>40825</v>
          </cell>
        </row>
        <row r="106">
          <cell r="H106">
            <v>40832</v>
          </cell>
        </row>
        <row r="107">
          <cell r="H107">
            <v>40839</v>
          </cell>
        </row>
        <row r="108">
          <cell r="H108">
            <v>40846</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IS - GROUP"/>
      <sheetName val="Forecast IS"/>
      <sheetName val="Major Events project"/>
      <sheetName val="Board Rpt IncStmt-Columns corr)"/>
      <sheetName val="Funding"/>
      <sheetName val="2017 Budget"/>
      <sheetName val="Q2 Forecast"/>
      <sheetName val="Forecast template"/>
      <sheetName val="Board Rpt SumIncStmt"/>
      <sheetName val="Board Rpt IncStmt"/>
      <sheetName val="ATEED summary P&amp;L"/>
      <sheetName val="Pivot IncStmt"/>
      <sheetName val="Forecast Pivot"/>
      <sheetName val="D&amp;M summary P&amp;L"/>
      <sheetName val="COO summary P&amp;L"/>
      <sheetName val="ER summary P&amp;L"/>
      <sheetName val="BIS summary P&amp;L"/>
      <sheetName val="D&amp;M summary CC+Projects"/>
      <sheetName val="Corporate alone summary P&amp;L"/>
      <sheetName val="Actual FY15"/>
      <sheetName val="Forecast template NOSUBT"/>
      <sheetName val="Risks&amp;Opportunities"/>
      <sheetName val="Instructions"/>
      <sheetName val="Forecast FY16 (2)"/>
      <sheetName val="SAP actuals"/>
      <sheetName val="Forecast FY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K1">
            <v>1.9E-2</v>
          </cell>
        </row>
        <row r="2">
          <cell r="K2">
            <v>7.0000000000000001E-3</v>
          </cell>
        </row>
      </sheetData>
      <sheetData sheetId="23" refreshError="1"/>
      <sheetData sheetId="24" refreshError="1"/>
      <sheetData sheetId="2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information"/>
      <sheetName val="Instructions"/>
      <sheetName val="AA1"/>
      <sheetName val="AA2"/>
      <sheetName val="A1"/>
      <sheetName val="A2"/>
      <sheetName val="A3"/>
      <sheetName val="A3b"/>
      <sheetName val="A4"/>
      <sheetName val="B1"/>
      <sheetName val="B1a"/>
      <sheetName val="B2"/>
      <sheetName val="B3"/>
      <sheetName val="B3a"/>
      <sheetName val="B3b"/>
      <sheetName val="B3c"/>
      <sheetName val="B4"/>
      <sheetName val="B5"/>
      <sheetName val="B6"/>
      <sheetName val="B8"/>
      <sheetName val="C1"/>
      <sheetName val="C2"/>
      <sheetName val="C3"/>
      <sheetName val="C4"/>
      <sheetName val="C5"/>
      <sheetName val="C6"/>
      <sheetName val="C7"/>
      <sheetName val="C8"/>
      <sheetName val="C8b"/>
      <sheetName val="E1"/>
      <sheetName val="E2"/>
      <sheetName val="E2b"/>
      <sheetName val="E4"/>
      <sheetName val="E5"/>
      <sheetName val="E6"/>
      <sheetName val="E7"/>
      <sheetName val="E7b"/>
      <sheetName val="E8"/>
      <sheetName val="E9"/>
      <sheetName val="E10"/>
      <sheetName val="E11"/>
      <sheetName val="E12"/>
      <sheetName val="F1"/>
      <sheetName val="F2"/>
      <sheetName val="F2a"/>
      <sheetName val="F3"/>
      <sheetName val="F3a"/>
      <sheetName val="F4"/>
      <sheetName val="F5"/>
      <sheetName val="F7"/>
      <sheetName val="F7a"/>
      <sheetName val="F7b"/>
      <sheetName val="F7c"/>
      <sheetName val="F8"/>
      <sheetName val="F8a"/>
      <sheetName val="F8b"/>
      <sheetName val="F8c"/>
      <sheetName val="F9"/>
      <sheetName val="F10"/>
      <sheetName val="F11"/>
      <sheetName val="F12"/>
      <sheetName val="G1"/>
      <sheetName val="G2"/>
      <sheetName val="G3"/>
      <sheetName val="G4"/>
      <sheetName val="G5"/>
      <sheetName val="J1"/>
      <sheetName val="J2"/>
      <sheetName val="J3"/>
      <sheetName val="Lists"/>
    </sheetNames>
    <sheetDataSet>
      <sheetData sheetId="0">
        <row r="6">
          <cell r="B6" t="str">
            <v>Three Waters Reform Programme: Request for Information Workbook I</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16">
          <cell r="O16"/>
        </row>
      </sheetData>
      <sheetData sheetId="63">
        <row r="16">
          <cell r="O16"/>
        </row>
      </sheetData>
      <sheetData sheetId="64">
        <row r="16">
          <cell r="O16"/>
        </row>
      </sheetData>
      <sheetData sheetId="65"/>
      <sheetData sheetId="66"/>
      <sheetData sheetId="67"/>
      <sheetData sheetId="68"/>
      <sheetData sheetId="69">
        <row r="2">
          <cell r="A2" t="str">
            <v>A1</v>
          </cell>
        </row>
        <row r="3">
          <cell r="A3" t="str">
            <v>A2</v>
          </cell>
        </row>
        <row r="4">
          <cell r="A4" t="str">
            <v>A3</v>
          </cell>
        </row>
        <row r="5">
          <cell r="A5" t="str">
            <v>A4</v>
          </cell>
        </row>
        <row r="6">
          <cell r="A6" t="str">
            <v>B2</v>
          </cell>
        </row>
        <row r="7">
          <cell r="A7" t="str">
            <v>B3</v>
          </cell>
        </row>
        <row r="8">
          <cell r="A8" t="str">
            <v>B4</v>
          </cell>
        </row>
        <row r="9">
          <cell r="A9" t="str">
            <v>BX</v>
          </cell>
        </row>
        <row r="10">
          <cell r="A10" t="str">
            <v>C2</v>
          </cell>
        </row>
        <row r="11">
          <cell r="A11" t="str">
            <v>C3</v>
          </cell>
        </row>
        <row r="12">
          <cell r="A12" t="str">
            <v>C4</v>
          </cell>
        </row>
        <row r="13">
          <cell r="A13" t="str">
            <v>C5</v>
          </cell>
        </row>
        <row r="14">
          <cell r="A14" t="str">
            <v>CX</v>
          </cell>
        </row>
        <row r="15">
          <cell r="A15" t="str">
            <v>D3</v>
          </cell>
        </row>
        <row r="16">
          <cell r="A16" t="str">
            <v>D4</v>
          </cell>
        </row>
        <row r="17">
          <cell r="A17" t="str">
            <v>D5</v>
          </cell>
        </row>
        <row r="18">
          <cell r="A18" t="str">
            <v>D6</v>
          </cell>
        </row>
        <row r="19">
          <cell r="A19" t="str">
            <v>DX</v>
          </cell>
        </row>
      </sheetData>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SW raw data"/>
      <sheetName val="SW Review"/>
      <sheetName val="Watercare raw data"/>
      <sheetName val="Watercare Points"/>
      <sheetName val="NIW data"/>
      <sheetName val="NIW Points"/>
      <sheetName val="Definitions"/>
      <sheetName val="08-09 Data"/>
      <sheetName val="I Minimum"/>
      <sheetName val="I Maximum"/>
      <sheetName val="Lookup"/>
      <sheetName val="Changes since FD"/>
      <sheetName val="version notes"/>
      <sheetName val="I General"/>
      <sheetName val="I Weighting"/>
      <sheetName val="OPA output"/>
      <sheetName val="OPA and OPEX comparison"/>
      <sheetName val="OPA weightings"/>
      <sheetName val="I Company data WaSC"/>
      <sheetName val="I OFwat Component OPA scores"/>
      <sheetName val="P WaSC Individual Measures"/>
      <sheetName val="P WaSC Weighted Individual"/>
      <sheetName val="O OPA"/>
      <sheetName val="Retail-Wholesale OPA"/>
      <sheetName val="Forecast OPA High"/>
      <sheetName val="Forecast OPA 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1">
          <cell r="F11" t="str">
            <v>2006-07</v>
          </cell>
        </row>
        <row r="12">
          <cell r="F12" t="str">
            <v>2005-06</v>
          </cell>
        </row>
        <row r="13">
          <cell r="F13" t="str">
            <v>2004-05</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 Refunds 01.12.2007 - present"/>
      <sheetName val="SW_Refunds_01_12_2007_-_present"/>
      <sheetName val="SW_Refunds_01_12_2007_-_presen1"/>
      <sheetName val="Water Connections Data"/>
    </sheetNames>
    <sheetDataSet>
      <sheetData sheetId="0" refreshError="1">
        <row r="65420">
          <cell r="IP65420">
            <v>8331</v>
          </cell>
        </row>
        <row r="65421">
          <cell r="IP65421">
            <v>8332</v>
          </cell>
        </row>
        <row r="65422">
          <cell r="IP65422">
            <v>1305</v>
          </cell>
        </row>
        <row r="65423">
          <cell r="IP65423">
            <v>7511</v>
          </cell>
        </row>
        <row r="65424">
          <cell r="IP65424">
            <v>6011</v>
          </cell>
        </row>
      </sheetData>
      <sheetData sheetId="1"/>
      <sheetData sheetId="2"/>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RNL"/>
      <sheetName val="Pivot"/>
      <sheetName val="Water Connections Data"/>
      <sheetName val="Errors"/>
      <sheetName val="VAT Receipt"/>
      <sheetName val="VAT Receipt - Self Lay"/>
      <sheetName val="Descriptions"/>
      <sheetName val="Water_Connections_Data"/>
      <sheetName val="VAT_Receipt"/>
      <sheetName val="VAT_Receipt_-_Self_Lay"/>
      <sheetName val="Water_Connections_Data1"/>
      <sheetName val="VAT_Receipt1"/>
      <sheetName val="VAT_Receipt_-_Self_Lay1"/>
    </sheetNames>
    <sheetDataSet>
      <sheetData sheetId="0" refreshError="1"/>
      <sheetData sheetId="1" refreshError="1"/>
      <sheetData sheetId="2" refreshError="1">
        <row r="62713">
          <cell r="IT62713" t="str">
            <v>ZX001</v>
          </cell>
          <cell r="IU62713">
            <v>8331</v>
          </cell>
        </row>
        <row r="62714">
          <cell r="IT62714">
            <v>35210</v>
          </cell>
          <cell r="IU62714">
            <v>8332</v>
          </cell>
        </row>
        <row r="62715">
          <cell r="IT62715" t="str">
            <v>ZX004</v>
          </cell>
          <cell r="IU62715">
            <v>8327</v>
          </cell>
        </row>
        <row r="62716">
          <cell r="IU62716">
            <v>1305</v>
          </cell>
        </row>
      </sheetData>
      <sheetData sheetId="3" refreshError="1"/>
      <sheetData sheetId="4" refreshError="1"/>
      <sheetData sheetId="5" refreshError="1"/>
      <sheetData sheetId="6" refreshError="1"/>
      <sheetData sheetId="7"/>
      <sheetData sheetId="8"/>
      <sheetData sheetId="9"/>
      <sheetData sheetId="10"/>
      <sheetData sheetId="11"/>
      <sheetData sheetId="1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_cm"/>
      <sheetName val="AnnRep"/>
      <sheetName val="StatFinPerf"/>
      <sheetName val="StatFinPos"/>
      <sheetName val="StatCF"/>
      <sheetName val="RecCF"/>
      <sheetName val="MvmtEquity"/>
      <sheetName val="Acc Policies"/>
      <sheetName val=" Notes to Fin Stats"/>
      <sheetName val="Fin Instruments"/>
      <sheetName val="To Do"/>
      <sheetName val="DL_FORMAT"/>
      <sheetName val="CHECKLIST"/>
      <sheetName val="Earning_Stmt_Act"/>
      <sheetName val="Earning_Stmt_Outturn"/>
      <sheetName val="Fin_Pos"/>
      <sheetName val="Fin_Pos_Outturn"/>
      <sheetName val="Funding"/>
      <sheetName val="NewCF"/>
      <sheetName val="Funding_Outturn"/>
      <sheetName val="Fin_Per_ActII"/>
      <sheetName val="Fin_Per_OutturnII"/>
      <sheetName val="EBIT Graphs"/>
      <sheetName val="Text Tables"/>
      <sheetName val="Balance_Sheet"/>
      <sheetName val="CashFlow"/>
      <sheetName val="Stmt_Fin_Per"/>
      <sheetName val="Subs_Contrib"/>
      <sheetName val="Revenue"/>
      <sheetName val="Expenditure"/>
      <sheetName val="Rev_Summary"/>
      <sheetName val="Graph_data"/>
      <sheetName val="Fin_Per_Act"/>
      <sheetName val="Fin_Per_Outturn"/>
      <sheetName val="BUD_FIN_POS"/>
      <sheetName val="Revised_BUD_FIN_POS"/>
      <sheetName val="BUD_FUNDING"/>
      <sheetName val="Revised_BUD_FUNDING"/>
      <sheetName val="DL_KIWIMAIL"/>
      <sheetName val="DL_XP"/>
      <sheetName val="DL_AEL"/>
      <sheetName val="DL_SkyRoad"/>
      <sheetName val="DL_TTL"/>
      <sheetName val="DL_DATAMAIL"/>
      <sheetName val="DL_SMOT"/>
      <sheetName val="DL_PACE"/>
      <sheetName val="DL_SUBS_ELIM"/>
      <sheetName val="DL_REV_ACT"/>
      <sheetName val="DL_REV_BUD"/>
      <sheetName val="DL_REV_ELIM_ACT"/>
      <sheetName val="DL_REV_ELIM_BUD"/>
      <sheetName val="DL_PL_ACT"/>
      <sheetName val="DL_BS_ACT"/>
      <sheetName val="DL_BUD_YTD"/>
      <sheetName val="DL_BUD_ANL"/>
      <sheetName val="DL_LAST_YR"/>
      <sheetName val="DL_LAST_YR_ANL"/>
      <sheetName val="DL_BS_LAST_YR"/>
      <sheetName val="DL_BS_AN_LAST_YR"/>
      <sheetName val="DL_REV_CHECK"/>
      <sheetName val="DL_PL_GGRSM"/>
      <sheetName val="DL_BS_GGRSM"/>
      <sheetName val="Tax"/>
      <sheetName val="Revised_Budgets"/>
      <sheetName val="Budgets"/>
      <sheetName val="Elim."/>
      <sheetName val="Last_Year"/>
      <sheetName val="Input"/>
      <sheetName val="Notes"/>
      <sheetName val="Sheet1"/>
      <sheetName val="Module6"/>
      <sheetName val="Module10"/>
      <sheetName val="Module1"/>
      <sheetName val="Module2"/>
      <sheetName val="CG"/>
    </sheetNames>
    <sheetDataSet>
      <sheetData sheetId="0" refreshError="1">
        <row r="59">
          <cell r="AI59">
            <v>4696.3979343554702</v>
          </cell>
        </row>
        <row r="60">
          <cell r="AI60">
            <v>15060.256664999999</v>
          </cell>
        </row>
        <row r="61">
          <cell r="AI61">
            <v>12326.634602382814</v>
          </cell>
        </row>
        <row r="83">
          <cell r="AI83">
            <v>21682.018955</v>
          </cell>
        </row>
        <row r="84">
          <cell r="AI84">
            <v>7483.429000000001</v>
          </cell>
        </row>
        <row r="85">
          <cell r="AI85">
            <v>0</v>
          </cell>
        </row>
        <row r="86">
          <cell r="AI86">
            <v>8178.1754299999993</v>
          </cell>
        </row>
        <row r="87">
          <cell r="AI87">
            <v>5546.2406718749999</v>
          </cell>
        </row>
        <row r="89">
          <cell r="AI89">
            <v>3729.4322149999998</v>
          </cell>
        </row>
        <row r="90">
          <cell r="AI90" t="str">
            <v>-</v>
          </cell>
        </row>
        <row r="91">
          <cell r="AI91">
            <v>58960.883271874998</v>
          </cell>
        </row>
        <row r="95">
          <cell r="AI95">
            <v>15169.74469</v>
          </cell>
        </row>
        <row r="96">
          <cell r="AI96">
            <v>2269.6011250000001</v>
          </cell>
        </row>
        <row r="97">
          <cell r="AI97">
            <v>1540.8100012499999</v>
          </cell>
        </row>
        <row r="98">
          <cell r="AI98" t="str">
            <v>-</v>
          </cell>
        </row>
        <row r="99">
          <cell r="AI99">
            <v>18980.15581625</v>
          </cell>
        </row>
        <row r="102">
          <cell r="AI102">
            <v>11854.969471249997</v>
          </cell>
        </row>
        <row r="103">
          <cell r="AI103">
            <v>1176.7993231249998</v>
          </cell>
        </row>
        <row r="104">
          <cell r="AI104">
            <v>50.201238281249999</v>
          </cell>
        </row>
        <row r="105">
          <cell r="AI105">
            <v>2346.71225</v>
          </cell>
        </row>
        <row r="106">
          <cell r="AI106">
            <v>20755.409959378663</v>
          </cell>
        </row>
        <row r="107">
          <cell r="AI107" t="str">
            <v>-</v>
          </cell>
        </row>
        <row r="108">
          <cell r="AI108">
            <v>36184.092242034909</v>
          </cell>
        </row>
        <row r="114">
          <cell r="AI114">
            <v>4644.8104699999994</v>
          </cell>
        </row>
        <row r="115">
          <cell r="AI115">
            <v>733.10410624999997</v>
          </cell>
        </row>
        <row r="116">
          <cell r="AI116">
            <v>330.91440625000001</v>
          </cell>
        </row>
        <row r="117">
          <cell r="AI117" t="str">
            <v>-</v>
          </cell>
        </row>
        <row r="118">
          <cell r="AI118">
            <v>5708.8289824999993</v>
          </cell>
        </row>
        <row r="122">
          <cell r="AI122">
            <v>7552.5214654687506</v>
          </cell>
        </row>
        <row r="123">
          <cell r="AI123">
            <v>6989.0766184033209</v>
          </cell>
        </row>
        <row r="124">
          <cell r="AI124">
            <v>15373.86228125</v>
          </cell>
        </row>
        <row r="130">
          <cell r="AI130">
            <v>1700.9397200000001</v>
          </cell>
        </row>
        <row r="131">
          <cell r="AI131">
            <v>697.89815625000017</v>
          </cell>
        </row>
        <row r="132">
          <cell r="AI132">
            <v>1368.2965289453125</v>
          </cell>
        </row>
        <row r="133">
          <cell r="AI133">
            <v>762.73606542968741</v>
          </cell>
        </row>
        <row r="134">
          <cell r="AI134">
            <v>221.25</v>
          </cell>
        </row>
        <row r="135">
          <cell r="AI135">
            <v>633.08087500000011</v>
          </cell>
        </row>
        <row r="138">
          <cell r="AI138">
            <v>1806.0200117187505</v>
          </cell>
        </row>
        <row r="142">
          <cell r="AI142">
            <v>-413.37104935363755</v>
          </cell>
        </row>
        <row r="150">
          <cell r="AI150">
            <v>34039.999796249998</v>
          </cell>
        </row>
        <row r="215">
          <cell r="AI215">
            <v>120000</v>
          </cell>
        </row>
        <row r="216">
          <cell r="AI216">
            <v>52424.790345557165</v>
          </cell>
        </row>
        <row r="217">
          <cell r="AI217">
            <v>35613.674350000001</v>
          </cell>
        </row>
        <row r="218">
          <cell r="AI218" t="str">
            <v>-</v>
          </cell>
        </row>
        <row r="219">
          <cell r="AI219">
            <v>208038.46469555714</v>
          </cell>
        </row>
        <row r="220">
          <cell r="AI220" t="str">
            <v>-</v>
          </cell>
        </row>
        <row r="222">
          <cell r="AI222">
            <v>7575.4855899999993</v>
          </cell>
        </row>
        <row r="223">
          <cell r="AI223">
            <v>106</v>
          </cell>
        </row>
        <row r="224">
          <cell r="AI224">
            <v>0</v>
          </cell>
        </row>
        <row r="225">
          <cell r="AI225">
            <v>30309.560939999999</v>
          </cell>
        </row>
        <row r="226">
          <cell r="AI226">
            <v>153488.19622000001</v>
          </cell>
        </row>
        <row r="227">
          <cell r="AI227" t="str">
            <v>-</v>
          </cell>
        </row>
        <row r="228">
          <cell r="AI228">
            <v>191479.24275</v>
          </cell>
        </row>
        <row r="229">
          <cell r="AI229" t="str">
            <v>-</v>
          </cell>
        </row>
        <row r="233">
          <cell r="AI233">
            <v>0</v>
          </cell>
        </row>
        <row r="237">
          <cell r="AI237">
            <v>0</v>
          </cell>
        </row>
        <row r="246">
          <cell r="AI246">
            <v>104105.57225000008</v>
          </cell>
        </row>
        <row r="249">
          <cell r="AI249">
            <v>37643.579720000002</v>
          </cell>
        </row>
        <row r="250">
          <cell r="AI250">
            <v>25002.392619999289</v>
          </cell>
        </row>
        <row r="251">
          <cell r="AI251">
            <v>0</v>
          </cell>
        </row>
        <row r="252">
          <cell r="AI252">
            <v>-170.87076999999999</v>
          </cell>
        </row>
        <row r="253">
          <cell r="AI253">
            <v>-7528.2482599999985</v>
          </cell>
        </row>
        <row r="254">
          <cell r="AI254" t="str">
            <v>-</v>
          </cell>
        </row>
        <row r="255">
          <cell r="AI255">
            <v>159052.42555999939</v>
          </cell>
        </row>
        <row r="256">
          <cell r="AI256" t="str">
            <v>-</v>
          </cell>
        </row>
        <row r="257">
          <cell r="AI257">
            <v>558570.13300555653</v>
          </cell>
        </row>
        <row r="258">
          <cell r="AI258" t="str">
            <v>=</v>
          </cell>
        </row>
        <row r="263">
          <cell r="AI263">
            <v>481387.49956000003</v>
          </cell>
        </row>
        <row r="264">
          <cell r="AI264">
            <v>7335.8569099999995</v>
          </cell>
        </row>
        <row r="265">
          <cell r="AI265">
            <v>0</v>
          </cell>
        </row>
        <row r="268">
          <cell r="AI268">
            <v>-260.16619000000537</v>
          </cell>
        </row>
        <row r="269">
          <cell r="AI269" t="str">
            <v>-</v>
          </cell>
        </row>
        <row r="270">
          <cell r="AI270">
            <v>488463.19027999998</v>
          </cell>
        </row>
        <row r="271">
          <cell r="AI271">
            <v>-167722.75787000006</v>
          </cell>
        </row>
        <row r="272">
          <cell r="AI272" t="str">
            <v>-</v>
          </cell>
        </row>
        <row r="273">
          <cell r="AI273">
            <v>320740.43240999989</v>
          </cell>
        </row>
        <row r="274">
          <cell r="AI274" t="str">
            <v>-</v>
          </cell>
        </row>
        <row r="277">
          <cell r="AI277">
            <v>10450.031899999998</v>
          </cell>
        </row>
        <row r="278">
          <cell r="AI278" t="str">
            <v>-</v>
          </cell>
        </row>
        <row r="279">
          <cell r="AI279">
            <v>10450.031899999998</v>
          </cell>
        </row>
        <row r="280">
          <cell r="AI280" t="str">
            <v>-</v>
          </cell>
        </row>
        <row r="282">
          <cell r="AI282">
            <v>0</v>
          </cell>
        </row>
        <row r="285">
          <cell r="AI285">
            <v>0</v>
          </cell>
        </row>
        <row r="288">
          <cell r="AI288">
            <v>0</v>
          </cell>
        </row>
        <row r="290">
          <cell r="AI290" t="str">
            <v>-</v>
          </cell>
        </row>
        <row r="291">
          <cell r="AI291">
            <v>0</v>
          </cell>
        </row>
        <row r="292">
          <cell r="AI292" t="str">
            <v>-</v>
          </cell>
        </row>
        <row r="294">
          <cell r="AI294">
            <v>4449.2622300000003</v>
          </cell>
        </row>
        <row r="298">
          <cell r="AI298">
            <v>4164.7476800000004</v>
          </cell>
        </row>
        <row r="299">
          <cell r="AI299">
            <v>13405.372619999976</v>
          </cell>
        </row>
        <row r="300">
          <cell r="AI300" t="str">
            <v>-</v>
          </cell>
        </row>
        <row r="301">
          <cell r="AI301">
            <v>17570.120299999977</v>
          </cell>
        </row>
        <row r="302">
          <cell r="AI302" t="str">
            <v>-</v>
          </cell>
        </row>
        <row r="308">
          <cell r="AI308">
            <v>127026.20471000002</v>
          </cell>
        </row>
        <row r="309">
          <cell r="AI309">
            <v>2865.8197300000002</v>
          </cell>
        </row>
        <row r="310">
          <cell r="AI310">
            <v>15000</v>
          </cell>
          <cell r="AJ310">
            <v>2485.6315399999999</v>
          </cell>
        </row>
        <row r="311">
          <cell r="AI311">
            <v>24235.577000000001</v>
          </cell>
        </row>
        <row r="312">
          <cell r="AI312">
            <v>0</v>
          </cell>
        </row>
        <row r="313">
          <cell r="AI313" t="str">
            <v>-</v>
          </cell>
        </row>
        <row r="314">
          <cell r="AI314">
            <v>169127.60144</v>
          </cell>
        </row>
        <row r="315">
          <cell r="AI315" t="str">
            <v>-</v>
          </cell>
        </row>
        <row r="316">
          <cell r="AI316">
            <v>2376.70705</v>
          </cell>
        </row>
        <row r="317">
          <cell r="AI317">
            <v>10306.25</v>
          </cell>
        </row>
        <row r="318">
          <cell r="AI318">
            <v>6566.1719499999972</v>
          </cell>
        </row>
        <row r="319">
          <cell r="AI319">
            <v>16983.428019999996</v>
          </cell>
        </row>
        <row r="320">
          <cell r="AI320" t="str">
            <v>-</v>
          </cell>
        </row>
        <row r="321">
          <cell r="AI321">
            <v>222930.27875999996</v>
          </cell>
        </row>
        <row r="322">
          <cell r="AI322" t="str">
            <v>-</v>
          </cell>
        </row>
        <row r="323">
          <cell r="AI323">
            <v>558570.00529999984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1">
          <cell r="A1" t="str">
            <v>Parent Company</v>
          </cell>
          <cell r="G1" t="str">
            <v>Consolidated</v>
          </cell>
        </row>
        <row r="2">
          <cell r="A2" t="str">
            <v>2000</v>
          </cell>
          <cell r="B2" t="str">
            <v>1998</v>
          </cell>
          <cell r="G2" t="str">
            <v>2000</v>
          </cell>
          <cell r="H2">
            <v>1999</v>
          </cell>
        </row>
        <row r="3">
          <cell r="A3" t="str">
            <v>$'000</v>
          </cell>
          <cell r="B3" t="str">
            <v>$'000</v>
          </cell>
          <cell r="G3" t="str">
            <v>$'000</v>
          </cell>
          <cell r="H3" t="str">
            <v>$'000</v>
          </cell>
        </row>
        <row r="5">
          <cell r="E5" t="str">
            <v>STATEMENT OF FINANCIAL POSITION</v>
          </cell>
        </row>
        <row r="6">
          <cell r="E6" t="str">
            <v>For the period ending 29 February 2000</v>
          </cell>
        </row>
        <row r="7">
          <cell r="F7" t="str">
            <v>Note</v>
          </cell>
        </row>
        <row r="8">
          <cell r="D8" t="str">
            <v>Equity</v>
          </cell>
        </row>
        <row r="9">
          <cell r="A9">
            <v>120000</v>
          </cell>
          <cell r="B9">
            <v>120000</v>
          </cell>
          <cell r="E9" t="str">
            <v>Share Capital</v>
          </cell>
          <cell r="G9">
            <v>120000</v>
          </cell>
          <cell r="H9">
            <v>120000</v>
          </cell>
        </row>
        <row r="10">
          <cell r="A10">
            <v>14502.465457569488</v>
          </cell>
          <cell r="B10">
            <v>3605</v>
          </cell>
          <cell r="E10" t="str">
            <v>Retained earnings</v>
          </cell>
          <cell r="G10">
            <v>52424.790345557165</v>
          </cell>
          <cell r="H10">
            <v>32949.965380000031</v>
          </cell>
        </row>
        <row r="11">
          <cell r="A11">
            <v>27032.751129999997</v>
          </cell>
          <cell r="B11">
            <v>30989</v>
          </cell>
          <cell r="E11" t="str">
            <v>Capital reserves</v>
          </cell>
          <cell r="G11">
            <v>35613.674350000001</v>
          </cell>
          <cell r="H11">
            <v>35615.24218999999</v>
          </cell>
        </row>
        <row r="12">
          <cell r="A12">
            <v>161535.21658756948</v>
          </cell>
          <cell r="B12">
            <v>154594</v>
          </cell>
          <cell r="E12" t="str">
            <v>Total equity</v>
          </cell>
          <cell r="G12">
            <v>208038.46469555714</v>
          </cell>
          <cell r="H12">
            <v>188565.20757000003</v>
          </cell>
        </row>
        <row r="14">
          <cell r="D14" t="str">
            <v>Represented by:</v>
          </cell>
        </row>
        <row r="16">
          <cell r="D16" t="str">
            <v>Current Assets</v>
          </cell>
        </row>
        <row r="17">
          <cell r="A17">
            <v>-24747.157220000019</v>
          </cell>
          <cell r="B17">
            <v>8553</v>
          </cell>
          <cell r="E17" t="str">
            <v>Cash</v>
          </cell>
          <cell r="G17">
            <v>4164.7476800000004</v>
          </cell>
          <cell r="H17">
            <v>4096.2528899999998</v>
          </cell>
        </row>
        <row r="18">
          <cell r="A18">
            <v>15000</v>
          </cell>
          <cell r="B18">
            <v>16600</v>
          </cell>
          <cell r="E18" t="str">
            <v>Investments</v>
          </cell>
          <cell r="G18">
            <v>28405.372619999976</v>
          </cell>
          <cell r="H18">
            <v>5326.1391700000167</v>
          </cell>
        </row>
        <row r="19">
          <cell r="A19">
            <v>80893.163880000007</v>
          </cell>
          <cell r="B19">
            <v>81866</v>
          </cell>
          <cell r="E19" t="str">
            <v>Accounts receivable</v>
          </cell>
          <cell r="G19">
            <v>127026.20471000002</v>
          </cell>
          <cell r="H19">
            <v>114419.32218999999</v>
          </cell>
        </row>
        <row r="20">
          <cell r="A20">
            <v>2293.5272400000003</v>
          </cell>
          <cell r="B20">
            <v>3923</v>
          </cell>
          <cell r="E20" t="str">
            <v>Prepayments</v>
          </cell>
          <cell r="G20">
            <v>2865.8197300000002</v>
          </cell>
          <cell r="H20">
            <v>4852.8981599999997</v>
          </cell>
          <cell r="I20">
            <v>119272.22034999999</v>
          </cell>
        </row>
        <row r="21">
          <cell r="A21">
            <v>2376.70705</v>
          </cell>
          <cell r="B21">
            <v>2134</v>
          </cell>
          <cell r="E21" t="str">
            <v>Properties Intended for Sale</v>
          </cell>
          <cell r="G21">
            <v>2376.70705</v>
          </cell>
          <cell r="H21">
            <v>2376.5</v>
          </cell>
        </row>
        <row r="22">
          <cell r="A22">
            <v>6354.1449499999972</v>
          </cell>
          <cell r="B22">
            <v>4689</v>
          </cell>
          <cell r="E22" t="str">
            <v>Inventories</v>
          </cell>
          <cell r="G22">
            <v>6566.1719499999972</v>
          </cell>
          <cell r="H22">
            <v>6608.0624799999996</v>
          </cell>
        </row>
        <row r="23">
          <cell r="A23">
            <v>16533.224169999998</v>
          </cell>
          <cell r="B23">
            <v>19096</v>
          </cell>
          <cell r="E23" t="str">
            <v>Deferred tax asset</v>
          </cell>
          <cell r="G23">
            <v>16983.428019999996</v>
          </cell>
          <cell r="H23">
            <v>19086.531999999999</v>
          </cell>
        </row>
        <row r="24">
          <cell r="A24">
            <v>98703.610069999981</v>
          </cell>
          <cell r="B24">
            <v>136861</v>
          </cell>
          <cell r="E24" t="str">
            <v>Total current assets</v>
          </cell>
          <cell r="G24">
            <v>188388.45175999997</v>
          </cell>
          <cell r="H24">
            <v>156765.70689</v>
          </cell>
        </row>
        <row r="26">
          <cell r="D26" t="str">
            <v>Non-Current Assets</v>
          </cell>
        </row>
        <row r="27">
          <cell r="A27">
            <v>0</v>
          </cell>
          <cell r="B27">
            <v>0</v>
          </cell>
          <cell r="E27" t="str">
            <v>Intangible assets (Goodwill)</v>
          </cell>
          <cell r="G27">
            <v>24235.577000000001</v>
          </cell>
          <cell r="H27">
            <v>9817</v>
          </cell>
        </row>
        <row r="28">
          <cell r="A28">
            <v>0</v>
          </cell>
          <cell r="B28">
            <v>0</v>
          </cell>
          <cell r="E28" t="str">
            <v>Discount on Bonds</v>
          </cell>
          <cell r="G28">
            <v>0</v>
          </cell>
          <cell r="H28">
            <v>0</v>
          </cell>
        </row>
        <row r="29">
          <cell r="A29">
            <v>257884.77534999992</v>
          </cell>
          <cell r="B29">
            <v>270589</v>
          </cell>
          <cell r="E29" t="str">
            <v>Fixed assets</v>
          </cell>
          <cell r="G29">
            <v>320740.43240999989</v>
          </cell>
          <cell r="H29">
            <v>327797.34457999992</v>
          </cell>
        </row>
        <row r="30">
          <cell r="A30">
            <v>10306.25</v>
          </cell>
          <cell r="B30">
            <v>10437</v>
          </cell>
          <cell r="E30" t="str">
            <v>Investment Properties</v>
          </cell>
          <cell r="G30">
            <v>10306.25</v>
          </cell>
          <cell r="H30">
            <v>10509.95</v>
          </cell>
        </row>
        <row r="31">
          <cell r="A31">
            <v>4449.2622300000003</v>
          </cell>
          <cell r="B31">
            <v>2902</v>
          </cell>
          <cell r="E31" t="str">
            <v>Investments</v>
          </cell>
          <cell r="G31">
            <v>4449.2622300000003</v>
          </cell>
          <cell r="H31">
            <v>3586.9822300000001</v>
          </cell>
        </row>
        <row r="32">
          <cell r="A32">
            <v>107865.85652999996</v>
          </cell>
          <cell r="B32">
            <v>45144</v>
          </cell>
          <cell r="E32" t="str">
            <v>Subsidiary and associate companies</v>
          </cell>
          <cell r="G32">
            <v>10450.031899999998</v>
          </cell>
          <cell r="H32">
            <v>3568.9533099999348</v>
          </cell>
          <cell r="I32">
            <v>7155.9355399999349</v>
          </cell>
        </row>
        <row r="33">
          <cell r="A33">
            <v>380506.14410999988</v>
          </cell>
          <cell r="B33">
            <v>329072</v>
          </cell>
          <cell r="E33" t="str">
            <v>Total non-current assets</v>
          </cell>
          <cell r="G33">
            <v>370181.55353999988</v>
          </cell>
          <cell r="H33">
            <v>355280.23011999991</v>
          </cell>
        </row>
        <row r="35">
          <cell r="A35">
            <v>479209.75417999987</v>
          </cell>
          <cell r="B35">
            <v>465933</v>
          </cell>
          <cell r="D35" t="str">
            <v>TOTAL ASSETS</v>
          </cell>
          <cell r="G35">
            <v>558570.00529999984</v>
          </cell>
          <cell r="H35">
            <v>512045.93700999988</v>
          </cell>
        </row>
        <row r="37">
          <cell r="D37" t="str">
            <v>Current Liabilities</v>
          </cell>
        </row>
        <row r="38">
          <cell r="A38">
            <v>0</v>
          </cell>
          <cell r="B38">
            <v>0</v>
          </cell>
          <cell r="E38" t="str">
            <v>Borrowings</v>
          </cell>
          <cell r="G38">
            <v>0</v>
          </cell>
          <cell r="H38">
            <v>0</v>
          </cell>
        </row>
        <row r="39">
          <cell r="A39">
            <v>-5952.1794900000004</v>
          </cell>
          <cell r="B39">
            <v>-5469</v>
          </cell>
          <cell r="E39" t="str">
            <v>Provision for taxation</v>
          </cell>
          <cell r="G39">
            <v>-7699.119029999998</v>
          </cell>
          <cell r="H39">
            <v>-15747.64472</v>
          </cell>
        </row>
        <row r="40">
          <cell r="A40">
            <v>132253.51307999931</v>
          </cell>
          <cell r="B40">
            <v>143105</v>
          </cell>
          <cell r="E40" t="str">
            <v>Other liabilities</v>
          </cell>
          <cell r="G40">
            <v>166751.54458999939</v>
          </cell>
          <cell r="H40">
            <v>148779.47745000228</v>
          </cell>
        </row>
        <row r="41">
          <cell r="A41">
            <v>126301.33358999931</v>
          </cell>
          <cell r="B41">
            <v>137636</v>
          </cell>
          <cell r="E41" t="str">
            <v>Total current liabilities</v>
          </cell>
          <cell r="G41">
            <v>159052.42555999939</v>
          </cell>
          <cell r="H41">
            <v>133031.83273000226</v>
          </cell>
        </row>
        <row r="43">
          <cell r="D43" t="str">
            <v>Non-Current Liabilities</v>
          </cell>
        </row>
        <row r="44">
          <cell r="A44">
            <v>0</v>
          </cell>
          <cell r="B44">
            <v>0</v>
          </cell>
          <cell r="E44" t="str">
            <v>Borrowings</v>
          </cell>
          <cell r="G44">
            <v>0</v>
          </cell>
          <cell r="H44">
            <v>0</v>
          </cell>
        </row>
        <row r="45">
          <cell r="A45">
            <v>30309.560939999999</v>
          </cell>
          <cell r="B45">
            <v>98745</v>
          </cell>
          <cell r="E45" t="str">
            <v xml:space="preserve">Bills </v>
          </cell>
          <cell r="G45">
            <v>30309.560939999999</v>
          </cell>
          <cell r="H45">
            <v>29694.603190000002</v>
          </cell>
        </row>
        <row r="46">
          <cell r="A46">
            <v>153488.19622000001</v>
          </cell>
          <cell r="B46">
            <v>68006</v>
          </cell>
          <cell r="E46" t="str">
            <v>Bonds</v>
          </cell>
          <cell r="G46">
            <v>153488.19622000001</v>
          </cell>
          <cell r="H46">
            <v>153233.55565999998</v>
          </cell>
        </row>
        <row r="47">
          <cell r="A47">
            <v>7575.4855899999993</v>
          </cell>
          <cell r="B47">
            <v>6952</v>
          </cell>
          <cell r="E47" t="str">
            <v>Other liabilities</v>
          </cell>
          <cell r="G47">
            <v>7681.4855899999993</v>
          </cell>
          <cell r="H47">
            <v>7520.7378600000002</v>
          </cell>
        </row>
        <row r="48">
          <cell r="A48">
            <v>191373.24275</v>
          </cell>
          <cell r="B48">
            <v>173703</v>
          </cell>
          <cell r="E48" t="str">
            <v>Total non-current liabilities</v>
          </cell>
          <cell r="G48">
            <v>191479.24275</v>
          </cell>
          <cell r="H48">
            <v>190448.89670999997</v>
          </cell>
        </row>
        <row r="50">
          <cell r="A50">
            <v>317674.57633999933</v>
          </cell>
          <cell r="B50">
            <v>311339</v>
          </cell>
          <cell r="D50" t="str">
            <v>TOTAL LIABILITIES</v>
          </cell>
          <cell r="G50">
            <v>350531.6683099994</v>
          </cell>
          <cell r="H50">
            <v>323480.72944000224</v>
          </cell>
        </row>
        <row r="52">
          <cell r="A52">
            <v>161535.17784000054</v>
          </cell>
          <cell r="B52">
            <v>154594</v>
          </cell>
          <cell r="D52" t="str">
            <v>NET ASSETS</v>
          </cell>
          <cell r="G52">
            <v>208038.33699000045</v>
          </cell>
          <cell r="H52">
            <v>188565.20756999764</v>
          </cell>
        </row>
      </sheetData>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row r="170">
          <cell r="A170">
            <v>8730</v>
          </cell>
          <cell r="B170" t="str">
            <v xml:space="preserve"> Petrol</v>
          </cell>
          <cell r="C170">
            <v>0</v>
          </cell>
          <cell r="D170">
            <v>0</v>
          </cell>
          <cell r="E170">
            <v>0</v>
          </cell>
          <cell r="F170">
            <v>1501.9599609375</v>
          </cell>
          <cell r="G170">
            <v>48583.7421875</v>
          </cell>
          <cell r="H170">
            <v>2545.480224609375</v>
          </cell>
          <cell r="I170">
            <v>679150.25</v>
          </cell>
          <cell r="J170">
            <v>1369734</v>
          </cell>
        </row>
        <row r="171">
          <cell r="A171">
            <v>8735</v>
          </cell>
          <cell r="B171" t="str">
            <v xml:space="preserve"> CNG</v>
          </cell>
          <cell r="C171">
            <v>0</v>
          </cell>
          <cell r="D171">
            <v>0</v>
          </cell>
          <cell r="E171">
            <v>0</v>
          </cell>
          <cell r="F171">
            <v>0</v>
          </cell>
          <cell r="G171">
            <v>0</v>
          </cell>
          <cell r="H171">
            <v>0</v>
          </cell>
          <cell r="I171">
            <v>44.049999237060547</v>
          </cell>
          <cell r="J171">
            <v>44.049999237060547</v>
          </cell>
        </row>
        <row r="172">
          <cell r="A172">
            <v>8740</v>
          </cell>
          <cell r="B172" t="str">
            <v xml:space="preserve"> LPG</v>
          </cell>
          <cell r="C172">
            <v>0</v>
          </cell>
          <cell r="D172">
            <v>0</v>
          </cell>
          <cell r="E172">
            <v>0</v>
          </cell>
          <cell r="F172">
            <v>0</v>
          </cell>
          <cell r="G172">
            <v>0</v>
          </cell>
          <cell r="H172">
            <v>0</v>
          </cell>
          <cell r="I172">
            <v>212147.21875</v>
          </cell>
          <cell r="J172">
            <v>215147.21875</v>
          </cell>
        </row>
        <row r="173">
          <cell r="A173">
            <v>8745</v>
          </cell>
          <cell r="B173" t="str">
            <v xml:space="preserve"> Diesel</v>
          </cell>
          <cell r="C173">
            <v>0</v>
          </cell>
          <cell r="D173">
            <v>0</v>
          </cell>
          <cell r="E173">
            <v>0</v>
          </cell>
          <cell r="F173">
            <v>0</v>
          </cell>
          <cell r="G173">
            <v>0</v>
          </cell>
          <cell r="H173">
            <v>0</v>
          </cell>
          <cell r="I173">
            <v>106274.234375</v>
          </cell>
          <cell r="J173">
            <v>106274.234375</v>
          </cell>
        </row>
        <row r="174">
          <cell r="A174">
            <v>8750</v>
          </cell>
          <cell r="B174" t="str">
            <v xml:space="preserve"> Lubricants</v>
          </cell>
          <cell r="C174">
            <v>0</v>
          </cell>
          <cell r="D174">
            <v>0</v>
          </cell>
          <cell r="E174">
            <v>0</v>
          </cell>
          <cell r="F174">
            <v>0</v>
          </cell>
          <cell r="G174">
            <v>0</v>
          </cell>
          <cell r="H174">
            <v>1.9073486328125E-6</v>
          </cell>
          <cell r="I174">
            <v>7986.6904296875</v>
          </cell>
          <cell r="J174">
            <v>7986.6904296875</v>
          </cell>
        </row>
      </sheetData>
      <sheetData sheetId="52" refreshError="1">
        <row r="392">
          <cell r="A392">
            <v>5900</v>
          </cell>
          <cell r="B392" t="str">
            <v xml:space="preserve"> NZP &amp; NZPPL</v>
          </cell>
          <cell r="C392">
            <v>-209505396.56000003</v>
          </cell>
          <cell r="D392">
            <v>-20385901.210000001</v>
          </cell>
          <cell r="E392">
            <v>0</v>
          </cell>
          <cell r="F392">
            <v>185604288.41000003</v>
          </cell>
          <cell r="G392">
            <v>0</v>
          </cell>
          <cell r="H392">
            <v>0</v>
          </cell>
          <cell r="I392">
            <v>-44287009.359999999</v>
          </cell>
        </row>
        <row r="393">
          <cell r="A393">
            <v>520</v>
          </cell>
          <cell r="B393" t="str">
            <v xml:space="preserve"> Long Term Borrowings</v>
          </cell>
          <cell r="C393">
            <v>-21401561.360000025</v>
          </cell>
          <cell r="D393">
            <v>45647281.879999988</v>
          </cell>
          <cell r="E393">
            <v>40199.14</v>
          </cell>
          <cell r="F393">
            <v>-68992863.899999976</v>
          </cell>
          <cell r="G393">
            <v>0</v>
          </cell>
          <cell r="H393">
            <v>-9.6</v>
          </cell>
          <cell r="I393">
            <v>-39966399.839999989</v>
          </cell>
        </row>
        <row r="394">
          <cell r="A394" t="str">
            <v>Ltrm</v>
          </cell>
          <cell r="B394" t="str">
            <v xml:space="preserve"> Long Term Liabilities</v>
          </cell>
          <cell r="C394">
            <v>-21401561.360000025</v>
          </cell>
          <cell r="D394">
            <v>45647281.879999988</v>
          </cell>
          <cell r="E394">
            <v>40199.14</v>
          </cell>
          <cell r="F394">
            <v>-68992863.899999976</v>
          </cell>
          <cell r="G394">
            <v>0</v>
          </cell>
          <cell r="H394">
            <v>191373233.15000004</v>
          </cell>
          <cell r="I394">
            <v>151512842.91000006</v>
          </cell>
        </row>
        <row r="395">
          <cell r="A395">
            <v>6000</v>
          </cell>
          <cell r="B395" t="str">
            <v xml:space="preserve"> Issued/Paid Up Capi.</v>
          </cell>
          <cell r="C395">
            <v>0</v>
          </cell>
          <cell r="D395">
            <v>1014321</v>
          </cell>
          <cell r="E395">
            <v>165000</v>
          </cell>
          <cell r="F395">
            <v>-13847521</v>
          </cell>
          <cell r="G395">
            <v>0</v>
          </cell>
          <cell r="H395">
            <v>120000000</v>
          </cell>
          <cell r="I395">
            <v>120000000</v>
          </cell>
        </row>
        <row r="396">
          <cell r="A396">
            <v>6100</v>
          </cell>
          <cell r="B396" t="str">
            <v xml:space="preserve"> Realised Capi. Gains</v>
          </cell>
          <cell r="C396">
            <v>0</v>
          </cell>
          <cell r="D396">
            <v>0</v>
          </cell>
          <cell r="E396">
            <v>0</v>
          </cell>
          <cell r="F396">
            <v>356.86000000000058</v>
          </cell>
          <cell r="G396">
            <v>0</v>
          </cell>
          <cell r="H396">
            <v>0</v>
          </cell>
          <cell r="I396">
            <v>356.86000000000377</v>
          </cell>
        </row>
        <row r="397">
          <cell r="A397">
            <v>6150</v>
          </cell>
          <cell r="B397" t="str">
            <v xml:space="preserve"> Asset Reval. Reserve</v>
          </cell>
          <cell r="C397">
            <v>24510157.890000001</v>
          </cell>
          <cell r="D397">
            <v>7797067.2300000004</v>
          </cell>
          <cell r="E397">
            <v>0</v>
          </cell>
          <cell r="F397">
            <v>0</v>
          </cell>
          <cell r="G397">
            <v>0</v>
          </cell>
          <cell r="H397">
            <v>0</v>
          </cell>
          <cell r="I397">
            <v>32307225.120000001</v>
          </cell>
        </row>
      </sheetData>
      <sheetData sheetId="53" refreshError="1">
        <row r="139">
          <cell r="A139">
            <v>8592</v>
          </cell>
          <cell r="B139" t="str">
            <v xml:space="preserve"> Transit Charges (Var)</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row>
        <row r="140">
          <cell r="A140">
            <v>8593</v>
          </cell>
          <cell r="B140" t="str">
            <v xml:space="preserve"> Terminal Dues (Var)</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row>
        <row r="141">
          <cell r="A141">
            <v>8594</v>
          </cell>
          <cell r="B141" t="str">
            <v xml:space="preserve"> EMS (Var)</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row>
        <row r="142">
          <cell r="A142">
            <v>8595</v>
          </cell>
          <cell r="B142" t="str">
            <v xml:space="preserve"> Internal Air Service (Var)</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A143">
            <v>8600</v>
          </cell>
          <cell r="B143" t="str">
            <v xml:space="preserve"> Contract Posties</v>
          </cell>
          <cell r="C143">
            <v>0</v>
          </cell>
          <cell r="D143">
            <v>0</v>
          </cell>
          <cell r="E143">
            <v>-3046800</v>
          </cell>
          <cell r="F143">
            <v>0</v>
          </cell>
          <cell r="G143">
            <v>0</v>
          </cell>
          <cell r="H143">
            <v>0</v>
          </cell>
          <cell r="I143">
            <v>3046800</v>
          </cell>
          <cell r="J143">
            <v>0</v>
          </cell>
          <cell r="K143">
            <v>0</v>
          </cell>
          <cell r="L143">
            <v>0</v>
          </cell>
          <cell r="M143">
            <v>0</v>
          </cell>
          <cell r="N143">
            <v>0</v>
          </cell>
          <cell r="O143">
            <v>3214706</v>
          </cell>
          <cell r="P143">
            <v>3214706</v>
          </cell>
          <cell r="Q143">
            <v>0</v>
          </cell>
          <cell r="R143">
            <v>0</v>
          </cell>
          <cell r="S143">
            <v>0</v>
          </cell>
          <cell r="T143">
            <v>0</v>
          </cell>
          <cell r="U143">
            <v>0</v>
          </cell>
          <cell r="V143">
            <v>0</v>
          </cell>
          <cell r="W143">
            <v>296253</v>
          </cell>
          <cell r="X143">
            <v>446253</v>
          </cell>
        </row>
      </sheetData>
      <sheetData sheetId="54" refreshError="1">
        <row r="13">
          <cell r="M13">
            <v>0</v>
          </cell>
          <cell r="N13">
            <v>0</v>
          </cell>
          <cell r="O13">
            <v>-2715000</v>
          </cell>
          <cell r="P13">
            <v>0</v>
          </cell>
          <cell r="Q13">
            <v>0</v>
          </cell>
          <cell r="R13">
            <v>0</v>
          </cell>
          <cell r="S13">
            <v>0</v>
          </cell>
          <cell r="T13">
            <v>0</v>
          </cell>
          <cell r="U13">
            <v>0</v>
          </cell>
        </row>
        <row r="14">
          <cell r="M14">
            <v>0</v>
          </cell>
          <cell r="N14">
            <v>0</v>
          </cell>
          <cell r="O14">
            <v>0</v>
          </cell>
          <cell r="P14">
            <v>0</v>
          </cell>
          <cell r="Q14">
            <v>0</v>
          </cell>
          <cell r="R14">
            <v>0</v>
          </cell>
          <cell r="S14">
            <v>0</v>
          </cell>
          <cell r="T14">
            <v>0</v>
          </cell>
          <cell r="U14">
            <v>0</v>
          </cell>
        </row>
        <row r="15">
          <cell r="M15">
            <v>0</v>
          </cell>
          <cell r="N15">
            <v>0</v>
          </cell>
          <cell r="O15">
            <v>0</v>
          </cell>
          <cell r="P15">
            <v>0</v>
          </cell>
          <cell r="Q15">
            <v>0</v>
          </cell>
          <cell r="R15">
            <v>0</v>
          </cell>
          <cell r="S15">
            <v>0</v>
          </cell>
          <cell r="T15">
            <v>0</v>
          </cell>
          <cell r="U15">
            <v>0</v>
          </cell>
        </row>
        <row r="16">
          <cell r="M16">
            <v>0</v>
          </cell>
          <cell r="N16">
            <v>0</v>
          </cell>
          <cell r="O16">
            <v>0</v>
          </cell>
          <cell r="P16">
            <v>0</v>
          </cell>
          <cell r="Q16">
            <v>0</v>
          </cell>
          <cell r="R16">
            <v>0</v>
          </cell>
          <cell r="S16">
            <v>0</v>
          </cell>
          <cell r="T16">
            <v>0</v>
          </cell>
          <cell r="U16">
            <v>0</v>
          </cell>
        </row>
        <row r="17">
          <cell r="M17">
            <v>0</v>
          </cell>
          <cell r="N17">
            <v>0</v>
          </cell>
          <cell r="O17">
            <v>0</v>
          </cell>
          <cell r="P17">
            <v>0</v>
          </cell>
          <cell r="Q17">
            <v>0</v>
          </cell>
          <cell r="R17">
            <v>0</v>
          </cell>
          <cell r="S17">
            <v>0</v>
          </cell>
          <cell r="T17">
            <v>0</v>
          </cell>
          <cell r="U17">
            <v>0</v>
          </cell>
        </row>
        <row r="18">
          <cell r="M18">
            <v>0</v>
          </cell>
          <cell r="N18">
            <v>0</v>
          </cell>
          <cell r="O18">
            <v>0</v>
          </cell>
          <cell r="P18">
            <v>0</v>
          </cell>
          <cell r="Q18">
            <v>0</v>
          </cell>
          <cell r="R18">
            <v>0</v>
          </cell>
          <cell r="S18">
            <v>0</v>
          </cell>
          <cell r="T18">
            <v>0</v>
          </cell>
          <cell r="U18">
            <v>0</v>
          </cell>
        </row>
        <row r="19">
          <cell r="M19">
            <v>0</v>
          </cell>
          <cell r="N19">
            <v>0</v>
          </cell>
          <cell r="O19">
            <v>0</v>
          </cell>
          <cell r="P19">
            <v>0</v>
          </cell>
          <cell r="Q19">
            <v>0</v>
          </cell>
          <cell r="R19">
            <v>0</v>
          </cell>
          <cell r="S19">
            <v>0</v>
          </cell>
          <cell r="T19">
            <v>0</v>
          </cell>
          <cell r="U19">
            <v>0</v>
          </cell>
        </row>
        <row r="20">
          <cell r="M20">
            <v>0</v>
          </cell>
          <cell r="N20">
            <v>0</v>
          </cell>
          <cell r="O20">
            <v>0</v>
          </cell>
          <cell r="P20">
            <v>0</v>
          </cell>
          <cell r="Q20">
            <v>0</v>
          </cell>
          <cell r="R20">
            <v>0</v>
          </cell>
          <cell r="S20">
            <v>0</v>
          </cell>
          <cell r="T20">
            <v>0</v>
          </cell>
          <cell r="U20">
            <v>0</v>
          </cell>
        </row>
        <row r="21">
          <cell r="M21">
            <v>0</v>
          </cell>
          <cell r="N21">
            <v>0</v>
          </cell>
          <cell r="O21">
            <v>0</v>
          </cell>
          <cell r="P21">
            <v>0</v>
          </cell>
          <cell r="Q21">
            <v>0</v>
          </cell>
          <cell r="R21">
            <v>0</v>
          </cell>
          <cell r="S21">
            <v>0</v>
          </cell>
          <cell r="T21">
            <v>0</v>
          </cell>
          <cell r="U21">
            <v>0</v>
          </cell>
        </row>
        <row r="22">
          <cell r="M22">
            <v>0</v>
          </cell>
          <cell r="N22">
            <v>0</v>
          </cell>
          <cell r="O22">
            <v>0</v>
          </cell>
          <cell r="P22">
            <v>0</v>
          </cell>
          <cell r="Q22">
            <v>0</v>
          </cell>
          <cell r="R22">
            <v>0</v>
          </cell>
          <cell r="S22">
            <v>0</v>
          </cell>
          <cell r="T22">
            <v>0</v>
          </cell>
          <cell r="U22">
            <v>0</v>
          </cell>
        </row>
        <row r="23">
          <cell r="M23">
            <v>0</v>
          </cell>
          <cell r="N23">
            <v>0</v>
          </cell>
          <cell r="O23">
            <v>0</v>
          </cell>
          <cell r="P23">
            <v>0</v>
          </cell>
          <cell r="Q23">
            <v>450000</v>
          </cell>
          <cell r="R23">
            <v>0</v>
          </cell>
          <cell r="S23">
            <v>0</v>
          </cell>
          <cell r="T23">
            <v>0</v>
          </cell>
          <cell r="U23">
            <v>0</v>
          </cell>
        </row>
        <row r="24">
          <cell r="M24">
            <v>0</v>
          </cell>
          <cell r="N24">
            <v>0</v>
          </cell>
          <cell r="O24">
            <v>0</v>
          </cell>
          <cell r="P24">
            <v>900000</v>
          </cell>
          <cell r="Q24">
            <v>0</v>
          </cell>
          <cell r="R24">
            <v>0</v>
          </cell>
          <cell r="S24">
            <v>0</v>
          </cell>
          <cell r="T24">
            <v>0</v>
          </cell>
          <cell r="U24">
            <v>0</v>
          </cell>
        </row>
        <row r="25">
          <cell r="M25">
            <v>0</v>
          </cell>
          <cell r="N25">
            <v>0</v>
          </cell>
          <cell r="O25">
            <v>0</v>
          </cell>
          <cell r="P25">
            <v>1151000</v>
          </cell>
          <cell r="Q25">
            <v>0</v>
          </cell>
          <cell r="R25">
            <v>0</v>
          </cell>
          <cell r="S25">
            <v>0</v>
          </cell>
          <cell r="T25">
            <v>0</v>
          </cell>
          <cell r="U25">
            <v>0</v>
          </cell>
        </row>
        <row r="26">
          <cell r="M26">
            <v>0</v>
          </cell>
          <cell r="N26">
            <v>0</v>
          </cell>
          <cell r="O26">
            <v>0</v>
          </cell>
          <cell r="P26">
            <v>0</v>
          </cell>
          <cell r="Q26">
            <v>0</v>
          </cell>
          <cell r="R26">
            <v>0</v>
          </cell>
          <cell r="S26">
            <v>0</v>
          </cell>
          <cell r="T26">
            <v>0</v>
          </cell>
          <cell r="U26">
            <v>0</v>
          </cell>
        </row>
        <row r="27">
          <cell r="M27">
            <v>0</v>
          </cell>
          <cell r="N27">
            <v>0</v>
          </cell>
          <cell r="O27">
            <v>0</v>
          </cell>
          <cell r="P27">
            <v>0</v>
          </cell>
          <cell r="Q27">
            <v>0</v>
          </cell>
          <cell r="R27">
            <v>90000</v>
          </cell>
          <cell r="S27">
            <v>0</v>
          </cell>
          <cell r="T27">
            <v>0</v>
          </cell>
          <cell r="U27">
            <v>0</v>
          </cell>
        </row>
        <row r="28">
          <cell r="M28">
            <v>0</v>
          </cell>
          <cell r="N28">
            <v>0</v>
          </cell>
          <cell r="O28">
            <v>0</v>
          </cell>
          <cell r="P28">
            <v>0</v>
          </cell>
          <cell r="Q28">
            <v>0</v>
          </cell>
          <cell r="R28">
            <v>0</v>
          </cell>
          <cell r="S28">
            <v>0</v>
          </cell>
          <cell r="T28">
            <v>0</v>
          </cell>
          <cell r="U28">
            <v>0</v>
          </cell>
        </row>
        <row r="29">
          <cell r="M29">
            <v>0</v>
          </cell>
          <cell r="N29">
            <v>0</v>
          </cell>
          <cell r="O29">
            <v>0</v>
          </cell>
          <cell r="P29">
            <v>139000</v>
          </cell>
          <cell r="Q29">
            <v>0</v>
          </cell>
          <cell r="R29">
            <v>0</v>
          </cell>
          <cell r="S29">
            <v>-120000</v>
          </cell>
          <cell r="T29">
            <v>0</v>
          </cell>
          <cell r="U29">
            <v>0</v>
          </cell>
        </row>
        <row r="30">
          <cell r="M30">
            <v>-440077</v>
          </cell>
          <cell r="N30">
            <v>0</v>
          </cell>
          <cell r="O30">
            <v>0</v>
          </cell>
          <cell r="P30">
            <v>-440077</v>
          </cell>
          <cell r="Q30">
            <v>0</v>
          </cell>
          <cell r="R30">
            <v>0</v>
          </cell>
          <cell r="S30">
            <v>0</v>
          </cell>
          <cell r="T30">
            <v>0</v>
          </cell>
          <cell r="U30">
            <v>0</v>
          </cell>
        </row>
        <row r="31">
          <cell r="M31">
            <v>0</v>
          </cell>
          <cell r="N31">
            <v>0</v>
          </cell>
          <cell r="O31">
            <v>0</v>
          </cell>
          <cell r="P31">
            <v>41237972</v>
          </cell>
          <cell r="Q31">
            <v>0</v>
          </cell>
          <cell r="R31">
            <v>0</v>
          </cell>
          <cell r="S31">
            <v>0</v>
          </cell>
          <cell r="T31">
            <v>0</v>
          </cell>
          <cell r="U31">
            <v>0</v>
          </cell>
        </row>
        <row r="32">
          <cell r="M32">
            <v>0</v>
          </cell>
          <cell r="N32">
            <v>0</v>
          </cell>
          <cell r="O32">
            <v>0</v>
          </cell>
          <cell r="P32">
            <v>0</v>
          </cell>
          <cell r="Q32">
            <v>0</v>
          </cell>
          <cell r="R32">
            <v>0</v>
          </cell>
          <cell r="S32">
            <v>0</v>
          </cell>
          <cell r="T32">
            <v>0</v>
          </cell>
          <cell r="U32">
            <v>0</v>
          </cell>
        </row>
        <row r="33">
          <cell r="M33">
            <v>0</v>
          </cell>
          <cell r="N33">
            <v>600000</v>
          </cell>
          <cell r="O33">
            <v>14013971</v>
          </cell>
          <cell r="P33">
            <v>17567376</v>
          </cell>
          <cell r="Q33">
            <v>0</v>
          </cell>
          <cell r="R33">
            <v>0</v>
          </cell>
          <cell r="S33">
            <v>0</v>
          </cell>
          <cell r="T33">
            <v>0</v>
          </cell>
          <cell r="U33">
            <v>0</v>
          </cell>
        </row>
        <row r="34">
          <cell r="M34">
            <v>0</v>
          </cell>
          <cell r="N34">
            <v>15950000</v>
          </cell>
          <cell r="O34">
            <v>0</v>
          </cell>
          <cell r="P34">
            <v>15950000</v>
          </cell>
          <cell r="Q34">
            <v>0</v>
          </cell>
          <cell r="R34">
            <v>0</v>
          </cell>
          <cell r="S34">
            <v>0</v>
          </cell>
          <cell r="T34">
            <v>0</v>
          </cell>
          <cell r="U34">
            <v>19312000</v>
          </cell>
        </row>
        <row r="35">
          <cell r="M35">
            <v>0</v>
          </cell>
          <cell r="N35">
            <v>0</v>
          </cell>
          <cell r="O35">
            <v>0</v>
          </cell>
          <cell r="P35">
            <v>0</v>
          </cell>
          <cell r="Q35">
            <v>0</v>
          </cell>
          <cell r="R35">
            <v>0</v>
          </cell>
          <cell r="S35">
            <v>0</v>
          </cell>
          <cell r="T35">
            <v>0</v>
          </cell>
          <cell r="U35">
            <v>0</v>
          </cell>
        </row>
        <row r="36">
          <cell r="M36">
            <v>0</v>
          </cell>
          <cell r="N36">
            <v>0</v>
          </cell>
          <cell r="O36">
            <v>0</v>
          </cell>
          <cell r="P36">
            <v>46432000</v>
          </cell>
          <cell r="Q36">
            <v>0</v>
          </cell>
          <cell r="R36">
            <v>0</v>
          </cell>
          <cell r="S36">
            <v>0</v>
          </cell>
          <cell r="T36">
            <v>7750500</v>
          </cell>
          <cell r="U36">
            <v>0</v>
          </cell>
        </row>
        <row r="37">
          <cell r="M37">
            <v>0</v>
          </cell>
          <cell r="N37">
            <v>0</v>
          </cell>
          <cell r="O37">
            <v>0</v>
          </cell>
          <cell r="P37">
            <v>32135080</v>
          </cell>
          <cell r="Q37">
            <v>0</v>
          </cell>
          <cell r="R37">
            <v>0</v>
          </cell>
          <cell r="S37">
            <v>0</v>
          </cell>
          <cell r="T37">
            <v>0</v>
          </cell>
          <cell r="U37">
            <v>0</v>
          </cell>
        </row>
        <row r="38">
          <cell r="M38">
            <v>0</v>
          </cell>
          <cell r="N38">
            <v>0</v>
          </cell>
          <cell r="O38">
            <v>58184860</v>
          </cell>
          <cell r="P38">
            <v>-1583588</v>
          </cell>
          <cell r="Q38">
            <v>0</v>
          </cell>
          <cell r="R38">
            <v>0</v>
          </cell>
          <cell r="S38">
            <v>0</v>
          </cell>
          <cell r="T38">
            <v>0</v>
          </cell>
          <cell r="U38">
            <v>0</v>
          </cell>
        </row>
        <row r="39">
          <cell r="M39">
            <v>0</v>
          </cell>
          <cell r="N39">
            <v>0</v>
          </cell>
          <cell r="O39">
            <v>1007000</v>
          </cell>
          <cell r="P39">
            <v>1007000</v>
          </cell>
          <cell r="Q39">
            <v>0</v>
          </cell>
          <cell r="R39">
            <v>0</v>
          </cell>
          <cell r="S39">
            <v>0</v>
          </cell>
          <cell r="T39">
            <v>0</v>
          </cell>
          <cell r="U39">
            <v>0</v>
          </cell>
        </row>
        <row r="40">
          <cell r="M40">
            <v>0</v>
          </cell>
          <cell r="N40">
            <v>3654176</v>
          </cell>
          <cell r="O40">
            <v>154081408</v>
          </cell>
          <cell r="P40">
            <v>194207024</v>
          </cell>
          <cell r="Q40">
            <v>0</v>
          </cell>
          <cell r="R40">
            <v>0</v>
          </cell>
          <cell r="S40">
            <v>0</v>
          </cell>
          <cell r="T40">
            <v>0</v>
          </cell>
          <cell r="U40">
            <v>0</v>
          </cell>
        </row>
        <row r="41">
          <cell r="M41">
            <v>0</v>
          </cell>
          <cell r="N41">
            <v>0</v>
          </cell>
          <cell r="O41">
            <v>35876056</v>
          </cell>
          <cell r="P41">
            <v>35876056</v>
          </cell>
          <cell r="Q41">
            <v>0</v>
          </cell>
          <cell r="R41">
            <v>0</v>
          </cell>
          <cell r="S41">
            <v>0</v>
          </cell>
          <cell r="T41">
            <v>0</v>
          </cell>
          <cell r="U41">
            <v>0</v>
          </cell>
        </row>
        <row r="42">
          <cell r="M42">
            <v>0</v>
          </cell>
          <cell r="N42">
            <v>0</v>
          </cell>
          <cell r="O42">
            <v>4449072</v>
          </cell>
          <cell r="P42">
            <v>4610856</v>
          </cell>
          <cell r="Q42">
            <v>0</v>
          </cell>
          <cell r="R42">
            <v>0</v>
          </cell>
          <cell r="S42">
            <v>0</v>
          </cell>
          <cell r="T42">
            <v>1187857</v>
          </cell>
          <cell r="U42">
            <v>2751321</v>
          </cell>
        </row>
        <row r="43">
          <cell r="M43">
            <v>0</v>
          </cell>
          <cell r="N43">
            <v>0</v>
          </cell>
          <cell r="O43">
            <v>11976111</v>
          </cell>
          <cell r="P43">
            <v>12509969</v>
          </cell>
          <cell r="Q43">
            <v>0</v>
          </cell>
          <cell r="R43">
            <v>0</v>
          </cell>
          <cell r="S43">
            <v>0</v>
          </cell>
          <cell r="T43">
            <v>0</v>
          </cell>
          <cell r="U43">
            <v>0</v>
          </cell>
        </row>
        <row r="44">
          <cell r="M44">
            <v>0</v>
          </cell>
          <cell r="N44">
            <v>0</v>
          </cell>
          <cell r="O44">
            <v>7168933</v>
          </cell>
          <cell r="P44">
            <v>7540936</v>
          </cell>
          <cell r="Q44">
            <v>0</v>
          </cell>
          <cell r="R44">
            <v>0</v>
          </cell>
          <cell r="S44">
            <v>0</v>
          </cell>
          <cell r="T44">
            <v>0</v>
          </cell>
          <cell r="U44">
            <v>107178</v>
          </cell>
        </row>
        <row r="45">
          <cell r="M45">
            <v>0</v>
          </cell>
          <cell r="N45">
            <v>15456</v>
          </cell>
          <cell r="O45">
            <v>4401942</v>
          </cell>
          <cell r="P45">
            <v>4573502</v>
          </cell>
          <cell r="Q45">
            <v>0</v>
          </cell>
          <cell r="R45">
            <v>0</v>
          </cell>
          <cell r="S45">
            <v>0</v>
          </cell>
          <cell r="T45">
            <v>0</v>
          </cell>
          <cell r="U45">
            <v>0</v>
          </cell>
        </row>
        <row r="46">
          <cell r="M46">
            <v>0</v>
          </cell>
          <cell r="N46">
            <v>0</v>
          </cell>
          <cell r="O46">
            <v>-39351</v>
          </cell>
          <cell r="P46">
            <v>-39351</v>
          </cell>
          <cell r="Q46">
            <v>0</v>
          </cell>
          <cell r="R46">
            <v>0</v>
          </cell>
          <cell r="S46">
            <v>0</v>
          </cell>
          <cell r="T46">
            <v>0</v>
          </cell>
          <cell r="U46">
            <v>0</v>
          </cell>
        </row>
        <row r="47">
          <cell r="M47">
            <v>0</v>
          </cell>
          <cell r="N47">
            <v>551230</v>
          </cell>
          <cell r="O47">
            <v>6509286</v>
          </cell>
          <cell r="P47">
            <v>7339964</v>
          </cell>
          <cell r="Q47">
            <v>0</v>
          </cell>
          <cell r="R47">
            <v>0</v>
          </cell>
          <cell r="S47">
            <v>0</v>
          </cell>
          <cell r="T47">
            <v>7494</v>
          </cell>
          <cell r="U47">
            <v>213884</v>
          </cell>
        </row>
        <row r="48">
          <cell r="M48">
            <v>0</v>
          </cell>
          <cell r="N48">
            <v>0</v>
          </cell>
          <cell r="O48">
            <v>3115832</v>
          </cell>
          <cell r="P48">
            <v>3205832</v>
          </cell>
          <cell r="Q48">
            <v>0</v>
          </cell>
          <cell r="R48">
            <v>0</v>
          </cell>
          <cell r="S48">
            <v>0</v>
          </cell>
          <cell r="T48">
            <v>0</v>
          </cell>
          <cell r="U48">
            <v>0</v>
          </cell>
        </row>
        <row r="49">
          <cell r="M49">
            <v>0</v>
          </cell>
          <cell r="N49">
            <v>0</v>
          </cell>
          <cell r="O49">
            <v>19377162</v>
          </cell>
          <cell r="P49">
            <v>19479476</v>
          </cell>
          <cell r="Q49">
            <v>0</v>
          </cell>
          <cell r="R49">
            <v>0</v>
          </cell>
          <cell r="S49">
            <v>0</v>
          </cell>
          <cell r="T49">
            <v>0</v>
          </cell>
          <cell r="U49">
            <v>0</v>
          </cell>
        </row>
        <row r="50">
          <cell r="M50">
            <v>0</v>
          </cell>
          <cell r="N50">
            <v>17400</v>
          </cell>
          <cell r="O50">
            <v>7746230</v>
          </cell>
          <cell r="P50">
            <v>7787630</v>
          </cell>
          <cell r="Q50">
            <v>0</v>
          </cell>
          <cell r="R50">
            <v>0</v>
          </cell>
          <cell r="S50">
            <v>0</v>
          </cell>
          <cell r="T50">
            <v>0</v>
          </cell>
          <cell r="U50">
            <v>108750</v>
          </cell>
        </row>
        <row r="51">
          <cell r="M51">
            <v>0</v>
          </cell>
          <cell r="N51">
            <v>0</v>
          </cell>
          <cell r="O51">
            <v>2733938</v>
          </cell>
          <cell r="P51">
            <v>2733938</v>
          </cell>
          <cell r="Q51">
            <v>0</v>
          </cell>
          <cell r="R51">
            <v>0</v>
          </cell>
          <cell r="S51">
            <v>0</v>
          </cell>
          <cell r="T51">
            <v>0</v>
          </cell>
          <cell r="U51">
            <v>0</v>
          </cell>
        </row>
        <row r="52">
          <cell r="M52">
            <v>0</v>
          </cell>
          <cell r="N52">
            <v>46752</v>
          </cell>
          <cell r="O52">
            <v>1900759</v>
          </cell>
          <cell r="P52">
            <v>1962624</v>
          </cell>
          <cell r="Q52">
            <v>0</v>
          </cell>
          <cell r="R52">
            <v>0</v>
          </cell>
          <cell r="S52">
            <v>0</v>
          </cell>
          <cell r="T52">
            <v>0</v>
          </cell>
          <cell r="U52">
            <v>0</v>
          </cell>
        </row>
        <row r="53">
          <cell r="M53">
            <v>0</v>
          </cell>
          <cell r="N53">
            <v>8784</v>
          </cell>
          <cell r="O53">
            <v>1189947</v>
          </cell>
          <cell r="P53">
            <v>1272041</v>
          </cell>
          <cell r="Q53">
            <v>0</v>
          </cell>
          <cell r="R53">
            <v>0</v>
          </cell>
          <cell r="S53">
            <v>0</v>
          </cell>
          <cell r="T53">
            <v>0</v>
          </cell>
          <cell r="U53">
            <v>111635</v>
          </cell>
        </row>
        <row r="54">
          <cell r="M54">
            <v>0</v>
          </cell>
          <cell r="N54">
            <v>0</v>
          </cell>
          <cell r="O54">
            <v>0</v>
          </cell>
          <cell r="P54">
            <v>0</v>
          </cell>
          <cell r="Q54">
            <v>0</v>
          </cell>
          <cell r="R54">
            <v>0</v>
          </cell>
          <cell r="S54">
            <v>0</v>
          </cell>
          <cell r="T54">
            <v>0</v>
          </cell>
          <cell r="U54">
            <v>0</v>
          </cell>
        </row>
        <row r="55">
          <cell r="M55">
            <v>0</v>
          </cell>
          <cell r="N55">
            <v>0</v>
          </cell>
          <cell r="O55">
            <v>821652</v>
          </cell>
          <cell r="P55">
            <v>821652</v>
          </cell>
          <cell r="Q55">
            <v>0</v>
          </cell>
          <cell r="R55">
            <v>0</v>
          </cell>
          <cell r="S55">
            <v>0</v>
          </cell>
          <cell r="T55">
            <v>44488</v>
          </cell>
          <cell r="U55">
            <v>183432</v>
          </cell>
        </row>
        <row r="56">
          <cell r="M56">
            <v>0</v>
          </cell>
          <cell r="N56">
            <v>0</v>
          </cell>
          <cell r="O56">
            <v>693401</v>
          </cell>
          <cell r="P56">
            <v>693401</v>
          </cell>
          <cell r="Q56">
            <v>0</v>
          </cell>
          <cell r="R56">
            <v>0</v>
          </cell>
          <cell r="S56">
            <v>0</v>
          </cell>
          <cell r="T56">
            <v>0</v>
          </cell>
          <cell r="U56">
            <v>0</v>
          </cell>
        </row>
        <row r="57">
          <cell r="M57">
            <v>0</v>
          </cell>
          <cell r="N57">
            <v>18720</v>
          </cell>
          <cell r="O57">
            <v>1222583</v>
          </cell>
          <cell r="P57">
            <v>1462719</v>
          </cell>
          <cell r="Q57">
            <v>0</v>
          </cell>
          <cell r="R57">
            <v>0</v>
          </cell>
          <cell r="S57">
            <v>0</v>
          </cell>
          <cell r="T57">
            <v>0</v>
          </cell>
          <cell r="U57">
            <v>0</v>
          </cell>
        </row>
        <row r="58">
          <cell r="M58">
            <v>0</v>
          </cell>
          <cell r="N58">
            <v>283398</v>
          </cell>
          <cell r="O58">
            <v>11016834</v>
          </cell>
          <cell r="P58">
            <v>11370241</v>
          </cell>
          <cell r="Q58">
            <v>0</v>
          </cell>
          <cell r="R58">
            <v>0</v>
          </cell>
          <cell r="S58">
            <v>0</v>
          </cell>
          <cell r="T58">
            <v>0</v>
          </cell>
          <cell r="U58">
            <v>0</v>
          </cell>
        </row>
        <row r="59">
          <cell r="M59">
            <v>0</v>
          </cell>
          <cell r="N59">
            <v>136257</v>
          </cell>
          <cell r="O59">
            <v>11381430</v>
          </cell>
          <cell r="P59">
            <v>11902521</v>
          </cell>
          <cell r="Q59">
            <v>0</v>
          </cell>
          <cell r="R59">
            <v>0</v>
          </cell>
          <cell r="S59">
            <v>0</v>
          </cell>
          <cell r="T59">
            <v>0</v>
          </cell>
          <cell r="U59">
            <v>18567</v>
          </cell>
        </row>
        <row r="60">
          <cell r="M60">
            <v>0</v>
          </cell>
          <cell r="N60">
            <v>0</v>
          </cell>
          <cell r="O60">
            <v>0</v>
          </cell>
          <cell r="P60">
            <v>0</v>
          </cell>
          <cell r="Q60">
            <v>0</v>
          </cell>
          <cell r="R60">
            <v>0</v>
          </cell>
          <cell r="S60">
            <v>0</v>
          </cell>
          <cell r="T60">
            <v>92682</v>
          </cell>
          <cell r="U60">
            <v>0</v>
          </cell>
        </row>
        <row r="61">
          <cell r="M61">
            <v>0</v>
          </cell>
          <cell r="N61">
            <v>0</v>
          </cell>
          <cell r="O61">
            <v>624672</v>
          </cell>
          <cell r="P61">
            <v>624672</v>
          </cell>
          <cell r="Q61">
            <v>0</v>
          </cell>
          <cell r="R61">
            <v>0</v>
          </cell>
          <cell r="S61">
            <v>0</v>
          </cell>
          <cell r="T61">
            <v>8326</v>
          </cell>
          <cell r="U61">
            <v>21183</v>
          </cell>
        </row>
        <row r="62">
          <cell r="M62">
            <v>0</v>
          </cell>
          <cell r="N62">
            <v>0</v>
          </cell>
          <cell r="O62">
            <v>0</v>
          </cell>
          <cell r="P62">
            <v>0</v>
          </cell>
          <cell r="Q62">
            <v>0</v>
          </cell>
          <cell r="R62">
            <v>0</v>
          </cell>
          <cell r="S62">
            <v>0</v>
          </cell>
          <cell r="T62">
            <v>48884</v>
          </cell>
          <cell r="U62">
            <v>96999</v>
          </cell>
        </row>
        <row r="63">
          <cell r="M63">
            <v>0</v>
          </cell>
          <cell r="N63">
            <v>3660</v>
          </cell>
          <cell r="O63">
            <v>237087</v>
          </cell>
          <cell r="P63">
            <v>258707</v>
          </cell>
          <cell r="Q63">
            <v>0</v>
          </cell>
          <cell r="R63">
            <v>0</v>
          </cell>
          <cell r="S63">
            <v>0</v>
          </cell>
          <cell r="T63">
            <v>0</v>
          </cell>
          <cell r="U63">
            <v>0</v>
          </cell>
        </row>
        <row r="64">
          <cell r="M64">
            <v>0</v>
          </cell>
          <cell r="N64">
            <v>0</v>
          </cell>
          <cell r="O64">
            <v>2623087</v>
          </cell>
          <cell r="P64">
            <v>2657646</v>
          </cell>
          <cell r="Q64">
            <v>0</v>
          </cell>
          <cell r="R64">
            <v>0</v>
          </cell>
          <cell r="S64">
            <v>0</v>
          </cell>
          <cell r="T64">
            <v>0</v>
          </cell>
          <cell r="U64">
            <v>0</v>
          </cell>
        </row>
        <row r="65">
          <cell r="M65">
            <v>0</v>
          </cell>
          <cell r="N65">
            <v>0</v>
          </cell>
          <cell r="O65">
            <v>2623087</v>
          </cell>
          <cell r="P65">
            <v>2657646</v>
          </cell>
          <cell r="Q65">
            <v>0</v>
          </cell>
          <cell r="R65">
            <v>0</v>
          </cell>
          <cell r="S65">
            <v>0</v>
          </cell>
          <cell r="T65">
            <v>0</v>
          </cell>
          <cell r="U65">
            <v>0</v>
          </cell>
        </row>
        <row r="66">
          <cell r="M66">
            <v>0</v>
          </cell>
          <cell r="N66">
            <v>0</v>
          </cell>
          <cell r="O66">
            <v>0</v>
          </cell>
          <cell r="P66">
            <v>0</v>
          </cell>
          <cell r="Q66">
            <v>0</v>
          </cell>
          <cell r="R66">
            <v>0</v>
          </cell>
          <cell r="S66">
            <v>0</v>
          </cell>
          <cell r="T66">
            <v>0</v>
          </cell>
          <cell r="U66">
            <v>0</v>
          </cell>
        </row>
        <row r="67">
          <cell r="M67">
            <v>0</v>
          </cell>
          <cell r="N67">
            <v>45992</v>
          </cell>
          <cell r="O67">
            <v>876631</v>
          </cell>
          <cell r="P67">
            <v>1118623</v>
          </cell>
          <cell r="Q67">
            <v>0</v>
          </cell>
          <cell r="R67">
            <v>0</v>
          </cell>
          <cell r="S67">
            <v>0</v>
          </cell>
          <cell r="T67">
            <v>0</v>
          </cell>
          <cell r="U67">
            <v>0</v>
          </cell>
        </row>
        <row r="68">
          <cell r="M68">
            <v>0</v>
          </cell>
          <cell r="N68">
            <v>206000</v>
          </cell>
          <cell r="O68">
            <v>3427697</v>
          </cell>
          <cell r="P68">
            <v>4865767</v>
          </cell>
          <cell r="Q68">
            <v>0</v>
          </cell>
          <cell r="R68">
            <v>0</v>
          </cell>
          <cell r="S68">
            <v>0</v>
          </cell>
          <cell r="T68">
            <v>0</v>
          </cell>
          <cell r="U68">
            <v>0</v>
          </cell>
        </row>
        <row r="69">
          <cell r="M69">
            <v>0</v>
          </cell>
          <cell r="N69">
            <v>62125</v>
          </cell>
          <cell r="O69">
            <v>512740</v>
          </cell>
          <cell r="P69">
            <v>611861</v>
          </cell>
          <cell r="Q69">
            <v>0</v>
          </cell>
          <cell r="R69">
            <v>0</v>
          </cell>
          <cell r="S69">
            <v>0</v>
          </cell>
          <cell r="T69">
            <v>0</v>
          </cell>
          <cell r="U69">
            <v>15362</v>
          </cell>
        </row>
        <row r="70">
          <cell r="M70">
            <v>0</v>
          </cell>
          <cell r="N70">
            <v>94906</v>
          </cell>
          <cell r="O70">
            <v>1492685</v>
          </cell>
          <cell r="P70">
            <v>1599591</v>
          </cell>
          <cell r="Q70">
            <v>0</v>
          </cell>
          <cell r="R70">
            <v>0</v>
          </cell>
          <cell r="S70">
            <v>0</v>
          </cell>
          <cell r="T70">
            <v>0</v>
          </cell>
          <cell r="U70">
            <v>15362</v>
          </cell>
        </row>
        <row r="71">
          <cell r="M71">
            <v>0</v>
          </cell>
          <cell r="N71">
            <v>0</v>
          </cell>
          <cell r="O71">
            <v>0</v>
          </cell>
          <cell r="P71">
            <v>0</v>
          </cell>
          <cell r="Q71">
            <v>0</v>
          </cell>
          <cell r="R71">
            <v>0</v>
          </cell>
          <cell r="S71">
            <v>0</v>
          </cell>
          <cell r="T71">
            <v>0</v>
          </cell>
          <cell r="U71">
            <v>0</v>
          </cell>
        </row>
        <row r="72">
          <cell r="M72">
            <v>0</v>
          </cell>
          <cell r="N72">
            <v>28572</v>
          </cell>
          <cell r="O72">
            <v>2037678</v>
          </cell>
          <cell r="P72">
            <v>2084550</v>
          </cell>
          <cell r="Q72">
            <v>0</v>
          </cell>
          <cell r="R72">
            <v>0</v>
          </cell>
          <cell r="S72">
            <v>0</v>
          </cell>
          <cell r="T72">
            <v>66248</v>
          </cell>
          <cell r="U72">
            <v>36074</v>
          </cell>
        </row>
        <row r="73">
          <cell r="M73">
            <v>0</v>
          </cell>
          <cell r="N73">
            <v>151992</v>
          </cell>
          <cell r="O73">
            <v>375955</v>
          </cell>
          <cell r="P73">
            <v>545947</v>
          </cell>
          <cell r="Q73">
            <v>0</v>
          </cell>
          <cell r="R73">
            <v>0</v>
          </cell>
          <cell r="S73">
            <v>0</v>
          </cell>
          <cell r="T73">
            <v>0</v>
          </cell>
          <cell r="U73">
            <v>0</v>
          </cell>
        </row>
        <row r="74">
          <cell r="M74">
            <v>0</v>
          </cell>
          <cell r="N74">
            <v>23810</v>
          </cell>
          <cell r="O74">
            <v>3449363</v>
          </cell>
          <cell r="P74">
            <v>3691081</v>
          </cell>
          <cell r="Q74">
            <v>0</v>
          </cell>
          <cell r="R74">
            <v>0</v>
          </cell>
          <cell r="S74">
            <v>0</v>
          </cell>
          <cell r="T74">
            <v>3000</v>
          </cell>
          <cell r="U74">
            <v>0</v>
          </cell>
        </row>
        <row r="75">
          <cell r="M75">
            <v>0</v>
          </cell>
          <cell r="N75">
            <v>0</v>
          </cell>
          <cell r="O75">
            <v>0</v>
          </cell>
          <cell r="P75">
            <v>0</v>
          </cell>
          <cell r="Q75">
            <v>0</v>
          </cell>
          <cell r="R75">
            <v>0</v>
          </cell>
          <cell r="S75">
            <v>0</v>
          </cell>
          <cell r="T75">
            <v>0</v>
          </cell>
          <cell r="U75">
            <v>0</v>
          </cell>
        </row>
        <row r="76">
          <cell r="M76">
            <v>0</v>
          </cell>
          <cell r="N76">
            <v>0</v>
          </cell>
          <cell r="O76">
            <v>54476</v>
          </cell>
          <cell r="P76">
            <v>54476</v>
          </cell>
          <cell r="Q76">
            <v>0</v>
          </cell>
          <cell r="R76">
            <v>0</v>
          </cell>
          <cell r="S76">
            <v>0</v>
          </cell>
          <cell r="T76">
            <v>24387</v>
          </cell>
          <cell r="U76">
            <v>3044</v>
          </cell>
        </row>
        <row r="77">
          <cell r="M77">
            <v>0</v>
          </cell>
          <cell r="N77">
            <v>0</v>
          </cell>
          <cell r="O77">
            <v>0</v>
          </cell>
          <cell r="P77">
            <v>0</v>
          </cell>
          <cell r="Q77">
            <v>0</v>
          </cell>
          <cell r="R77">
            <v>0</v>
          </cell>
          <cell r="S77">
            <v>0</v>
          </cell>
          <cell r="T77">
            <v>0</v>
          </cell>
          <cell r="U77">
            <v>0</v>
          </cell>
        </row>
        <row r="78">
          <cell r="M78">
            <v>0</v>
          </cell>
          <cell r="N78">
            <v>169465</v>
          </cell>
          <cell r="O78">
            <v>4008736</v>
          </cell>
          <cell r="P78">
            <v>4566881</v>
          </cell>
          <cell r="Q78">
            <v>0</v>
          </cell>
          <cell r="R78">
            <v>0</v>
          </cell>
          <cell r="S78">
            <v>0</v>
          </cell>
          <cell r="T78">
            <v>22748</v>
          </cell>
          <cell r="U78">
            <v>0</v>
          </cell>
        </row>
        <row r="79">
          <cell r="M79">
            <v>0</v>
          </cell>
          <cell r="N79">
            <v>0</v>
          </cell>
          <cell r="O79">
            <v>0</v>
          </cell>
          <cell r="P79">
            <v>0</v>
          </cell>
          <cell r="Q79">
            <v>0</v>
          </cell>
          <cell r="R79">
            <v>0</v>
          </cell>
          <cell r="S79">
            <v>0</v>
          </cell>
          <cell r="T79">
            <v>0</v>
          </cell>
          <cell r="U79">
            <v>0</v>
          </cell>
        </row>
        <row r="80">
          <cell r="M80">
            <v>0</v>
          </cell>
          <cell r="N80">
            <v>872025</v>
          </cell>
          <cell r="O80">
            <v>792279</v>
          </cell>
          <cell r="P80">
            <v>1664304</v>
          </cell>
          <cell r="Q80">
            <v>0</v>
          </cell>
          <cell r="R80">
            <v>0</v>
          </cell>
          <cell r="S80">
            <v>0</v>
          </cell>
          <cell r="T80">
            <v>1500</v>
          </cell>
          <cell r="U80">
            <v>37500</v>
          </cell>
        </row>
        <row r="81">
          <cell r="M81">
            <v>0</v>
          </cell>
          <cell r="N81">
            <v>0</v>
          </cell>
          <cell r="O81">
            <v>4186714</v>
          </cell>
          <cell r="P81">
            <v>5321564</v>
          </cell>
          <cell r="Q81">
            <v>0</v>
          </cell>
          <cell r="R81">
            <v>0</v>
          </cell>
          <cell r="S81">
            <v>0</v>
          </cell>
          <cell r="T81">
            <v>0</v>
          </cell>
          <cell r="U81">
            <v>0</v>
          </cell>
        </row>
        <row r="82">
          <cell r="M82">
            <v>0</v>
          </cell>
          <cell r="N82">
            <v>0</v>
          </cell>
          <cell r="O82">
            <v>138204</v>
          </cell>
          <cell r="P82">
            <v>138204</v>
          </cell>
          <cell r="Q82">
            <v>0</v>
          </cell>
          <cell r="R82">
            <v>0</v>
          </cell>
          <cell r="S82">
            <v>0</v>
          </cell>
          <cell r="T82">
            <v>26800</v>
          </cell>
          <cell r="U82">
            <v>0</v>
          </cell>
        </row>
        <row r="83">
          <cell r="M83">
            <v>0</v>
          </cell>
          <cell r="N83">
            <v>0</v>
          </cell>
          <cell r="O83">
            <v>549755</v>
          </cell>
          <cell r="P83">
            <v>552755</v>
          </cell>
          <cell r="Q83">
            <v>0</v>
          </cell>
          <cell r="R83">
            <v>0</v>
          </cell>
          <cell r="S83">
            <v>0</v>
          </cell>
          <cell r="T83">
            <v>0</v>
          </cell>
          <cell r="U83">
            <v>0</v>
          </cell>
        </row>
        <row r="84">
          <cell r="M84">
            <v>0</v>
          </cell>
          <cell r="N84">
            <v>0</v>
          </cell>
          <cell r="O84">
            <v>7140</v>
          </cell>
          <cell r="P84">
            <v>7140</v>
          </cell>
          <cell r="Q84">
            <v>0</v>
          </cell>
          <cell r="R84">
            <v>0</v>
          </cell>
          <cell r="S84">
            <v>0</v>
          </cell>
          <cell r="T84">
            <v>64550</v>
          </cell>
          <cell r="U84">
            <v>23542</v>
          </cell>
        </row>
        <row r="85">
          <cell r="M85">
            <v>0</v>
          </cell>
          <cell r="N85">
            <v>0</v>
          </cell>
          <cell r="O85">
            <v>0</v>
          </cell>
          <cell r="P85">
            <v>0</v>
          </cell>
          <cell r="Q85">
            <v>0</v>
          </cell>
          <cell r="R85">
            <v>0</v>
          </cell>
          <cell r="S85">
            <v>0</v>
          </cell>
          <cell r="T85">
            <v>0</v>
          </cell>
          <cell r="U85">
            <v>0</v>
          </cell>
        </row>
        <row r="86">
          <cell r="M86">
            <v>0</v>
          </cell>
          <cell r="N86">
            <v>0</v>
          </cell>
          <cell r="O86">
            <v>0</v>
          </cell>
          <cell r="P86">
            <v>0</v>
          </cell>
          <cell r="Q86">
            <v>0</v>
          </cell>
          <cell r="R86">
            <v>0</v>
          </cell>
          <cell r="S86">
            <v>0</v>
          </cell>
          <cell r="T86">
            <v>0</v>
          </cell>
          <cell r="U86">
            <v>0</v>
          </cell>
        </row>
        <row r="87">
          <cell r="M87">
            <v>0</v>
          </cell>
          <cell r="N87">
            <v>0</v>
          </cell>
          <cell r="O87">
            <v>0</v>
          </cell>
          <cell r="P87">
            <v>0</v>
          </cell>
          <cell r="Q87">
            <v>0</v>
          </cell>
          <cell r="R87">
            <v>0</v>
          </cell>
          <cell r="S87">
            <v>0</v>
          </cell>
          <cell r="T87">
            <v>338140</v>
          </cell>
          <cell r="U87">
            <v>10426</v>
          </cell>
        </row>
        <row r="88">
          <cell r="M88">
            <v>0</v>
          </cell>
          <cell r="N88">
            <v>0</v>
          </cell>
          <cell r="O88">
            <v>0</v>
          </cell>
          <cell r="P88">
            <v>0</v>
          </cell>
          <cell r="Q88">
            <v>0</v>
          </cell>
          <cell r="R88">
            <v>0</v>
          </cell>
          <cell r="S88">
            <v>0</v>
          </cell>
          <cell r="T88">
            <v>5000</v>
          </cell>
          <cell r="U88">
            <v>24201</v>
          </cell>
        </row>
        <row r="89">
          <cell r="M89">
            <v>0</v>
          </cell>
          <cell r="N89">
            <v>0</v>
          </cell>
          <cell r="O89">
            <v>0</v>
          </cell>
          <cell r="P89">
            <v>0</v>
          </cell>
          <cell r="Q89">
            <v>0</v>
          </cell>
          <cell r="R89">
            <v>0</v>
          </cell>
          <cell r="S89">
            <v>0</v>
          </cell>
          <cell r="T89">
            <v>0</v>
          </cell>
          <cell r="U89">
            <v>0</v>
          </cell>
        </row>
        <row r="90">
          <cell r="M90">
            <v>0</v>
          </cell>
          <cell r="N90">
            <v>0</v>
          </cell>
          <cell r="O90">
            <v>0</v>
          </cell>
          <cell r="P90">
            <v>0</v>
          </cell>
          <cell r="Q90">
            <v>0</v>
          </cell>
          <cell r="R90">
            <v>0</v>
          </cell>
          <cell r="S90">
            <v>0</v>
          </cell>
          <cell r="T90">
            <v>0</v>
          </cell>
          <cell r="U90">
            <v>0</v>
          </cell>
        </row>
        <row r="91">
          <cell r="M91">
            <v>0</v>
          </cell>
          <cell r="N91">
            <v>0</v>
          </cell>
          <cell r="O91">
            <v>15432</v>
          </cell>
          <cell r="P91">
            <v>15432</v>
          </cell>
          <cell r="Q91">
            <v>0</v>
          </cell>
          <cell r="R91">
            <v>0</v>
          </cell>
          <cell r="S91">
            <v>0</v>
          </cell>
          <cell r="T91">
            <v>0</v>
          </cell>
          <cell r="U91">
            <v>0</v>
          </cell>
        </row>
        <row r="92">
          <cell r="M92">
            <v>0</v>
          </cell>
          <cell r="N92">
            <v>0</v>
          </cell>
          <cell r="O92">
            <v>0</v>
          </cell>
          <cell r="P92">
            <v>0</v>
          </cell>
          <cell r="Q92">
            <v>0</v>
          </cell>
          <cell r="R92">
            <v>0</v>
          </cell>
          <cell r="S92">
            <v>0</v>
          </cell>
          <cell r="T92">
            <v>0</v>
          </cell>
          <cell r="U92">
            <v>0</v>
          </cell>
        </row>
        <row r="93">
          <cell r="M93">
            <v>0</v>
          </cell>
          <cell r="N93">
            <v>0</v>
          </cell>
          <cell r="O93">
            <v>0</v>
          </cell>
          <cell r="P93">
            <v>0</v>
          </cell>
          <cell r="Q93">
            <v>0</v>
          </cell>
          <cell r="R93">
            <v>0</v>
          </cell>
          <cell r="S93">
            <v>0</v>
          </cell>
          <cell r="T93">
            <v>0</v>
          </cell>
          <cell r="U93">
            <v>0</v>
          </cell>
        </row>
        <row r="94">
          <cell r="M94">
            <v>0</v>
          </cell>
          <cell r="N94">
            <v>0</v>
          </cell>
          <cell r="O94">
            <v>2200</v>
          </cell>
          <cell r="P94">
            <v>2200</v>
          </cell>
          <cell r="Q94">
            <v>0</v>
          </cell>
          <cell r="R94">
            <v>0</v>
          </cell>
          <cell r="S94">
            <v>0</v>
          </cell>
          <cell r="T94">
            <v>0</v>
          </cell>
          <cell r="U94">
            <v>0</v>
          </cell>
        </row>
        <row r="95">
          <cell r="M95">
            <v>0</v>
          </cell>
          <cell r="N95">
            <v>0</v>
          </cell>
          <cell r="O95">
            <v>6036</v>
          </cell>
          <cell r="P95">
            <v>6036</v>
          </cell>
          <cell r="Q95">
            <v>0</v>
          </cell>
          <cell r="R95">
            <v>0</v>
          </cell>
          <cell r="S95">
            <v>0</v>
          </cell>
          <cell r="T95">
            <v>0</v>
          </cell>
          <cell r="U95">
            <v>0</v>
          </cell>
        </row>
        <row r="96">
          <cell r="M96">
            <v>0</v>
          </cell>
          <cell r="N96">
            <v>0</v>
          </cell>
          <cell r="O96">
            <v>0</v>
          </cell>
          <cell r="P96">
            <v>0</v>
          </cell>
          <cell r="Q96">
            <v>0</v>
          </cell>
          <cell r="R96">
            <v>0</v>
          </cell>
          <cell r="S96">
            <v>0</v>
          </cell>
          <cell r="T96">
            <v>0</v>
          </cell>
          <cell r="U96">
            <v>0</v>
          </cell>
        </row>
        <row r="97">
          <cell r="M97">
            <v>0</v>
          </cell>
          <cell r="N97">
            <v>0</v>
          </cell>
          <cell r="O97">
            <v>0</v>
          </cell>
          <cell r="P97">
            <v>0</v>
          </cell>
          <cell r="Q97">
            <v>0</v>
          </cell>
          <cell r="R97">
            <v>0</v>
          </cell>
          <cell r="S97">
            <v>0</v>
          </cell>
          <cell r="T97">
            <v>0</v>
          </cell>
          <cell r="U97">
            <v>0</v>
          </cell>
        </row>
        <row r="98">
          <cell r="M98">
            <v>0</v>
          </cell>
          <cell r="N98">
            <v>0</v>
          </cell>
          <cell r="O98">
            <v>2018400</v>
          </cell>
          <cell r="P98">
            <v>0</v>
          </cell>
          <cell r="Q98">
            <v>0</v>
          </cell>
          <cell r="R98">
            <v>0</v>
          </cell>
          <cell r="S98">
            <v>0</v>
          </cell>
          <cell r="T98">
            <v>0</v>
          </cell>
          <cell r="U98">
            <v>0</v>
          </cell>
        </row>
        <row r="99">
          <cell r="M99">
            <v>0</v>
          </cell>
          <cell r="N99">
            <v>287652</v>
          </cell>
          <cell r="O99">
            <v>12527408</v>
          </cell>
          <cell r="P99">
            <v>14838599</v>
          </cell>
          <cell r="Q99">
            <v>0</v>
          </cell>
          <cell r="R99">
            <v>0</v>
          </cell>
          <cell r="S99">
            <v>0</v>
          </cell>
          <cell r="T99">
            <v>0</v>
          </cell>
          <cell r="U99">
            <v>0</v>
          </cell>
        </row>
        <row r="100">
          <cell r="M100">
            <v>0</v>
          </cell>
          <cell r="N100">
            <v>2856</v>
          </cell>
          <cell r="O100">
            <v>117467</v>
          </cell>
          <cell r="P100">
            <v>134363</v>
          </cell>
          <cell r="Q100">
            <v>0</v>
          </cell>
          <cell r="R100">
            <v>0</v>
          </cell>
          <cell r="S100">
            <v>0</v>
          </cell>
          <cell r="T100">
            <v>0</v>
          </cell>
          <cell r="U100">
            <v>0</v>
          </cell>
        </row>
        <row r="101">
          <cell r="M101">
            <v>0</v>
          </cell>
          <cell r="N101">
            <v>0</v>
          </cell>
          <cell r="O101">
            <v>1112700</v>
          </cell>
          <cell r="P101">
            <v>0</v>
          </cell>
          <cell r="Q101">
            <v>0</v>
          </cell>
          <cell r="R101">
            <v>0</v>
          </cell>
          <cell r="S101">
            <v>0</v>
          </cell>
          <cell r="T101">
            <v>0</v>
          </cell>
          <cell r="U101">
            <v>0</v>
          </cell>
        </row>
        <row r="102">
          <cell r="M102">
            <v>0</v>
          </cell>
          <cell r="N102">
            <v>122340</v>
          </cell>
          <cell r="O102">
            <v>5424</v>
          </cell>
          <cell r="P102">
            <v>22164</v>
          </cell>
          <cell r="Q102">
            <v>0</v>
          </cell>
          <cell r="R102">
            <v>0</v>
          </cell>
          <cell r="S102">
            <v>0</v>
          </cell>
          <cell r="T102">
            <v>0</v>
          </cell>
          <cell r="U102">
            <v>0</v>
          </cell>
        </row>
        <row r="103">
          <cell r="M103">
            <v>0</v>
          </cell>
          <cell r="N103">
            <v>0</v>
          </cell>
          <cell r="O103">
            <v>3967749</v>
          </cell>
          <cell r="P103">
            <v>4877409</v>
          </cell>
          <cell r="Q103">
            <v>0</v>
          </cell>
          <cell r="R103">
            <v>0</v>
          </cell>
          <cell r="S103">
            <v>0</v>
          </cell>
          <cell r="T103">
            <v>0</v>
          </cell>
          <cell r="U103">
            <v>0</v>
          </cell>
        </row>
        <row r="104">
          <cell r="M104">
            <v>0</v>
          </cell>
          <cell r="N104">
            <v>0</v>
          </cell>
          <cell r="O104">
            <v>3739207</v>
          </cell>
          <cell r="P104">
            <v>4164442</v>
          </cell>
          <cell r="Q104">
            <v>0</v>
          </cell>
          <cell r="R104">
            <v>0</v>
          </cell>
          <cell r="S104">
            <v>0</v>
          </cell>
          <cell r="T104">
            <v>0</v>
          </cell>
          <cell r="U104">
            <v>5576</v>
          </cell>
        </row>
        <row r="105">
          <cell r="M105">
            <v>0</v>
          </cell>
          <cell r="N105">
            <v>0</v>
          </cell>
          <cell r="O105">
            <v>569357</v>
          </cell>
          <cell r="P105">
            <v>587357</v>
          </cell>
          <cell r="Q105">
            <v>0</v>
          </cell>
          <cell r="R105">
            <v>0</v>
          </cell>
          <cell r="S105">
            <v>0</v>
          </cell>
          <cell r="T105">
            <v>210000</v>
          </cell>
          <cell r="U105">
            <v>491441</v>
          </cell>
        </row>
        <row r="106">
          <cell r="M106">
            <v>0</v>
          </cell>
          <cell r="N106">
            <v>0</v>
          </cell>
          <cell r="O106">
            <v>3551727</v>
          </cell>
          <cell r="P106">
            <v>4065927</v>
          </cell>
          <cell r="Q106">
            <v>0</v>
          </cell>
          <cell r="R106">
            <v>0</v>
          </cell>
          <cell r="S106">
            <v>0</v>
          </cell>
          <cell r="T106">
            <v>15000</v>
          </cell>
          <cell r="U106">
            <v>0</v>
          </cell>
        </row>
        <row r="107">
          <cell r="M107">
            <v>0</v>
          </cell>
          <cell r="N107">
            <v>0</v>
          </cell>
          <cell r="O107">
            <v>10000</v>
          </cell>
          <cell r="P107">
            <v>75760</v>
          </cell>
          <cell r="Q107">
            <v>0</v>
          </cell>
          <cell r="R107">
            <v>0</v>
          </cell>
          <cell r="S107">
            <v>0</v>
          </cell>
          <cell r="T107">
            <v>0</v>
          </cell>
          <cell r="U107">
            <v>2824</v>
          </cell>
        </row>
        <row r="108">
          <cell r="M108">
            <v>0</v>
          </cell>
          <cell r="N108">
            <v>0</v>
          </cell>
          <cell r="O108">
            <v>360000</v>
          </cell>
          <cell r="P108">
            <v>430620</v>
          </cell>
          <cell r="Q108">
            <v>0</v>
          </cell>
          <cell r="R108">
            <v>0</v>
          </cell>
          <cell r="S108">
            <v>0</v>
          </cell>
          <cell r="T108">
            <v>0</v>
          </cell>
          <cell r="U108">
            <v>0</v>
          </cell>
        </row>
        <row r="109">
          <cell r="M109">
            <v>0</v>
          </cell>
          <cell r="N109">
            <v>0</v>
          </cell>
          <cell r="O109">
            <v>163284</v>
          </cell>
          <cell r="P109">
            <v>163284</v>
          </cell>
          <cell r="Q109">
            <v>0</v>
          </cell>
          <cell r="R109">
            <v>0</v>
          </cell>
          <cell r="S109">
            <v>0</v>
          </cell>
          <cell r="T109">
            <v>0</v>
          </cell>
          <cell r="U109">
            <v>0</v>
          </cell>
        </row>
        <row r="110">
          <cell r="M110">
            <v>0</v>
          </cell>
          <cell r="N110">
            <v>0</v>
          </cell>
          <cell r="O110">
            <v>54000</v>
          </cell>
          <cell r="P110">
            <v>69000</v>
          </cell>
          <cell r="Q110">
            <v>0</v>
          </cell>
          <cell r="R110">
            <v>0</v>
          </cell>
          <cell r="S110">
            <v>0</v>
          </cell>
          <cell r="T110">
            <v>0</v>
          </cell>
          <cell r="U110">
            <v>54193</v>
          </cell>
        </row>
        <row r="111">
          <cell r="M111">
            <v>0</v>
          </cell>
          <cell r="N111">
            <v>0</v>
          </cell>
          <cell r="O111">
            <v>0</v>
          </cell>
          <cell r="P111">
            <v>0</v>
          </cell>
          <cell r="Q111">
            <v>0</v>
          </cell>
          <cell r="R111">
            <v>0</v>
          </cell>
          <cell r="S111">
            <v>0</v>
          </cell>
          <cell r="T111">
            <v>0</v>
          </cell>
          <cell r="U111">
            <v>69624</v>
          </cell>
        </row>
        <row r="112">
          <cell r="M112">
            <v>0</v>
          </cell>
          <cell r="N112">
            <v>0</v>
          </cell>
          <cell r="O112">
            <v>7535610</v>
          </cell>
          <cell r="P112">
            <v>7675610</v>
          </cell>
          <cell r="Q112">
            <v>0</v>
          </cell>
          <cell r="R112">
            <v>0</v>
          </cell>
          <cell r="S112">
            <v>0</v>
          </cell>
          <cell r="T112">
            <v>0</v>
          </cell>
          <cell r="U112">
            <v>0</v>
          </cell>
        </row>
        <row r="113">
          <cell r="M113">
            <v>0</v>
          </cell>
          <cell r="N113">
            <v>0</v>
          </cell>
          <cell r="O113">
            <v>1046972</v>
          </cell>
          <cell r="P113">
            <v>1046972</v>
          </cell>
          <cell r="Q113">
            <v>0</v>
          </cell>
          <cell r="R113">
            <v>0</v>
          </cell>
          <cell r="S113">
            <v>0</v>
          </cell>
          <cell r="T113">
            <v>0</v>
          </cell>
          <cell r="U113">
            <v>63804</v>
          </cell>
        </row>
        <row r="114">
          <cell r="M114">
            <v>0</v>
          </cell>
          <cell r="N114">
            <v>0</v>
          </cell>
          <cell r="O114">
            <v>1942518</v>
          </cell>
          <cell r="P114">
            <v>1942518</v>
          </cell>
          <cell r="Q114">
            <v>0</v>
          </cell>
          <cell r="R114">
            <v>0</v>
          </cell>
          <cell r="S114">
            <v>0</v>
          </cell>
          <cell r="T114">
            <v>0</v>
          </cell>
          <cell r="U114">
            <v>0</v>
          </cell>
        </row>
        <row r="115">
          <cell r="M115">
            <v>0</v>
          </cell>
          <cell r="N115">
            <v>0</v>
          </cell>
          <cell r="O115">
            <v>11665506</v>
          </cell>
          <cell r="P115">
            <v>11665506</v>
          </cell>
          <cell r="Q115">
            <v>0</v>
          </cell>
          <cell r="R115">
            <v>0</v>
          </cell>
          <cell r="S115">
            <v>0</v>
          </cell>
          <cell r="T115">
            <v>0</v>
          </cell>
          <cell r="U115">
            <v>0</v>
          </cell>
        </row>
        <row r="116">
          <cell r="M116">
            <v>0</v>
          </cell>
          <cell r="N116">
            <v>0</v>
          </cell>
          <cell r="O116">
            <v>10283945</v>
          </cell>
          <cell r="P116">
            <v>10483946</v>
          </cell>
          <cell r="Q116">
            <v>0</v>
          </cell>
          <cell r="R116">
            <v>0</v>
          </cell>
          <cell r="S116">
            <v>0</v>
          </cell>
          <cell r="T116">
            <v>0</v>
          </cell>
          <cell r="U116">
            <v>4116</v>
          </cell>
        </row>
        <row r="117">
          <cell r="M117">
            <v>0</v>
          </cell>
          <cell r="N117">
            <v>64535000</v>
          </cell>
          <cell r="O117">
            <v>0</v>
          </cell>
          <cell r="P117">
            <v>0</v>
          </cell>
          <cell r="Q117">
            <v>0</v>
          </cell>
          <cell r="R117">
            <v>0</v>
          </cell>
          <cell r="S117">
            <v>0</v>
          </cell>
          <cell r="T117">
            <v>0</v>
          </cell>
          <cell r="U117">
            <v>0</v>
          </cell>
        </row>
        <row r="119">
          <cell r="A119">
            <v>8515</v>
          </cell>
          <cell r="B119" t="str">
            <v xml:space="preserve"> Other</v>
          </cell>
          <cell r="C119">
            <v>0</v>
          </cell>
          <cell r="D119">
            <v>0</v>
          </cell>
          <cell r="E119">
            <v>0</v>
          </cell>
          <cell r="F119">
            <v>0</v>
          </cell>
          <cell r="G119">
            <v>0</v>
          </cell>
          <cell r="H119">
            <v>0</v>
          </cell>
          <cell r="I119">
            <v>0</v>
          </cell>
          <cell r="J119">
            <v>0</v>
          </cell>
          <cell r="K119">
            <v>0</v>
          </cell>
          <cell r="L119">
            <v>0</v>
          </cell>
          <cell r="M119">
            <v>0</v>
          </cell>
        </row>
        <row r="120">
          <cell r="A120">
            <v>8530</v>
          </cell>
          <cell r="B120" t="str">
            <v xml:space="preserve"> Overseas Air</v>
          </cell>
          <cell r="C120">
            <v>0</v>
          </cell>
          <cell r="D120">
            <v>0</v>
          </cell>
          <cell r="E120">
            <v>0</v>
          </cell>
          <cell r="F120">
            <v>0</v>
          </cell>
          <cell r="G120">
            <v>0</v>
          </cell>
          <cell r="H120">
            <v>0</v>
          </cell>
          <cell r="I120">
            <v>0</v>
          </cell>
          <cell r="J120">
            <v>0</v>
          </cell>
          <cell r="K120">
            <v>0</v>
          </cell>
          <cell r="L120">
            <v>0</v>
          </cell>
          <cell r="M120">
            <v>0</v>
          </cell>
        </row>
        <row r="121">
          <cell r="A121">
            <v>8535</v>
          </cell>
          <cell r="B121" t="str">
            <v xml:space="preserve"> Overseas Surface</v>
          </cell>
          <cell r="C121">
            <v>0</v>
          </cell>
          <cell r="D121">
            <v>0</v>
          </cell>
          <cell r="E121">
            <v>0</v>
          </cell>
          <cell r="F121">
            <v>0</v>
          </cell>
          <cell r="G121">
            <v>0</v>
          </cell>
          <cell r="H121">
            <v>0</v>
          </cell>
          <cell r="I121">
            <v>0</v>
          </cell>
          <cell r="J121">
            <v>0</v>
          </cell>
          <cell r="K121">
            <v>0</v>
          </cell>
          <cell r="L121">
            <v>0</v>
          </cell>
          <cell r="M121">
            <v>0</v>
          </cell>
        </row>
        <row r="122">
          <cell r="A122">
            <v>8545</v>
          </cell>
          <cell r="B122" t="str">
            <v xml:space="preserve"> Terminal CR's Sur (Bud)</v>
          </cell>
          <cell r="C122">
            <v>0</v>
          </cell>
          <cell r="D122">
            <v>0</v>
          </cell>
          <cell r="E122">
            <v>0</v>
          </cell>
          <cell r="F122">
            <v>0</v>
          </cell>
          <cell r="G122">
            <v>0</v>
          </cell>
          <cell r="H122">
            <v>0</v>
          </cell>
          <cell r="I122">
            <v>0</v>
          </cell>
          <cell r="J122">
            <v>0</v>
          </cell>
          <cell r="K122">
            <v>0</v>
          </cell>
          <cell r="L122">
            <v>0</v>
          </cell>
          <cell r="M122">
            <v>0</v>
          </cell>
        </row>
        <row r="123">
          <cell r="A123">
            <v>8550</v>
          </cell>
          <cell r="B123" t="str">
            <v xml:space="preserve"> Terminal CR's Air (Bud)</v>
          </cell>
          <cell r="C123">
            <v>0</v>
          </cell>
          <cell r="D123">
            <v>0</v>
          </cell>
          <cell r="E123">
            <v>0</v>
          </cell>
          <cell r="F123">
            <v>0</v>
          </cell>
          <cell r="G123">
            <v>0</v>
          </cell>
          <cell r="H123">
            <v>0</v>
          </cell>
          <cell r="I123">
            <v>0</v>
          </cell>
          <cell r="J123">
            <v>0</v>
          </cell>
          <cell r="K123">
            <v>0</v>
          </cell>
          <cell r="L123">
            <v>0</v>
          </cell>
          <cell r="M123">
            <v>0</v>
          </cell>
        </row>
      </sheetData>
      <sheetData sheetId="55" refreshError="1">
        <row r="136">
          <cell r="A136">
            <v>8575</v>
          </cell>
          <cell r="B136" t="str">
            <v xml:space="preserve"> Internal Air Serv (Bud)</v>
          </cell>
          <cell r="C136">
            <v>0</v>
          </cell>
          <cell r="D136">
            <v>0</v>
          </cell>
          <cell r="E136">
            <v>0</v>
          </cell>
          <cell r="F136">
            <v>0</v>
          </cell>
          <cell r="G136">
            <v>0</v>
          </cell>
          <cell r="H136">
            <v>0</v>
          </cell>
          <cell r="I136">
            <v>392992.625</v>
          </cell>
          <cell r="J136">
            <v>392992.625</v>
          </cell>
          <cell r="K136">
            <v>0</v>
          </cell>
          <cell r="L136">
            <v>0</v>
          </cell>
          <cell r="M136">
            <v>19580.580078125</v>
          </cell>
          <cell r="N136">
            <v>19580.580078125</v>
          </cell>
        </row>
        <row r="137">
          <cell r="A137">
            <v>8590</v>
          </cell>
          <cell r="B137" t="str">
            <v xml:space="preserve"> Terminal CR's Sur (Var)</v>
          </cell>
          <cell r="C137">
            <v>0</v>
          </cell>
          <cell r="D137">
            <v>0</v>
          </cell>
          <cell r="E137">
            <v>0</v>
          </cell>
          <cell r="F137">
            <v>0</v>
          </cell>
          <cell r="G137">
            <v>0</v>
          </cell>
          <cell r="H137">
            <v>0</v>
          </cell>
          <cell r="I137">
            <v>379920.40625</v>
          </cell>
          <cell r="J137">
            <v>379920.40625</v>
          </cell>
          <cell r="K137">
            <v>0</v>
          </cell>
          <cell r="L137">
            <v>0</v>
          </cell>
          <cell r="M137">
            <v>-3075.60009765625</v>
          </cell>
          <cell r="N137">
            <v>-3075.60009765625</v>
          </cell>
        </row>
        <row r="138">
          <cell r="A138">
            <v>8591</v>
          </cell>
          <cell r="B138" t="str">
            <v xml:space="preserve"> Terminal CR's Air (Var)</v>
          </cell>
          <cell r="C138">
            <v>0</v>
          </cell>
          <cell r="D138">
            <v>0</v>
          </cell>
          <cell r="E138">
            <v>0</v>
          </cell>
          <cell r="F138">
            <v>0</v>
          </cell>
          <cell r="G138">
            <v>0</v>
          </cell>
          <cell r="H138">
            <v>0</v>
          </cell>
          <cell r="I138">
            <v>246399</v>
          </cell>
          <cell r="J138">
            <v>246399</v>
          </cell>
          <cell r="K138">
            <v>0</v>
          </cell>
          <cell r="L138">
            <v>0</v>
          </cell>
          <cell r="M138">
            <v>-2285.56005859375</v>
          </cell>
          <cell r="N138">
            <v>-2285.56005859375</v>
          </cell>
        </row>
        <row r="139">
          <cell r="A139">
            <v>8592</v>
          </cell>
          <cell r="B139" t="str">
            <v xml:space="preserve"> Transit Charges (Var)</v>
          </cell>
          <cell r="C139">
            <v>0</v>
          </cell>
          <cell r="D139">
            <v>0</v>
          </cell>
          <cell r="E139">
            <v>0</v>
          </cell>
          <cell r="F139">
            <v>0</v>
          </cell>
          <cell r="G139">
            <v>0</v>
          </cell>
          <cell r="H139">
            <v>0</v>
          </cell>
          <cell r="I139">
            <v>-92170.703125</v>
          </cell>
          <cell r="J139">
            <v>-92170.703125</v>
          </cell>
          <cell r="K139">
            <v>0</v>
          </cell>
          <cell r="L139">
            <v>0</v>
          </cell>
          <cell r="M139">
            <v>-145.63999938964844</v>
          </cell>
          <cell r="N139">
            <v>-145.63999938964844</v>
          </cell>
        </row>
        <row r="140">
          <cell r="A140">
            <v>8593</v>
          </cell>
          <cell r="B140" t="str">
            <v xml:space="preserve"> Terminal Dues (Var)</v>
          </cell>
          <cell r="C140">
            <v>0</v>
          </cell>
          <cell r="D140">
            <v>0</v>
          </cell>
          <cell r="E140">
            <v>0</v>
          </cell>
          <cell r="F140">
            <v>0</v>
          </cell>
          <cell r="G140">
            <v>0</v>
          </cell>
          <cell r="H140">
            <v>0</v>
          </cell>
          <cell r="I140">
            <v>4290985.5</v>
          </cell>
          <cell r="J140">
            <v>4290985.5</v>
          </cell>
          <cell r="K140">
            <v>0</v>
          </cell>
          <cell r="L140">
            <v>0</v>
          </cell>
          <cell r="M140">
            <v>-33316.2890625</v>
          </cell>
          <cell r="N140">
            <v>-33316.2890625</v>
          </cell>
        </row>
      </sheetData>
      <sheetData sheetId="56"/>
      <sheetData sheetId="57" refreshError="1">
        <row r="356">
          <cell r="A356">
            <v>4920</v>
          </cell>
          <cell r="B356" t="str">
            <v xml:space="preserve"> Stale Cheques</v>
          </cell>
          <cell r="C356">
            <v>-26163.83</v>
          </cell>
        </row>
        <row r="357">
          <cell r="A357">
            <v>4930</v>
          </cell>
          <cell r="B357" t="str">
            <v xml:space="preserve"> Cons Misc Rev Susp</v>
          </cell>
          <cell r="C357">
            <v>114837.56</v>
          </cell>
        </row>
        <row r="358">
          <cell r="A358">
            <v>4935</v>
          </cell>
          <cell r="B358" t="str">
            <v xml:space="preserve"> Domestic Money Orders - Suspense A/c</v>
          </cell>
          <cell r="C358">
            <v>0</v>
          </cell>
        </row>
        <row r="359">
          <cell r="A359">
            <v>4940</v>
          </cell>
          <cell r="B359" t="str">
            <v xml:space="preserve"> Ltrs Misc Rev Susp</v>
          </cell>
          <cell r="C359">
            <v>-289402.27</v>
          </cell>
        </row>
        <row r="360">
          <cell r="A360">
            <v>4942</v>
          </cell>
          <cell r="B360" t="str">
            <v xml:space="preserve"> Trns Misc Rev Susp</v>
          </cell>
          <cell r="C360">
            <v>-1.4551915228366852E-11</v>
          </cell>
        </row>
        <row r="361">
          <cell r="A361">
            <v>4944</v>
          </cell>
          <cell r="B361" t="str">
            <v xml:space="preserve"> Elect Misc Rev Susp</v>
          </cell>
          <cell r="C361">
            <v>0</v>
          </cell>
        </row>
      </sheetData>
      <sheetData sheetId="58"/>
      <sheetData sheetId="59"/>
      <sheetData sheetId="60" refreshError="1">
        <row r="204">
          <cell r="A204">
            <v>9077</v>
          </cell>
          <cell r="B204" t="str">
            <v xml:space="preserve"> Online - Other</v>
          </cell>
          <cell r="C204">
            <v>25959.798828125</v>
          </cell>
        </row>
        <row r="205">
          <cell r="A205">
            <v>9078</v>
          </cell>
          <cell r="B205" t="str">
            <v xml:space="preserve"> Online - Promo</v>
          </cell>
          <cell r="C205">
            <v>81313.3125</v>
          </cell>
        </row>
        <row r="206">
          <cell r="A206">
            <v>9079</v>
          </cell>
          <cell r="B206" t="str">
            <v xml:space="preserve"> Telephony - Other</v>
          </cell>
          <cell r="C206">
            <v>0</v>
          </cell>
        </row>
        <row r="207">
          <cell r="A207">
            <v>9080</v>
          </cell>
          <cell r="B207" t="str">
            <v xml:space="preserve"> Other</v>
          </cell>
          <cell r="C207">
            <v>891315.25</v>
          </cell>
        </row>
        <row r="208">
          <cell r="A208">
            <v>9081</v>
          </cell>
          <cell r="B208" t="str">
            <v xml:space="preserve"> Super 5</v>
          </cell>
          <cell r="C208">
            <v>5427.4697265625</v>
          </cell>
        </row>
      </sheetData>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
      <sheetName val="Summary"/>
      <sheetName val="Stores"/>
      <sheetName val="93051"/>
      <sheetName val="93059"/>
      <sheetName val="93141"/>
      <sheetName val="93343"/>
      <sheetName val="93443"/>
      <sheetName val="93501"/>
      <sheetName val="93502"/>
      <sheetName val="93503"/>
      <sheetName val="93504"/>
      <sheetName val="93505"/>
      <sheetName val="93519"/>
      <sheetName val="95006"/>
      <sheetName val="95012"/>
      <sheetName val="95021"/>
      <sheetName val="95022"/>
      <sheetName val="95023"/>
      <sheetName val="95301"/>
      <sheetName val="95302"/>
      <sheetName val="95309"/>
      <sheetName val="95310"/>
      <sheetName val="95310 POP detail"/>
      <sheetName val="95310 Boxes"/>
      <sheetName val="96002"/>
      <sheetName val="96099"/>
      <sheetName val="98002"/>
      <sheetName val="Highland"/>
      <sheetName val="Orkney"/>
      <sheetName val="Shetland"/>
      <sheetName val="Western Isles"/>
    </sheetNames>
    <sheetDataSet>
      <sheetData sheetId="0"/>
      <sheetData sheetId="1">
        <row r="4">
          <cell r="B4" t="str">
            <v>X93001</v>
          </cell>
          <cell r="C4" t="str">
            <v>93001</v>
          </cell>
          <cell r="D4" t="str">
            <v>Maginus Control</v>
          </cell>
          <cell r="E4">
            <v>0</v>
          </cell>
          <cell r="G4">
            <v>0</v>
          </cell>
          <cell r="I4">
            <v>0</v>
          </cell>
          <cell r="K4">
            <v>0</v>
          </cell>
        </row>
        <row r="5">
          <cell r="B5" t="str">
            <v>X93011</v>
          </cell>
          <cell r="C5" t="str">
            <v>93011</v>
          </cell>
          <cell r="D5" t="str">
            <v>Maginus - Purchases</v>
          </cell>
          <cell r="E5">
            <v>0</v>
          </cell>
          <cell r="G5">
            <v>0</v>
          </cell>
          <cell r="I5">
            <v>0</v>
          </cell>
          <cell r="K5">
            <v>0</v>
          </cell>
        </row>
        <row r="6">
          <cell r="B6" t="str">
            <v>X93012</v>
          </cell>
          <cell r="C6" t="str">
            <v>93012</v>
          </cell>
          <cell r="D6" t="str">
            <v>Maginus - Issues</v>
          </cell>
          <cell r="E6">
            <v>0</v>
          </cell>
          <cell r="G6">
            <v>0</v>
          </cell>
          <cell r="I6">
            <v>0</v>
          </cell>
          <cell r="K6">
            <v>0</v>
          </cell>
        </row>
        <row r="7">
          <cell r="B7" t="str">
            <v>X93013</v>
          </cell>
          <cell r="C7" t="str">
            <v>93013</v>
          </cell>
          <cell r="D7" t="str">
            <v>Maginus - Returns</v>
          </cell>
          <cell r="E7">
            <v>0</v>
          </cell>
          <cell r="G7">
            <v>0</v>
          </cell>
          <cell r="I7">
            <v>0</v>
          </cell>
          <cell r="K7">
            <v>0</v>
          </cell>
        </row>
        <row r="8">
          <cell r="B8" t="str">
            <v>X93016</v>
          </cell>
          <cell r="C8" t="str">
            <v>93016</v>
          </cell>
          <cell r="D8" t="str">
            <v>Maginus - Adjustments</v>
          </cell>
          <cell r="E8">
            <v>0</v>
          </cell>
          <cell r="G8">
            <v>0</v>
          </cell>
          <cell r="I8">
            <v>0</v>
          </cell>
          <cell r="K8">
            <v>0</v>
          </cell>
        </row>
        <row r="9">
          <cell r="B9" t="str">
            <v>X93051</v>
          </cell>
          <cell r="C9">
            <v>93051</v>
          </cell>
          <cell r="D9" t="str">
            <v>Stock - Chemicals</v>
          </cell>
          <cell r="E9">
            <v>314356.32</v>
          </cell>
          <cell r="G9">
            <v>0</v>
          </cell>
          <cell r="I9">
            <v>0</v>
          </cell>
          <cell r="K9">
            <v>0</v>
          </cell>
        </row>
        <row r="10">
          <cell r="B10" t="str">
            <v>X93059</v>
          </cell>
          <cell r="C10">
            <v>93059</v>
          </cell>
          <cell r="D10" t="str">
            <v>Stock - Miscellaneous</v>
          </cell>
          <cell r="E10">
            <v>16378.84</v>
          </cell>
          <cell r="G10">
            <v>0</v>
          </cell>
          <cell r="I10">
            <v>0</v>
          </cell>
          <cell r="K10">
            <v>0</v>
          </cell>
        </row>
        <row r="11">
          <cell r="B11" t="str">
            <v>X93103</v>
          </cell>
          <cell r="C11" t="str">
            <v>93103</v>
          </cell>
          <cell r="D11" t="str">
            <v>WIP - Capital Recharges</v>
          </cell>
          <cell r="E11">
            <v>312089</v>
          </cell>
          <cell r="G11">
            <v>22126</v>
          </cell>
          <cell r="I11">
            <v>59518</v>
          </cell>
          <cell r="K11">
            <v>22220</v>
          </cell>
        </row>
        <row r="12">
          <cell r="B12" t="str">
            <v>X93141</v>
          </cell>
          <cell r="C12">
            <v>93141</v>
          </cell>
          <cell r="D12" t="str">
            <v>WIP - Miscellaneous</v>
          </cell>
          <cell r="E12">
            <v>0</v>
          </cell>
          <cell r="G12">
            <v>0</v>
          </cell>
          <cell r="I12">
            <v>0</v>
          </cell>
          <cell r="K12">
            <v>0</v>
          </cell>
        </row>
        <row r="13">
          <cell r="B13" t="str">
            <v>X93343</v>
          </cell>
          <cell r="C13" t="str">
            <v>93343</v>
          </cell>
          <cell r="D13" t="str">
            <v>Debtors - Secondary</v>
          </cell>
          <cell r="E13">
            <v>145206.25999999989</v>
          </cell>
          <cell r="G13">
            <v>0</v>
          </cell>
          <cell r="I13">
            <v>0</v>
          </cell>
          <cell r="K13">
            <v>0</v>
          </cell>
        </row>
        <row r="14">
          <cell r="B14" t="str">
            <v>X93443</v>
          </cell>
          <cell r="C14" t="str">
            <v>93443</v>
          </cell>
          <cell r="D14" t="str">
            <v>Debtors - Income Refunds</v>
          </cell>
          <cell r="E14">
            <v>0</v>
          </cell>
          <cell r="G14">
            <v>0</v>
          </cell>
          <cell r="I14">
            <v>0</v>
          </cell>
          <cell r="K14">
            <v>0</v>
          </cell>
        </row>
        <row r="15">
          <cell r="B15" t="str">
            <v>X93501</v>
          </cell>
          <cell r="C15" t="str">
            <v>93501</v>
          </cell>
          <cell r="D15" t="str">
            <v>Prepaid - Rates</v>
          </cell>
          <cell r="E15">
            <v>0</v>
          </cell>
          <cell r="G15">
            <v>0</v>
          </cell>
          <cell r="I15">
            <v>0</v>
          </cell>
          <cell r="K15">
            <v>0</v>
          </cell>
        </row>
        <row r="16">
          <cell r="B16" t="str">
            <v>X93502</v>
          </cell>
          <cell r="C16" t="str">
            <v>93502</v>
          </cell>
          <cell r="D16" t="str">
            <v>Prepaid - Rent</v>
          </cell>
          <cell r="E16">
            <v>3.4560798667371273E-11</v>
          </cell>
          <cell r="G16">
            <v>0</v>
          </cell>
          <cell r="I16">
            <v>0</v>
          </cell>
          <cell r="K16">
            <v>0</v>
          </cell>
        </row>
        <row r="17">
          <cell r="B17" t="str">
            <v>X93503</v>
          </cell>
          <cell r="C17" t="str">
            <v>93503</v>
          </cell>
          <cell r="D17" t="str">
            <v>Prepaid - SEPA</v>
          </cell>
          <cell r="E17">
            <v>1.3642420526593924E-11</v>
          </cell>
          <cell r="G17">
            <v>0</v>
          </cell>
          <cell r="I17">
            <v>0</v>
          </cell>
          <cell r="K17">
            <v>0</v>
          </cell>
        </row>
        <row r="18">
          <cell r="B18" t="str">
            <v>X93504</v>
          </cell>
          <cell r="C18" t="str">
            <v>93504</v>
          </cell>
          <cell r="D18" t="str">
            <v>Prepaid - Insurance</v>
          </cell>
          <cell r="E18">
            <v>0</v>
          </cell>
          <cell r="G18">
            <v>0</v>
          </cell>
          <cell r="I18">
            <v>0</v>
          </cell>
          <cell r="K18">
            <v>0</v>
          </cell>
        </row>
        <row r="19">
          <cell r="B19" t="str">
            <v>X93505</v>
          </cell>
          <cell r="C19" t="str">
            <v>93505</v>
          </cell>
          <cell r="D19" t="str">
            <v>Prepaid - Payroll</v>
          </cell>
          <cell r="E19">
            <v>0</v>
          </cell>
          <cell r="G19">
            <v>0</v>
          </cell>
          <cell r="I19">
            <v>0</v>
          </cell>
          <cell r="K19">
            <v>0</v>
          </cell>
        </row>
        <row r="20">
          <cell r="B20" t="str">
            <v>X93519</v>
          </cell>
          <cell r="C20">
            <v>93519</v>
          </cell>
          <cell r="D20" t="str">
            <v>Prepaid - Other</v>
          </cell>
          <cell r="E20">
            <v>2995.8</v>
          </cell>
          <cell r="G20">
            <v>0</v>
          </cell>
          <cell r="I20">
            <v>0</v>
          </cell>
          <cell r="K20">
            <v>0</v>
          </cell>
        </row>
        <row r="21">
          <cell r="B21" t="str">
            <v>X93911</v>
          </cell>
          <cell r="C21" t="str">
            <v>93911</v>
          </cell>
          <cell r="D21" t="str">
            <v>VAT - Input Standard</v>
          </cell>
          <cell r="E21">
            <v>0</v>
          </cell>
          <cell r="G21">
            <v>0</v>
          </cell>
          <cell r="I21">
            <v>0</v>
          </cell>
          <cell r="K21">
            <v>0</v>
          </cell>
        </row>
        <row r="22">
          <cell r="B22" t="str">
            <v>X95006</v>
          </cell>
          <cell r="C22" t="str">
            <v>95006</v>
          </cell>
          <cell r="D22" t="str">
            <v>AP Suspense Account</v>
          </cell>
          <cell r="E22">
            <v>0</v>
          </cell>
          <cell r="G22">
            <v>0</v>
          </cell>
          <cell r="I22">
            <v>0</v>
          </cell>
          <cell r="K22">
            <v>0</v>
          </cell>
        </row>
        <row r="23">
          <cell r="B23" t="str">
            <v>X95012</v>
          </cell>
          <cell r="C23">
            <v>95012</v>
          </cell>
          <cell r="D23" t="str">
            <v>Advance Payment by Customer</v>
          </cell>
          <cell r="E23">
            <v>0</v>
          </cell>
          <cell r="G23">
            <v>0</v>
          </cell>
          <cell r="I23">
            <v>0</v>
          </cell>
          <cell r="K23">
            <v>0</v>
          </cell>
        </row>
        <row r="24">
          <cell r="B24" t="str">
            <v>X95021</v>
          </cell>
          <cell r="C24" t="str">
            <v>95021</v>
          </cell>
          <cell r="D24" t="str">
            <v>Creditor - DEV Deposits Water</v>
          </cell>
          <cell r="E24">
            <v>-234250.00999999998</v>
          </cell>
          <cell r="G24">
            <v>0</v>
          </cell>
          <cell r="I24">
            <v>-10338.450000000001</v>
          </cell>
          <cell r="K24">
            <v>0</v>
          </cell>
        </row>
        <row r="25">
          <cell r="B25" t="str">
            <v>X95022</v>
          </cell>
          <cell r="C25" t="str">
            <v>95022</v>
          </cell>
          <cell r="D25" t="str">
            <v>Creditor - DEV Deposits Wastewater</v>
          </cell>
          <cell r="E25">
            <v>0</v>
          </cell>
          <cell r="G25">
            <v>0</v>
          </cell>
          <cell r="I25">
            <v>0</v>
          </cell>
          <cell r="K25">
            <v>0</v>
          </cell>
        </row>
        <row r="26">
          <cell r="B26" t="str">
            <v>X95023</v>
          </cell>
          <cell r="C26" t="str">
            <v>95023</v>
          </cell>
          <cell r="D26" t="str">
            <v>Temporary Deposit Interest</v>
          </cell>
          <cell r="E26">
            <v>5.8207660913467407E-11</v>
          </cell>
          <cell r="G26">
            <v>0</v>
          </cell>
          <cell r="I26">
            <v>0</v>
          </cell>
          <cell r="K26">
            <v>0</v>
          </cell>
        </row>
        <row r="27">
          <cell r="B27" t="str">
            <v>X95041</v>
          </cell>
          <cell r="C27" t="str">
            <v>95041</v>
          </cell>
          <cell r="D27" t="str">
            <v>Creditors - Sundry</v>
          </cell>
          <cell r="E27">
            <v>0</v>
          </cell>
          <cell r="G27">
            <v>0</v>
          </cell>
          <cell r="I27">
            <v>0</v>
          </cell>
          <cell r="K27">
            <v>0</v>
          </cell>
        </row>
        <row r="28">
          <cell r="B28" t="str">
            <v>X95051</v>
          </cell>
          <cell r="C28" t="str">
            <v>95051</v>
          </cell>
          <cell r="D28" t="str">
            <v>Creditor - Goods Received</v>
          </cell>
          <cell r="E28">
            <v>0</v>
          </cell>
          <cell r="G28">
            <v>0</v>
          </cell>
          <cell r="I28">
            <v>0</v>
          </cell>
          <cell r="K28">
            <v>0</v>
          </cell>
        </row>
        <row r="29">
          <cell r="B29" t="str">
            <v>X95208</v>
          </cell>
          <cell r="C29" t="str">
            <v>95208</v>
          </cell>
          <cell r="D29" t="str">
            <v>Creditor - Shetland Is Council</v>
          </cell>
          <cell r="E29">
            <v>0</v>
          </cell>
          <cell r="G29">
            <v>0</v>
          </cell>
          <cell r="I29">
            <v>0</v>
          </cell>
          <cell r="K29">
            <v>0</v>
          </cell>
        </row>
        <row r="30">
          <cell r="B30" t="str">
            <v>X95301</v>
          </cell>
          <cell r="C30" t="str">
            <v>95301</v>
          </cell>
          <cell r="D30" t="str">
            <v>Accruals Purchase Ledger</v>
          </cell>
          <cell r="E30">
            <v>0</v>
          </cell>
          <cell r="G30">
            <v>0</v>
          </cell>
          <cell r="I30">
            <v>0</v>
          </cell>
          <cell r="K30">
            <v>0</v>
          </cell>
        </row>
        <row r="31">
          <cell r="B31" t="str">
            <v>X95302</v>
          </cell>
          <cell r="C31" t="str">
            <v>95302</v>
          </cell>
          <cell r="D31" t="str">
            <v>Accruals Electricity</v>
          </cell>
          <cell r="E31">
            <v>-3237.080000000105</v>
          </cell>
          <cell r="G31">
            <v>0</v>
          </cell>
          <cell r="I31">
            <v>0</v>
          </cell>
          <cell r="K31">
            <v>0</v>
          </cell>
        </row>
        <row r="32">
          <cell r="B32" t="str">
            <v>X95309</v>
          </cell>
          <cell r="C32" t="str">
            <v>95309</v>
          </cell>
          <cell r="D32" t="str">
            <v>Accruals Other</v>
          </cell>
          <cell r="E32">
            <v>-272721.60999999981</v>
          </cell>
          <cell r="G32">
            <v>0</v>
          </cell>
          <cell r="I32">
            <v>0</v>
          </cell>
          <cell r="K32">
            <v>0</v>
          </cell>
        </row>
        <row r="33">
          <cell r="B33" t="str">
            <v>X95310</v>
          </cell>
          <cell r="C33">
            <v>95310</v>
          </cell>
          <cell r="D33" t="str">
            <v>Purchase Order Accurals</v>
          </cell>
          <cell r="E33">
            <v>-219419.81999999998</v>
          </cell>
          <cell r="G33">
            <v>0</v>
          </cell>
          <cell r="I33">
            <v>0</v>
          </cell>
          <cell r="K33">
            <v>0</v>
          </cell>
        </row>
        <row r="34">
          <cell r="B34" t="str">
            <v>X96002</v>
          </cell>
          <cell r="C34" t="str">
            <v>96002</v>
          </cell>
          <cell r="D34" t="str">
            <v>Hydro OneBill</v>
          </cell>
          <cell r="E34">
            <v>-8.1186057876436735E-11</v>
          </cell>
          <cell r="G34">
            <v>0</v>
          </cell>
          <cell r="I34">
            <v>0</v>
          </cell>
          <cell r="K34">
            <v>0</v>
          </cell>
        </row>
        <row r="35">
          <cell r="B35" t="str">
            <v>X96051</v>
          </cell>
          <cell r="C35" t="str">
            <v>96051</v>
          </cell>
          <cell r="D35" t="str">
            <v>Tranman - Fuel</v>
          </cell>
          <cell r="E35">
            <v>0</v>
          </cell>
          <cell r="G35">
            <v>0</v>
          </cell>
          <cell r="I35">
            <v>0</v>
          </cell>
          <cell r="K35">
            <v>0</v>
          </cell>
        </row>
        <row r="36">
          <cell r="B36" t="str">
            <v>X96052</v>
          </cell>
          <cell r="C36" t="str">
            <v>96052</v>
          </cell>
          <cell r="D36" t="str">
            <v>Tranman - Hire</v>
          </cell>
          <cell r="E36">
            <v>0</v>
          </cell>
          <cell r="G36">
            <v>0</v>
          </cell>
          <cell r="I36">
            <v>0</v>
          </cell>
          <cell r="K36">
            <v>0</v>
          </cell>
        </row>
        <row r="37">
          <cell r="B37" t="str">
            <v>X96099</v>
          </cell>
          <cell r="C37" t="str">
            <v>96099</v>
          </cell>
          <cell r="D37" t="str">
            <v>Miscellaneous</v>
          </cell>
          <cell r="E37">
            <v>0</v>
          </cell>
          <cell r="G37">
            <v>0</v>
          </cell>
          <cell r="I37">
            <v>0</v>
          </cell>
          <cell r="K37">
            <v>0</v>
          </cell>
        </row>
        <row r="38">
          <cell r="B38" t="str">
            <v>X97002</v>
          </cell>
          <cell r="C38" t="str">
            <v>97002</v>
          </cell>
          <cell r="D38" t="str">
            <v>Grant Amortisation</v>
          </cell>
          <cell r="E38">
            <v>0</v>
          </cell>
          <cell r="G38">
            <v>0</v>
          </cell>
          <cell r="I38">
            <v>0</v>
          </cell>
          <cell r="K38">
            <v>0</v>
          </cell>
        </row>
        <row r="39">
          <cell r="B39" t="str">
            <v>X98001</v>
          </cell>
          <cell r="C39">
            <v>98001</v>
          </cell>
          <cell r="D39" t="str">
            <v>IC North to East (General)</v>
          </cell>
          <cell r="E39">
            <v>-3.5527136788005009E-15</v>
          </cell>
          <cell r="G39">
            <v>0</v>
          </cell>
          <cell r="I39">
            <v>0</v>
          </cell>
          <cell r="K39">
            <v>0</v>
          </cell>
        </row>
        <row r="40">
          <cell r="B40" t="str">
            <v>X98002</v>
          </cell>
          <cell r="C40">
            <v>98002</v>
          </cell>
          <cell r="D40" t="str">
            <v>IC North to West (General)</v>
          </cell>
          <cell r="E40">
            <v>0</v>
          </cell>
          <cell r="G40">
            <v>0</v>
          </cell>
          <cell r="I40">
            <v>0</v>
          </cell>
          <cell r="K40">
            <v>0</v>
          </cell>
        </row>
        <row r="41">
          <cell r="E41">
            <v>0</v>
          </cell>
          <cell r="G41">
            <v>0</v>
          </cell>
          <cell r="I41">
            <v>0</v>
          </cell>
          <cell r="K4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LBRIDE"/>
      <sheetName val="DCS"/>
      <sheetName val="EEC"/>
      <sheetName val="UIS"/>
      <sheetName val="IMP"/>
      <sheetName val="CENTRAL CONT"/>
      <sheetName val="NMC"/>
      <sheetName val="DAN CAM"/>
      <sheetName val="MARTIN"/>
      <sheetName val="SWEENEY"/>
      <sheetName val="TOUGH"/>
      <sheetName val="MCGARVEY"/>
      <sheetName val="GEORGE LESLIE"/>
      <sheetName val="Total Spend Graphs"/>
      <sheetName val="Contractor Graphs"/>
      <sheetName val="CAPEX"/>
      <sheetName val="Drop Down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4">
          <cell r="D4" t="str">
            <v>Interim</v>
          </cell>
        </row>
        <row r="5">
          <cell r="D5" t="str">
            <v>Final</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s - April"/>
      <sheetName val="MAIN LIST"/>
      <sheetName val="Kit Delivered"/>
      <sheetName val="Completed Logins"/>
      <sheetName val="Mobiles Delivered"/>
      <sheetName val="ITSG Figures"/>
      <sheetName val="Choice"/>
    </sheetNames>
    <sheetDataSet>
      <sheetData sheetId="0" refreshError="1"/>
      <sheetData sheetId="1" refreshError="1"/>
      <sheetData sheetId="2" refreshError="1"/>
      <sheetData sheetId="3" refreshError="1"/>
      <sheetData sheetId="4" refreshError="1"/>
      <sheetData sheetId="5" refreshError="1"/>
      <sheetData sheetId="6" refreshError="1">
        <row r="3">
          <cell r="B3" t="str">
            <v>desktop</v>
          </cell>
          <cell r="F3" t="str">
            <v>3069 - misc hardware</v>
          </cell>
          <cell r="G3" t="str">
            <v>11000 Leadership Board Martin Bradbury</v>
          </cell>
        </row>
        <row r="4">
          <cell r="B4" t="str">
            <v>laptop</v>
          </cell>
          <cell r="F4" t="str">
            <v>4015 - MDACS</v>
          </cell>
          <cell r="G4" t="str">
            <v>12000 Health and Safety Richard Locke</v>
          </cell>
        </row>
        <row r="5">
          <cell r="B5" t="str">
            <v>login</v>
          </cell>
          <cell r="F5" t="str">
            <v>4016 - Software</v>
          </cell>
          <cell r="G5" t="str">
            <v>12100 Health &amp; Safety Delivery Richard Locke</v>
          </cell>
        </row>
        <row r="6">
          <cell r="B6" t="str">
            <v>mobile</v>
          </cell>
          <cell r="F6" t="str">
            <v>4017 - Projects</v>
          </cell>
          <cell r="G6" t="str">
            <v>13000 Organisational Development Steve Harvey</v>
          </cell>
        </row>
        <row r="7">
          <cell r="B7" t="str">
            <v>other</v>
          </cell>
          <cell r="F7" t="str">
            <v>4021 - Telecoms &amp; networks services</v>
          </cell>
          <cell r="G7" t="str">
            <v>14000 Finance Stephen Wilson</v>
          </cell>
        </row>
        <row r="8">
          <cell r="B8" t="str">
            <v>phone</v>
          </cell>
          <cell r="F8" t="str">
            <v>4024 - recharge IT SLA</v>
          </cell>
          <cell r="G8" t="str">
            <v>14100 Scottish Water Stephen Wilson</v>
          </cell>
        </row>
        <row r="9">
          <cell r="B9" t="str">
            <v>software</v>
          </cell>
          <cell r="G9" t="str">
            <v>14200 Thames Water Stephen Wilson</v>
          </cell>
        </row>
        <row r="10">
          <cell r="G10" t="str">
            <v>14250 Stirling Water (2003) Ltd Stephen Wilson</v>
          </cell>
        </row>
        <row r="11">
          <cell r="G11" t="str">
            <v>14300 Gleesons Stephen Wilson</v>
          </cell>
        </row>
        <row r="12">
          <cell r="G12" t="str">
            <v>14400 McAlpines Stephen Wilson</v>
          </cell>
        </row>
        <row r="13">
          <cell r="G13" t="str">
            <v>14500 KBR Stephen Wilson</v>
          </cell>
        </row>
        <row r="14">
          <cell r="G14" t="str">
            <v>14600 United Utilities Stephen Wilson</v>
          </cell>
        </row>
        <row r="15">
          <cell r="G15" t="str">
            <v>14650 UUGM Ltd Stephen Wilson</v>
          </cell>
        </row>
        <row r="16">
          <cell r="G16" t="str">
            <v>14700 Morgan Est Try Stephen Wilson</v>
          </cell>
        </row>
        <row r="17">
          <cell r="G17" t="str">
            <v>14800 Gallifords Stephen Wilson</v>
          </cell>
        </row>
        <row r="18">
          <cell r="G18" t="str">
            <v>14850 Galliford Morgan Est Joint Venture Stephen Wilson</v>
          </cell>
        </row>
        <row r="19">
          <cell r="G19" t="str">
            <v>14910 Q&amp;S III Stephen Wilson</v>
          </cell>
        </row>
        <row r="20">
          <cell r="G20" t="str">
            <v>14920 BD / Revenue Work Stephen Wilson</v>
          </cell>
        </row>
        <row r="21">
          <cell r="G21" t="str">
            <v>14930 Additional Services Stephen Wilson</v>
          </cell>
        </row>
        <row r="22">
          <cell r="G22" t="str">
            <v>14940 ACIP Projects Stephen Wilson</v>
          </cell>
        </row>
        <row r="23">
          <cell r="G23" t="str">
            <v>14950 Managed Projects Stephen Wilson</v>
          </cell>
        </row>
        <row r="24">
          <cell r="G24" t="str">
            <v>14960 SW Projects Stephen Wilson</v>
          </cell>
        </row>
        <row r="25">
          <cell r="G25" t="str">
            <v>15000 IT Ewan Robertson John Morris</v>
          </cell>
        </row>
        <row r="26">
          <cell r="G26" t="str">
            <v>16000 HR Ewan Robertson Gillian McFarlane</v>
          </cell>
        </row>
        <row r="27">
          <cell r="G27" t="str">
            <v>17000 Communication Ewan Robertson Liz Curphey</v>
          </cell>
        </row>
        <row r="28">
          <cell r="G28" t="str">
            <v>18000 Administration Non Location Specific Ewan Robertson Heather Coogan</v>
          </cell>
        </row>
        <row r="29">
          <cell r="G29" t="str">
            <v>18100 Admin - Pentland Gait Ewan Robertson Heather Coogan</v>
          </cell>
        </row>
        <row r="30">
          <cell r="G30" t="str">
            <v>18200 Admin - Vertex House Ewan Robertson Heather Coogan</v>
          </cell>
        </row>
        <row r="31">
          <cell r="G31" t="str">
            <v>18300 Admin - Lomond House Ewan Robertson Heather Coogan</v>
          </cell>
        </row>
        <row r="32">
          <cell r="G32" t="str">
            <v>18400 Admin - Castle House Ewan Robertson Heather Coogan</v>
          </cell>
        </row>
        <row r="33">
          <cell r="G33" t="str">
            <v>18500 Admin - Riverside House Ewan Robertson Heather Coogan</v>
          </cell>
        </row>
        <row r="34">
          <cell r="G34" t="str">
            <v>18600 Admin - Kingshill House Ewan Robertson Heather Coogan</v>
          </cell>
        </row>
        <row r="35">
          <cell r="G35" t="str">
            <v>18700 Admin - Torridon House Ewan Robertson Heather Coogan</v>
          </cell>
        </row>
        <row r="36">
          <cell r="G36" t="str">
            <v>18800 Admin - Thomson Pavilion Ewan Robertson Heather Coogan</v>
          </cell>
        </row>
        <row r="37">
          <cell r="G37" t="str">
            <v>21000 Water Cliff Elliott Martin Beale</v>
          </cell>
        </row>
        <row r="38">
          <cell r="G38" t="str">
            <v>22000 Wastewater Cliff Elliott Steve Greenhalgh</v>
          </cell>
        </row>
        <row r="39">
          <cell r="G39" t="str">
            <v>23000 Networks Cliff Elliott Dave Thomas</v>
          </cell>
        </row>
        <row r="40">
          <cell r="G40" t="str">
            <v>24000 Investment Cliff Elliott Mike Reed</v>
          </cell>
        </row>
        <row r="41">
          <cell r="G41" t="str">
            <v>25000 Q&amp;S III Cliff Elliott</v>
          </cell>
        </row>
        <row r="42">
          <cell r="G42" t="str">
            <v>26000 Planning &amp; Performance Cliff Elliott Matt Williams</v>
          </cell>
        </row>
        <row r="43">
          <cell r="G43" t="str">
            <v>31000 Project Delivery - Area 1 (NW) Tracey Reeds Stuart Davies</v>
          </cell>
        </row>
        <row r="44">
          <cell r="G44" t="str">
            <v>32000 Project Delivery - Area 2 (NE) Tracey Reeds Andy Sharples</v>
          </cell>
        </row>
        <row r="45">
          <cell r="G45" t="str">
            <v>33000 Project Delivery - Area 3 (SW) Tracey Reeds Blair Marriott</v>
          </cell>
        </row>
        <row r="46">
          <cell r="G46" t="str">
            <v>34000 Project Delivery - Area 4 (SE) Tracey Reeds Mike Barcroft</v>
          </cell>
        </row>
        <row r="47">
          <cell r="G47" t="str">
            <v>34500 Project Delivery - Capital Maintenance Tracey Reeds Barry Jensen</v>
          </cell>
        </row>
        <row r="48">
          <cell r="G48" t="str">
            <v>35000 Projects Support Team Tracey Reeds Helen Boardman</v>
          </cell>
        </row>
        <row r="49">
          <cell r="G49" t="str">
            <v>36000 Networks Tracey Reeds Dave Thomas</v>
          </cell>
        </row>
        <row r="50">
          <cell r="G50" t="str">
            <v>37000 Risk &amp; Value Tracey Reeds Helen Boardman</v>
          </cell>
        </row>
        <row r="51">
          <cell r="G51" t="str">
            <v>38000 Ex Site Staff Tracey Reeds</v>
          </cell>
        </row>
        <row r="52">
          <cell r="G52" t="str">
            <v>41000 Design - Area 1 (NW) Nigel Earnshaw Richard Anderson</v>
          </cell>
        </row>
        <row r="53">
          <cell r="G53" t="str">
            <v>42000 Design - Area 2 (NE) Nigel Earnshaw Kieran Morgan</v>
          </cell>
        </row>
        <row r="54">
          <cell r="G54" t="str">
            <v>43000 Design - Area 3 (SW) Nigel Earnshaw John Loughlin</v>
          </cell>
        </row>
        <row r="55">
          <cell r="G55" t="str">
            <v>44000 Design - Area 4 (SE) Nigel Earnshaw John Guilfoyle</v>
          </cell>
        </row>
        <row r="56">
          <cell r="G56" t="str">
            <v>45000 Solutions Development Nigel Earnshaw Gordon Reid</v>
          </cell>
        </row>
        <row r="57">
          <cell r="G57" t="str">
            <v>46000 Networks Nigel Earnshaw Dave Barlow</v>
          </cell>
        </row>
        <row r="58">
          <cell r="G58" t="str">
            <v>47000 Studies Team Nigel Earnshaw</v>
          </cell>
        </row>
        <row r="59">
          <cell r="G59" t="str">
            <v>49100 Halcrow - Regional (NW) Nigel Earnshaw Richard Anderson</v>
          </cell>
        </row>
        <row r="60">
          <cell r="G60" t="str">
            <v>49200 TriAqua - Regional (NE) Nigel Earnshaw Kieran Morgan</v>
          </cell>
        </row>
        <row r="61">
          <cell r="G61" t="str">
            <v>49300 EntecUK - Regional (SW) Nigel Earnshaw John Loughlin</v>
          </cell>
        </row>
        <row r="62">
          <cell r="G62" t="str">
            <v>49400 MWH - Regional (SE) Nigel Earnshaw John Guilfoyle</v>
          </cell>
        </row>
        <row r="63">
          <cell r="G63" t="str">
            <v>49500 mbc - Pan Scotland (NW) Nigel Earnshaw Richard Anderson</v>
          </cell>
        </row>
        <row r="64">
          <cell r="G64" t="str">
            <v>49600 mbc - Pan Scotland (NE) Nigel Earnshaw Kieran Morgan</v>
          </cell>
        </row>
        <row r="65">
          <cell r="G65" t="str">
            <v>49700 mbc - Pan Scotland (SW) Nigel Earnshaw John Loughlin</v>
          </cell>
        </row>
        <row r="66">
          <cell r="G66" t="str">
            <v>49800 mbc - Pan Scotland (SE) Nigel Earnshaw John Guilfoyle</v>
          </cell>
        </row>
        <row r="67">
          <cell r="G67" t="str">
            <v>51000 Commercial - Delivery Nick Sumption Richard Higgs</v>
          </cell>
        </row>
        <row r="68">
          <cell r="G68" t="str">
            <v>52000 Commercial - Performance Nick Sumption Alan Waddell</v>
          </cell>
        </row>
        <row r="69">
          <cell r="G69" t="str">
            <v>53000 Estimating Nick Sumption Iain Rice</v>
          </cell>
        </row>
        <row r="70">
          <cell r="G70" t="str">
            <v>54000 Commercial Infrastructure Nick Sumption Stewart Marshall</v>
          </cell>
        </row>
        <row r="71">
          <cell r="G71" t="str">
            <v>55000 Supply Chain Nick Sumption Steve Williams</v>
          </cell>
        </row>
        <row r="72">
          <cell r="G72" t="str">
            <v>56000 Commercial ACM (NE) Nick Sumption TBC (Temp Alan McKintosh)</v>
          </cell>
        </row>
        <row r="73">
          <cell r="G73" t="str">
            <v>57000 Commercial ACM (NW) Nick Sumption Alan MacKintosh</v>
          </cell>
        </row>
        <row r="74">
          <cell r="G74" t="str">
            <v>58000 Commercial ACM (SE) Nick Sumption Tom Watson</v>
          </cell>
        </row>
        <row r="75">
          <cell r="G75" t="str">
            <v>59000 Commercial ACM (SW) Nick Sumption Iain D Ross</v>
          </cell>
        </row>
        <row r="76">
          <cell r="G76" t="str">
            <v>61000 Operations &amp; Commissioning Jim Conlon Neil Abercrombie</v>
          </cell>
        </row>
        <row r="77">
          <cell r="G77" t="str">
            <v>61001 Operations &amp; Commissioning (NW) Jim Conlon Simon Harrison</v>
          </cell>
        </row>
        <row r="78">
          <cell r="G78" t="str">
            <v>61002 Operations &amp; Commissioning (NE) Jim Conlon Mike Walker</v>
          </cell>
        </row>
        <row r="79">
          <cell r="G79" t="str">
            <v>61003 Operations &amp; Commissioning (SW) Jim Conlon Gareth Davies</v>
          </cell>
        </row>
        <row r="80">
          <cell r="G80" t="str">
            <v>61004 Operations &amp; Commissioning (SE) Jim Conlon Karen Dee</v>
          </cell>
        </row>
        <row r="81">
          <cell r="G81" t="str">
            <v>61005 O&amp;C Infrastructure &amp; Maintenance Jim Conlon Andy Rumsey</v>
          </cell>
        </row>
        <row r="82">
          <cell r="G82" t="str">
            <v>61006 O&amp;C Technical Jim Conlon Jeff Armstrong</v>
          </cell>
        </row>
        <row r="83">
          <cell r="G83" t="str">
            <v>62000 Operations &amp; Commissioning Managed ProjTracey Reeds</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k List"/>
      <sheetName val="RC Jrnl Rev"/>
      <sheetName val="WO NR JV"/>
      <sheetName val="Sundry NR JV 2"/>
      <sheetName val="Sundry NR JV"/>
      <sheetName val="leakage JV"/>
      <sheetName val="BS Rec"/>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B2">
            <v>38291</v>
          </cell>
          <cell r="C2">
            <v>-41</v>
          </cell>
        </row>
        <row r="3">
          <cell r="B3">
            <v>38321</v>
          </cell>
          <cell r="C3">
            <v>-40</v>
          </cell>
        </row>
        <row r="4">
          <cell r="B4">
            <v>38352</v>
          </cell>
          <cell r="C4">
            <v>-39</v>
          </cell>
        </row>
        <row r="5">
          <cell r="B5">
            <v>38383</v>
          </cell>
          <cell r="C5">
            <v>-38</v>
          </cell>
        </row>
        <row r="6">
          <cell r="B6">
            <v>38411</v>
          </cell>
          <cell r="C6">
            <v>-37</v>
          </cell>
        </row>
        <row r="7">
          <cell r="B7">
            <v>38442</v>
          </cell>
          <cell r="C7">
            <v>-36</v>
          </cell>
        </row>
        <row r="8">
          <cell r="B8">
            <v>38472</v>
          </cell>
          <cell r="C8">
            <v>-35</v>
          </cell>
        </row>
        <row r="9">
          <cell r="B9">
            <v>38503</v>
          </cell>
          <cell r="C9">
            <v>-34</v>
          </cell>
        </row>
        <row r="10">
          <cell r="B10">
            <v>38533</v>
          </cell>
          <cell r="C10">
            <v>-33</v>
          </cell>
        </row>
        <row r="11">
          <cell r="B11">
            <v>38564</v>
          </cell>
          <cell r="C11">
            <v>-32</v>
          </cell>
        </row>
        <row r="12">
          <cell r="B12">
            <v>38595</v>
          </cell>
          <cell r="C12">
            <v>-31</v>
          </cell>
        </row>
        <row r="13">
          <cell r="B13">
            <v>38625</v>
          </cell>
          <cell r="C13">
            <v>-30</v>
          </cell>
        </row>
        <row r="14">
          <cell r="B14">
            <v>38656</v>
          </cell>
          <cell r="C14">
            <v>-29</v>
          </cell>
        </row>
        <row r="15">
          <cell r="B15">
            <v>38686</v>
          </cell>
          <cell r="C15">
            <v>-28</v>
          </cell>
        </row>
        <row r="16">
          <cell r="B16">
            <v>38717</v>
          </cell>
          <cell r="C16">
            <v>-27</v>
          </cell>
        </row>
        <row r="17">
          <cell r="B17">
            <v>38748</v>
          </cell>
          <cell r="C17">
            <v>-26</v>
          </cell>
        </row>
        <row r="18">
          <cell r="B18">
            <v>38776</v>
          </cell>
          <cell r="C18">
            <v>-25</v>
          </cell>
        </row>
        <row r="19">
          <cell r="B19">
            <v>38807</v>
          </cell>
          <cell r="C19">
            <v>-24</v>
          </cell>
        </row>
        <row r="20">
          <cell r="B20">
            <v>38837</v>
          </cell>
          <cell r="C20">
            <v>-23</v>
          </cell>
        </row>
        <row r="21">
          <cell r="B21">
            <v>38868</v>
          </cell>
          <cell r="C21">
            <v>-22</v>
          </cell>
        </row>
        <row r="22">
          <cell r="B22">
            <v>38898</v>
          </cell>
          <cell r="C22">
            <v>-21</v>
          </cell>
        </row>
        <row r="23">
          <cell r="B23">
            <v>38929</v>
          </cell>
          <cell r="C23">
            <v>-20</v>
          </cell>
        </row>
        <row r="24">
          <cell r="B24">
            <v>38960</v>
          </cell>
          <cell r="C24">
            <v>-19</v>
          </cell>
        </row>
        <row r="25">
          <cell r="B25">
            <v>38990</v>
          </cell>
          <cell r="C25">
            <v>-18</v>
          </cell>
        </row>
        <row r="26">
          <cell r="B26">
            <v>39021</v>
          </cell>
          <cell r="C26">
            <v>-17</v>
          </cell>
        </row>
        <row r="27">
          <cell r="B27">
            <v>39051</v>
          </cell>
          <cell r="C27">
            <v>-16</v>
          </cell>
        </row>
        <row r="28">
          <cell r="B28">
            <v>39082</v>
          </cell>
          <cell r="C28">
            <v>-15</v>
          </cell>
        </row>
        <row r="29">
          <cell r="B29">
            <v>39113</v>
          </cell>
          <cell r="C29">
            <v>-14</v>
          </cell>
        </row>
        <row r="30">
          <cell r="B30">
            <v>39141</v>
          </cell>
          <cell r="C30">
            <v>-13</v>
          </cell>
        </row>
        <row r="31">
          <cell r="B31">
            <v>39172</v>
          </cell>
          <cell r="C31">
            <v>-12</v>
          </cell>
        </row>
        <row r="32">
          <cell r="B32">
            <v>39202</v>
          </cell>
          <cell r="C32">
            <v>-11</v>
          </cell>
        </row>
        <row r="33">
          <cell r="B33">
            <v>39233</v>
          </cell>
          <cell r="C33">
            <v>-10</v>
          </cell>
        </row>
        <row r="34">
          <cell r="B34">
            <v>39263</v>
          </cell>
          <cell r="C34">
            <v>-9</v>
          </cell>
        </row>
        <row r="35">
          <cell r="B35">
            <v>39294</v>
          </cell>
          <cell r="C35">
            <v>-8</v>
          </cell>
        </row>
        <row r="36">
          <cell r="B36">
            <v>39325</v>
          </cell>
          <cell r="C36">
            <v>-7</v>
          </cell>
        </row>
        <row r="37">
          <cell r="B37">
            <v>39355</v>
          </cell>
          <cell r="C37">
            <v>-6</v>
          </cell>
        </row>
        <row r="38">
          <cell r="B38">
            <v>39386</v>
          </cell>
          <cell r="C38">
            <v>-5</v>
          </cell>
        </row>
        <row r="39">
          <cell r="B39">
            <v>39416</v>
          </cell>
          <cell r="C39">
            <v>-4</v>
          </cell>
        </row>
        <row r="40">
          <cell r="B40">
            <v>39447</v>
          </cell>
          <cell r="C40">
            <v>-3</v>
          </cell>
        </row>
        <row r="41">
          <cell r="B41">
            <v>39478</v>
          </cell>
          <cell r="C41">
            <v>-2</v>
          </cell>
        </row>
        <row r="42">
          <cell r="B42">
            <v>39507</v>
          </cell>
          <cell r="C42">
            <v>-1</v>
          </cell>
        </row>
        <row r="43">
          <cell r="B43">
            <v>39538</v>
          </cell>
          <cell r="C43">
            <v>0</v>
          </cell>
        </row>
        <row r="44">
          <cell r="B44">
            <v>39568</v>
          </cell>
          <cell r="C44">
            <v>1</v>
          </cell>
        </row>
        <row r="45">
          <cell r="B45">
            <v>39599</v>
          </cell>
          <cell r="C45">
            <v>2</v>
          </cell>
        </row>
        <row r="46">
          <cell r="B46">
            <v>39629</v>
          </cell>
          <cell r="C46">
            <v>3</v>
          </cell>
        </row>
        <row r="47">
          <cell r="B47">
            <v>39660</v>
          </cell>
          <cell r="C47">
            <v>4</v>
          </cell>
        </row>
        <row r="48">
          <cell r="B48">
            <v>39691</v>
          </cell>
          <cell r="C48">
            <v>5</v>
          </cell>
        </row>
        <row r="49">
          <cell r="B49">
            <v>39721</v>
          </cell>
          <cell r="C49">
            <v>6</v>
          </cell>
        </row>
        <row r="50">
          <cell r="B50">
            <v>39752</v>
          </cell>
          <cell r="C50">
            <v>7</v>
          </cell>
        </row>
        <row r="51">
          <cell r="B51">
            <v>39782</v>
          </cell>
          <cell r="C51">
            <v>8</v>
          </cell>
        </row>
        <row r="52">
          <cell r="B52">
            <v>39813</v>
          </cell>
          <cell r="C52">
            <v>9</v>
          </cell>
        </row>
        <row r="53">
          <cell r="B53">
            <v>39844</v>
          </cell>
          <cell r="C53">
            <v>10</v>
          </cell>
        </row>
        <row r="54">
          <cell r="B54">
            <v>39872</v>
          </cell>
          <cell r="C54">
            <v>11</v>
          </cell>
        </row>
        <row r="55">
          <cell r="B55">
            <v>39903</v>
          </cell>
          <cell r="C55">
            <v>12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Inputs - Income"/>
      <sheetName val="Workings"/>
      <sheetName val="Workings - Income"/>
      <sheetName val="Audit"/>
      <sheetName val="Profit &amp; Loss"/>
      <sheetName val="Balance Sheet"/>
      <sheetName val="CashFlow"/>
      <sheetName val="Reg Profit &amp; Loss"/>
      <sheetName val="Reg Balance Sheet"/>
      <sheetName val="Reg CashFlow"/>
      <sheetName val="Debt Financing"/>
      <sheetName val="CCA Asset Values"/>
      <sheetName val="Domestic Income"/>
      <sheetName val="Non Dom Income"/>
      <sheetName val="RCV"/>
      <sheetName val="RCV Income Calc"/>
      <sheetName val="Operating costs"/>
      <sheetName val="Fixed Assets"/>
      <sheetName val="FA Depn"/>
      <sheetName val="WIC model checks"/>
      <sheetName val="Key Assumptions"/>
      <sheetName val="Financial Ratios"/>
    </sheetNames>
    <sheetDataSet>
      <sheetData sheetId="0" refreshError="1"/>
      <sheetData sheetId="1" refreshError="1"/>
      <sheetData sheetId="2" refreshError="1">
        <row r="10">
          <cell r="D10">
            <v>0</v>
          </cell>
          <cell r="E10">
            <v>0</v>
          </cell>
          <cell r="F10">
            <v>8.9430672841187692E-2</v>
          </cell>
          <cell r="G10">
            <v>1.9467884912170209E-2</v>
          </cell>
          <cell r="H10">
            <v>2.045785022750949E-2</v>
          </cell>
          <cell r="I10">
            <v>2.00605268507064E-2</v>
          </cell>
          <cell r="J10">
            <v>1.9986137106264686E-2</v>
          </cell>
          <cell r="K10">
            <v>2.0010123498664319E-2</v>
          </cell>
          <cell r="L10">
            <v>1.9947514331649763E-2</v>
          </cell>
          <cell r="M10">
            <v>2.0054543179745823E-2</v>
          </cell>
          <cell r="N10">
            <v>1.9975959237394703E-2</v>
          </cell>
        </row>
        <row r="11">
          <cell r="D11">
            <v>1</v>
          </cell>
          <cell r="E11">
            <v>1</v>
          </cell>
          <cell r="F11">
            <v>1.0894306728411878</v>
          </cell>
          <cell r="G11">
            <v>1.1106395837998482</v>
          </cell>
          <cell r="H11">
            <v>1.1333608820619689</v>
          </cell>
          <cell r="I11">
            <v>1.1560966984681134</v>
          </cell>
          <cell r="J11">
            <v>1.179202605591797</v>
          </cell>
          <cell r="K11">
            <v>1.2027985953596356</v>
          </cell>
          <cell r="L11">
            <v>1.2267914375786604</v>
          </cell>
          <cell r="M11">
            <v>1.2513941794361241</v>
          </cell>
          <cell r="N11">
            <v>1.2763919785544531</v>
          </cell>
        </row>
        <row r="18">
          <cell r="D18">
            <v>0</v>
          </cell>
          <cell r="E18">
            <v>0</v>
          </cell>
          <cell r="F18">
            <v>18232000</v>
          </cell>
          <cell r="G18">
            <v>114723000</v>
          </cell>
          <cell r="H18">
            <v>114768000</v>
          </cell>
          <cell r="I18">
            <v>116318000</v>
          </cell>
          <cell r="J18">
            <v>114723000</v>
          </cell>
          <cell r="K18">
            <v>188937000</v>
          </cell>
          <cell r="L18">
            <v>188892000</v>
          </cell>
          <cell r="M18">
            <v>189712000</v>
          </cell>
          <cell r="N18">
            <v>188937000</v>
          </cell>
        </row>
        <row r="19">
          <cell r="D19">
            <v>0</v>
          </cell>
          <cell r="E19">
            <v>0</v>
          </cell>
          <cell r="F19">
            <v>50130</v>
          </cell>
          <cell r="G19">
            <v>2584420</v>
          </cell>
          <cell r="H19">
            <v>4657630</v>
          </cell>
          <cell r="I19">
            <v>7122790</v>
          </cell>
          <cell r="J19">
            <v>7111340</v>
          </cell>
          <cell r="K19">
            <v>5639560</v>
          </cell>
          <cell r="L19">
            <v>4346100</v>
          </cell>
          <cell r="M19">
            <v>4377020</v>
          </cell>
          <cell r="N19">
            <v>4432670</v>
          </cell>
        </row>
        <row r="20">
          <cell r="D20">
            <v>0</v>
          </cell>
          <cell r="E20">
            <v>0</v>
          </cell>
          <cell r="F20">
            <v>33420</v>
          </cell>
          <cell r="G20">
            <v>32696235</v>
          </cell>
          <cell r="H20">
            <v>19991051</v>
          </cell>
          <cell r="I20">
            <v>13209160</v>
          </cell>
          <cell r="J20">
            <v>14197560</v>
          </cell>
          <cell r="K20">
            <v>12836240</v>
          </cell>
          <cell r="L20">
            <v>13983000</v>
          </cell>
          <cell r="M20">
            <v>7471480</v>
          </cell>
          <cell r="N20">
            <v>10297780</v>
          </cell>
        </row>
        <row r="21">
          <cell r="D21">
            <v>0</v>
          </cell>
          <cell r="E21">
            <v>0</v>
          </cell>
          <cell r="F21">
            <v>217230</v>
          </cell>
          <cell r="G21">
            <v>18584910</v>
          </cell>
          <cell r="H21">
            <v>26903120</v>
          </cell>
          <cell r="I21">
            <v>33836530</v>
          </cell>
          <cell r="J21">
            <v>37709980</v>
          </cell>
          <cell r="K21">
            <v>29571200</v>
          </cell>
          <cell r="L21">
            <v>22223940</v>
          </cell>
          <cell r="M21">
            <v>22409010</v>
          </cell>
          <cell r="N21">
            <v>23537060</v>
          </cell>
        </row>
        <row r="22">
          <cell r="D22">
            <v>0</v>
          </cell>
          <cell r="E22">
            <v>0</v>
          </cell>
          <cell r="F22">
            <v>7834200</v>
          </cell>
          <cell r="G22">
            <v>28917100</v>
          </cell>
          <cell r="H22">
            <v>44725950</v>
          </cell>
          <cell r="I22">
            <v>57597650</v>
          </cell>
          <cell r="J22">
            <v>57796700</v>
          </cell>
          <cell r="K22">
            <v>50479000</v>
          </cell>
          <cell r="L22">
            <v>40916500</v>
          </cell>
          <cell r="M22">
            <v>40023650</v>
          </cell>
          <cell r="N22">
            <v>40199950</v>
          </cell>
        </row>
        <row r="23">
          <cell r="D23">
            <v>0</v>
          </cell>
          <cell r="E23">
            <v>0</v>
          </cell>
          <cell r="F23">
            <v>83550</v>
          </cell>
          <cell r="G23">
            <v>4092220</v>
          </cell>
          <cell r="H23">
            <v>7707820</v>
          </cell>
          <cell r="I23">
            <v>11810670</v>
          </cell>
          <cell r="J23">
            <v>11810670</v>
          </cell>
          <cell r="K23">
            <v>9847820</v>
          </cell>
          <cell r="L23">
            <v>7516720</v>
          </cell>
          <cell r="M23">
            <v>7724420</v>
          </cell>
          <cell r="N23">
            <v>7811170</v>
          </cell>
        </row>
        <row r="24">
          <cell r="D24">
            <v>0</v>
          </cell>
          <cell r="E24">
            <v>0</v>
          </cell>
          <cell r="F24">
            <v>952469.99999999988</v>
          </cell>
          <cell r="G24">
            <v>49460170</v>
          </cell>
          <cell r="H24">
            <v>89873560</v>
          </cell>
          <cell r="I24">
            <v>136665700</v>
          </cell>
          <cell r="J24">
            <v>137074750</v>
          </cell>
          <cell r="K24">
            <v>109773679.99999999</v>
          </cell>
          <cell r="L24">
            <v>81960740</v>
          </cell>
          <cell r="M24">
            <v>83502920</v>
          </cell>
          <cell r="N24">
            <v>84485870</v>
          </cell>
        </row>
        <row r="36">
          <cell r="D36">
            <v>0</v>
          </cell>
          <cell r="E36">
            <v>0</v>
          </cell>
          <cell r="F36">
            <v>16773000</v>
          </cell>
          <cell r="G36">
            <v>103250000</v>
          </cell>
          <cell r="H36">
            <v>100193000</v>
          </cell>
          <cell r="I36">
            <v>98521999.999999985</v>
          </cell>
          <cell r="J36">
            <v>94072000</v>
          </cell>
          <cell r="K36">
            <v>153037000</v>
          </cell>
          <cell r="L36">
            <v>151113000</v>
          </cell>
          <cell r="M36">
            <v>149873000</v>
          </cell>
          <cell r="N36">
            <v>147372000</v>
          </cell>
        </row>
        <row r="37">
          <cell r="D37">
            <v>0</v>
          </cell>
          <cell r="E37">
            <v>0</v>
          </cell>
          <cell r="F37">
            <v>46110</v>
          </cell>
          <cell r="G37">
            <v>2325970</v>
          </cell>
          <cell r="H37">
            <v>4066080</v>
          </cell>
          <cell r="I37">
            <v>6032940</v>
          </cell>
          <cell r="J37">
            <v>5831290</v>
          </cell>
          <cell r="K37">
            <v>4568110</v>
          </cell>
          <cell r="L37">
            <v>3476870</v>
          </cell>
          <cell r="M37">
            <v>3457840</v>
          </cell>
          <cell r="N37">
            <v>3457480</v>
          </cell>
        </row>
        <row r="38">
          <cell r="D38">
            <v>0</v>
          </cell>
          <cell r="E38">
            <v>0</v>
          </cell>
          <cell r="F38">
            <v>30740</v>
          </cell>
          <cell r="G38">
            <v>29427020</v>
          </cell>
          <cell r="H38">
            <v>17651128</v>
          </cell>
          <cell r="I38">
            <v>11187980</v>
          </cell>
          <cell r="J38">
            <v>11642020</v>
          </cell>
          <cell r="K38">
            <v>10397580</v>
          </cell>
          <cell r="L38">
            <v>11186520</v>
          </cell>
          <cell r="M38">
            <v>5902480</v>
          </cell>
          <cell r="N38">
            <v>8032540</v>
          </cell>
        </row>
        <row r="39">
          <cell r="D39">
            <v>0</v>
          </cell>
          <cell r="E39">
            <v>0</v>
          </cell>
          <cell r="F39">
            <v>199810</v>
          </cell>
          <cell r="G39">
            <v>16726340</v>
          </cell>
          <cell r="H39">
            <v>23486150</v>
          </cell>
          <cell r="I39">
            <v>28659570</v>
          </cell>
          <cell r="J39">
            <v>30922400</v>
          </cell>
          <cell r="K39">
            <v>23953150</v>
          </cell>
          <cell r="L39">
            <v>17778940</v>
          </cell>
          <cell r="M39">
            <v>17703040</v>
          </cell>
          <cell r="N39">
            <v>18359110</v>
          </cell>
        </row>
        <row r="40">
          <cell r="D40">
            <v>0</v>
          </cell>
          <cell r="E40">
            <v>0</v>
          </cell>
          <cell r="F40">
            <v>7207400</v>
          </cell>
          <cell r="G40">
            <v>26025450</v>
          </cell>
          <cell r="H40">
            <v>39045500</v>
          </cell>
          <cell r="I40">
            <v>48784950</v>
          </cell>
          <cell r="J40">
            <v>47393700</v>
          </cell>
          <cell r="K40">
            <v>40888700</v>
          </cell>
          <cell r="L40">
            <v>32732650</v>
          </cell>
          <cell r="M40">
            <v>31618850</v>
          </cell>
          <cell r="N40">
            <v>31355400</v>
          </cell>
        </row>
        <row r="41">
          <cell r="D41">
            <v>0</v>
          </cell>
          <cell r="E41">
            <v>0</v>
          </cell>
          <cell r="F41">
            <v>76850</v>
          </cell>
          <cell r="G41">
            <v>3683080</v>
          </cell>
          <cell r="H41">
            <v>6728930</v>
          </cell>
          <cell r="I41">
            <v>10003650</v>
          </cell>
          <cell r="J41">
            <v>9684810</v>
          </cell>
          <cell r="K41">
            <v>7976890</v>
          </cell>
          <cell r="L41">
            <v>6013430</v>
          </cell>
          <cell r="M41">
            <v>6102410</v>
          </cell>
          <cell r="N41">
            <v>6092800</v>
          </cell>
        </row>
        <row r="42">
          <cell r="D42">
            <v>0</v>
          </cell>
          <cell r="E42">
            <v>0</v>
          </cell>
          <cell r="F42">
            <v>876089.99999999988</v>
          </cell>
          <cell r="G42">
            <v>44514140</v>
          </cell>
          <cell r="H42">
            <v>78459380</v>
          </cell>
          <cell r="I42">
            <v>115754909.99999999</v>
          </cell>
          <cell r="J42">
            <v>112401279.99999999</v>
          </cell>
          <cell r="K42">
            <v>88917570</v>
          </cell>
          <cell r="L42">
            <v>65568590</v>
          </cell>
          <cell r="M42">
            <v>65967379.999999985</v>
          </cell>
          <cell r="N42">
            <v>65899170</v>
          </cell>
        </row>
        <row r="46">
          <cell r="D46">
            <v>0</v>
          </cell>
          <cell r="E46">
            <v>0</v>
          </cell>
          <cell r="F46">
            <v>18273020.675565243</v>
          </cell>
          <cell r="G46">
            <v>114673537.02733432</v>
          </cell>
          <cell r="H46">
            <v>113554826.85643485</v>
          </cell>
          <cell r="I46">
            <v>113900958.92647545</v>
          </cell>
          <cell r="J46">
            <v>110929947.51323153</v>
          </cell>
          <cell r="K46">
            <v>184072688.63805255</v>
          </cell>
          <cell r="L46">
            <v>185384134.50682411</v>
          </cell>
          <cell r="M46">
            <v>187550199.85463023</v>
          </cell>
          <cell r="N46">
            <v>188104438.66352686</v>
          </cell>
        </row>
        <row r="47">
          <cell r="D47">
            <v>0</v>
          </cell>
          <cell r="E47">
            <v>0</v>
          </cell>
          <cell r="F47">
            <v>50233.648324707166</v>
          </cell>
          <cell r="G47">
            <v>2583314.3527309326</v>
          </cell>
          <cell r="H47">
            <v>4608336.0153345307</v>
          </cell>
          <cell r="I47">
            <v>6974662.01605622</v>
          </cell>
          <cell r="J47">
            <v>6876272.3619613899</v>
          </cell>
          <cell r="K47">
            <v>5494516.2914483054</v>
          </cell>
          <cell r="L47">
            <v>4265394.3455741173</v>
          </cell>
          <cell r="M47">
            <v>4327120.8494214071</v>
          </cell>
          <cell r="N47">
            <v>4413099.7380124507</v>
          </cell>
        </row>
        <row r="48">
          <cell r="D48">
            <v>0</v>
          </cell>
          <cell r="E48">
            <v>0</v>
          </cell>
          <cell r="F48">
            <v>33489.098883138111</v>
          </cell>
          <cell r="G48">
            <v>32682813.245269809</v>
          </cell>
          <cell r="H48">
            <v>20005097.999468718</v>
          </cell>
          <cell r="I48">
            <v>12934386.740527283</v>
          </cell>
          <cell r="J48">
            <v>13728300.318351813</v>
          </cell>
          <cell r="K48">
            <v>12506194.61913944</v>
          </cell>
          <cell r="L48">
            <v>13723526.952302435</v>
          </cell>
          <cell r="M48">
            <v>7386329.116238134</v>
          </cell>
          <cell r="N48">
            <v>10252669.623417787</v>
          </cell>
        </row>
        <row r="49">
          <cell r="D49">
            <v>0</v>
          </cell>
          <cell r="E49">
            <v>0</v>
          </cell>
          <cell r="F49">
            <v>217679.14274039774</v>
          </cell>
          <cell r="G49">
            <v>18576935.296094753</v>
          </cell>
          <cell r="H49">
            <v>26618283.680239711</v>
          </cell>
          <cell r="I49">
            <v>33133234.256515786</v>
          </cell>
          <cell r="J49">
            <v>36463774.651151784</v>
          </cell>
          <cell r="K49">
            <v>28810815.174438655</v>
          </cell>
          <cell r="L49">
            <v>21811051.361224748</v>
          </cell>
          <cell r="M49">
            <v>22153481.21432488</v>
          </cell>
          <cell r="N49">
            <v>23433420.737398844</v>
          </cell>
        </row>
        <row r="50">
          <cell r="D50">
            <v>0</v>
          </cell>
          <cell r="E50">
            <v>0</v>
          </cell>
          <cell r="F50">
            <v>7851962.6314355768</v>
          </cell>
          <cell r="G50">
            <v>28904894.956203759</v>
          </cell>
          <cell r="H50">
            <v>44252642.320550606</v>
          </cell>
          <cell r="I50">
            <v>56400119.629931986</v>
          </cell>
          <cell r="J50">
            <v>55886774.528635949</v>
          </cell>
          <cell r="K50">
            <v>49180870.926081531</v>
          </cell>
          <cell r="L50">
            <v>40156134.749259137</v>
          </cell>
          <cell r="M50">
            <v>39567644.85046389</v>
          </cell>
          <cell r="N50">
            <v>40021781.0443663</v>
          </cell>
        </row>
        <row r="51">
          <cell r="D51">
            <v>0</v>
          </cell>
          <cell r="E51">
            <v>0</v>
          </cell>
          <cell r="F51">
            <v>83722.747207845285</v>
          </cell>
          <cell r="G51">
            <v>4090574.4383015446</v>
          </cell>
          <cell r="H51">
            <v>7626306.0401332444</v>
          </cell>
          <cell r="I51">
            <v>11565186.737630542</v>
          </cell>
          <cell r="J51">
            <v>11420353.186661491</v>
          </cell>
          <cell r="K51">
            <v>9594592.0873383246</v>
          </cell>
          <cell r="L51">
            <v>7377224.4344786434</v>
          </cell>
          <cell r="M51">
            <v>7636520.3545327978</v>
          </cell>
          <cell r="N51">
            <v>7776801.0469365716</v>
          </cell>
        </row>
        <row r="52">
          <cell r="D52">
            <v>0</v>
          </cell>
          <cell r="E52">
            <v>0</v>
          </cell>
          <cell r="F52">
            <v>954439.31816943607</v>
          </cell>
          <cell r="G52">
            <v>49439165.92280817</v>
          </cell>
          <cell r="H52">
            <v>88922792.122835204</v>
          </cell>
          <cell r="I52">
            <v>133823869.28247358</v>
          </cell>
          <cell r="J52">
            <v>132543882.24785313</v>
          </cell>
          <cell r="K52">
            <v>106949928.29879208</v>
          </cell>
          <cell r="L52">
            <v>80438984.786105782</v>
          </cell>
          <cell r="M52">
            <v>82551195.364650965</v>
          </cell>
          <cell r="N52">
            <v>84113171.981396258</v>
          </cell>
        </row>
        <row r="55">
          <cell r="D55">
            <v>0</v>
          </cell>
          <cell r="E55">
            <v>0</v>
          </cell>
          <cell r="F55">
            <v>27464547.262326345</v>
          </cell>
          <cell r="G55">
            <v>250951235.23874328</v>
          </cell>
          <cell r="H55">
            <v>305588285.03499687</v>
          </cell>
          <cell r="I55">
            <v>368732417.58961087</v>
          </cell>
          <cell r="J55">
            <v>367849304.80784708</v>
          </cell>
          <cell r="K55">
            <v>396609606.03529084</v>
          </cell>
          <cell r="L55">
            <v>353156451.13576901</v>
          </cell>
          <cell r="M55">
            <v>351172491.60426235</v>
          </cell>
          <cell r="N55">
            <v>358115382.83505505</v>
          </cell>
        </row>
        <row r="58">
          <cell r="D58">
            <v>72454889</v>
          </cell>
          <cell r="E58">
            <v>81336731.975162253</v>
          </cell>
          <cell r="F58">
            <v>93883593.686578482</v>
          </cell>
          <cell r="G58">
            <v>18103271.12788314</v>
          </cell>
          <cell r="H58">
            <v>0</v>
          </cell>
          <cell r="I58">
            <v>0</v>
          </cell>
          <cell r="J58">
            <v>0</v>
          </cell>
          <cell r="K58">
            <v>0</v>
          </cell>
          <cell r="L58">
            <v>0</v>
          </cell>
          <cell r="M58">
            <v>0</v>
          </cell>
          <cell r="N58">
            <v>0</v>
          </cell>
        </row>
        <row r="59">
          <cell r="D59">
            <v>2152458</v>
          </cell>
          <cell r="E59">
            <v>5071559.1942310464</v>
          </cell>
          <cell r="F59">
            <v>9736091.6950291749</v>
          </cell>
          <cell r="G59">
            <v>3832774.0980997202</v>
          </cell>
          <cell r="H59">
            <v>0</v>
          </cell>
          <cell r="I59">
            <v>0</v>
          </cell>
          <cell r="J59">
            <v>0</v>
          </cell>
          <cell r="K59">
            <v>0</v>
          </cell>
          <cell r="L59">
            <v>0</v>
          </cell>
          <cell r="M59">
            <v>0</v>
          </cell>
          <cell r="N59">
            <v>0</v>
          </cell>
        </row>
        <row r="60">
          <cell r="D60">
            <v>25066661</v>
          </cell>
          <cell r="E60">
            <v>11436305.897316616</v>
          </cell>
          <cell r="F60">
            <v>10207478.449087568</v>
          </cell>
          <cell r="G60">
            <v>1093089.1695209772</v>
          </cell>
          <cell r="H60">
            <v>0</v>
          </cell>
          <cell r="I60">
            <v>0</v>
          </cell>
          <cell r="J60">
            <v>0</v>
          </cell>
          <cell r="K60">
            <v>0</v>
          </cell>
          <cell r="L60">
            <v>0</v>
          </cell>
          <cell r="M60">
            <v>0</v>
          </cell>
          <cell r="N60">
            <v>0</v>
          </cell>
        </row>
        <row r="61">
          <cell r="D61">
            <v>5617496</v>
          </cell>
          <cell r="E61">
            <v>14475834.757219056</v>
          </cell>
          <cell r="F61">
            <v>23575622.460312657</v>
          </cell>
          <cell r="G61">
            <v>7710037.9521922758</v>
          </cell>
          <cell r="H61">
            <v>0</v>
          </cell>
          <cell r="I61">
            <v>0</v>
          </cell>
          <cell r="J61">
            <v>0</v>
          </cell>
          <cell r="K61">
            <v>0</v>
          </cell>
          <cell r="L61">
            <v>0</v>
          </cell>
          <cell r="M61">
            <v>0</v>
          </cell>
          <cell r="N61">
            <v>0</v>
          </cell>
        </row>
        <row r="62">
          <cell r="D62">
            <v>33796784</v>
          </cell>
          <cell r="E62">
            <v>22659986.889473557</v>
          </cell>
          <cell r="F62">
            <v>31081623.83385437</v>
          </cell>
          <cell r="G62">
            <v>11486489.559569439</v>
          </cell>
          <cell r="H62">
            <v>0</v>
          </cell>
          <cell r="I62">
            <v>0</v>
          </cell>
          <cell r="J62">
            <v>0</v>
          </cell>
          <cell r="K62">
            <v>0</v>
          </cell>
          <cell r="L62">
            <v>0</v>
          </cell>
          <cell r="M62">
            <v>0</v>
          </cell>
          <cell r="N62">
            <v>0</v>
          </cell>
        </row>
        <row r="63">
          <cell r="D63">
            <v>8522944</v>
          </cell>
          <cell r="E63">
            <v>9349425.6909096632</v>
          </cell>
          <cell r="F63">
            <v>15112682.596821655</v>
          </cell>
          <cell r="G63">
            <v>3466018.537568639</v>
          </cell>
          <cell r="H63">
            <v>0</v>
          </cell>
          <cell r="I63">
            <v>0</v>
          </cell>
          <cell r="J63">
            <v>0</v>
          </cell>
          <cell r="K63">
            <v>0</v>
          </cell>
          <cell r="L63">
            <v>0</v>
          </cell>
          <cell r="M63">
            <v>0</v>
          </cell>
          <cell r="N63">
            <v>0</v>
          </cell>
        </row>
        <row r="64">
          <cell r="D64">
            <v>65598837</v>
          </cell>
          <cell r="E64">
            <v>73802976.29147695</v>
          </cell>
          <cell r="F64">
            <v>119848346.69016208</v>
          </cell>
          <cell r="G64">
            <v>46584716.706959397</v>
          </cell>
          <cell r="H64">
            <v>0</v>
          </cell>
          <cell r="I64">
            <v>0</v>
          </cell>
          <cell r="J64">
            <v>0</v>
          </cell>
          <cell r="K64">
            <v>0</v>
          </cell>
          <cell r="L64">
            <v>0</v>
          </cell>
          <cell r="M64">
            <v>0</v>
          </cell>
          <cell r="N64">
            <v>0</v>
          </cell>
        </row>
        <row r="66">
          <cell r="D66">
            <v>213210069</v>
          </cell>
          <cell r="E66">
            <v>218132820.69578916</v>
          </cell>
          <cell r="F66">
            <v>303445439.41184598</v>
          </cell>
          <cell r="G66">
            <v>92276397.151793584</v>
          </cell>
          <cell r="H66">
            <v>0</v>
          </cell>
          <cell r="I66">
            <v>0</v>
          </cell>
          <cell r="J66">
            <v>0</v>
          </cell>
          <cell r="K66">
            <v>0</v>
          </cell>
          <cell r="L66">
            <v>0</v>
          </cell>
          <cell r="M66">
            <v>0</v>
          </cell>
          <cell r="N66">
            <v>0</v>
          </cell>
        </row>
        <row r="68">
          <cell r="D68">
            <v>213210069</v>
          </cell>
          <cell r="E68">
            <v>218132820.69578916</v>
          </cell>
          <cell r="F68">
            <v>330909986.67417234</v>
          </cell>
          <cell r="G68">
            <v>343227632.39053684</v>
          </cell>
          <cell r="H68">
            <v>305588285.03499687</v>
          </cell>
          <cell r="I68">
            <v>368732417.58961087</v>
          </cell>
          <cell r="J68">
            <v>367849304.80784708</v>
          </cell>
          <cell r="K68">
            <v>396609606.03529084</v>
          </cell>
          <cell r="L68">
            <v>353156451.13576901</v>
          </cell>
          <cell r="M68">
            <v>351172491.60426235</v>
          </cell>
          <cell r="N68">
            <v>358115382.83505505</v>
          </cell>
        </row>
        <row r="72">
          <cell r="D72">
            <v>0</v>
          </cell>
          <cell r="E72">
            <v>0</v>
          </cell>
          <cell r="F72">
            <v>2140000</v>
          </cell>
          <cell r="G72">
            <v>109689740</v>
          </cell>
          <cell r="H72">
            <v>111789740</v>
          </cell>
          <cell r="I72">
            <v>114419740</v>
          </cell>
          <cell r="J72">
            <v>116076700</v>
          </cell>
          <cell r="K72">
            <v>160380200</v>
          </cell>
          <cell r="L72">
            <v>160380200</v>
          </cell>
          <cell r="M72">
            <v>161695200</v>
          </cell>
          <cell r="N72">
            <v>160425200</v>
          </cell>
        </row>
        <row r="73">
          <cell r="D73">
            <v>0</v>
          </cell>
          <cell r="E73">
            <v>0</v>
          </cell>
          <cell r="F73">
            <v>60000</v>
          </cell>
          <cell r="G73">
            <v>3012450</v>
          </cell>
          <cell r="H73">
            <v>2916300</v>
          </cell>
          <cell r="I73">
            <v>2919750</v>
          </cell>
          <cell r="J73">
            <v>3019840</v>
          </cell>
          <cell r="K73">
            <v>4102790</v>
          </cell>
          <cell r="L73">
            <v>4207990</v>
          </cell>
          <cell r="M73">
            <v>4114290</v>
          </cell>
          <cell r="N73">
            <v>4117890</v>
          </cell>
        </row>
        <row r="74">
          <cell r="D74">
            <v>0</v>
          </cell>
          <cell r="E74">
            <v>0</v>
          </cell>
          <cell r="F74">
            <v>40000</v>
          </cell>
          <cell r="G74">
            <v>17772140</v>
          </cell>
          <cell r="H74">
            <v>11801640</v>
          </cell>
          <cell r="I74">
            <v>10753240</v>
          </cell>
          <cell r="J74">
            <v>11816000</v>
          </cell>
          <cell r="K74">
            <v>11889800</v>
          </cell>
          <cell r="L74">
            <v>13969000</v>
          </cell>
          <cell r="M74">
            <v>7374400</v>
          </cell>
          <cell r="N74">
            <v>10166000</v>
          </cell>
        </row>
        <row r="75">
          <cell r="D75">
            <v>0</v>
          </cell>
          <cell r="E75">
            <v>0</v>
          </cell>
          <cell r="F75">
            <v>260000</v>
          </cell>
          <cell r="G75">
            <v>22365660</v>
          </cell>
          <cell r="H75">
            <v>21283310</v>
          </cell>
          <cell r="I75">
            <v>17549310</v>
          </cell>
          <cell r="J75">
            <v>21906100</v>
          </cell>
          <cell r="K75">
            <v>23497650</v>
          </cell>
          <cell r="L75">
            <v>22211250</v>
          </cell>
          <cell r="M75">
            <v>21856300</v>
          </cell>
          <cell r="N75">
            <v>22758800</v>
          </cell>
        </row>
        <row r="76">
          <cell r="D76">
            <v>0</v>
          </cell>
          <cell r="E76">
            <v>0</v>
          </cell>
          <cell r="F76">
            <v>8800000</v>
          </cell>
          <cell r="G76">
            <v>44091600</v>
          </cell>
          <cell r="H76">
            <v>46961050</v>
          </cell>
          <cell r="I76">
            <v>43158350</v>
          </cell>
          <cell r="J76">
            <v>45831400</v>
          </cell>
          <cell r="K76">
            <v>69403250</v>
          </cell>
          <cell r="L76">
            <v>68548150</v>
          </cell>
          <cell r="M76">
            <v>67441500</v>
          </cell>
          <cell r="N76">
            <v>66999800</v>
          </cell>
        </row>
        <row r="77">
          <cell r="D77">
            <v>0</v>
          </cell>
          <cell r="E77">
            <v>0</v>
          </cell>
          <cell r="F77">
            <v>100000</v>
          </cell>
          <cell r="G77">
            <v>8243000</v>
          </cell>
          <cell r="H77">
            <v>8243000</v>
          </cell>
          <cell r="I77">
            <v>8243000</v>
          </cell>
          <cell r="J77">
            <v>8559000</v>
          </cell>
          <cell r="K77">
            <v>11724900</v>
          </cell>
          <cell r="L77">
            <v>11724900</v>
          </cell>
          <cell r="M77">
            <v>11724900</v>
          </cell>
          <cell r="N77">
            <v>11724900</v>
          </cell>
        </row>
        <row r="78">
          <cell r="D78">
            <v>0</v>
          </cell>
          <cell r="E78">
            <v>0</v>
          </cell>
          <cell r="F78">
            <v>1100000</v>
          </cell>
          <cell r="G78">
            <v>54846910</v>
          </cell>
          <cell r="H78">
            <v>54042460</v>
          </cell>
          <cell r="I78">
            <v>54062110</v>
          </cell>
          <cell r="J78">
            <v>56385960</v>
          </cell>
          <cell r="K78">
            <v>74468910</v>
          </cell>
          <cell r="L78">
            <v>73230510</v>
          </cell>
          <cell r="M78">
            <v>72404910</v>
          </cell>
          <cell r="N78">
            <v>72398910</v>
          </cell>
        </row>
        <row r="90">
          <cell r="D90">
            <v>0</v>
          </cell>
          <cell r="E90">
            <v>0</v>
          </cell>
          <cell r="F90">
            <v>1968799.9999999998</v>
          </cell>
          <cell r="G90">
            <v>98720120</v>
          </cell>
          <cell r="H90">
            <v>97589240</v>
          </cell>
          <cell r="I90">
            <v>96913620</v>
          </cell>
          <cell r="J90">
            <v>95182240</v>
          </cell>
          <cell r="K90">
            <v>129906460</v>
          </cell>
          <cell r="L90">
            <v>128303420</v>
          </cell>
          <cell r="M90">
            <v>127739380</v>
          </cell>
          <cell r="N90">
            <v>125131340</v>
          </cell>
        </row>
        <row r="91">
          <cell r="D91">
            <v>0</v>
          </cell>
          <cell r="E91">
            <v>0</v>
          </cell>
          <cell r="F91">
            <v>55200</v>
          </cell>
          <cell r="G91">
            <v>2711210</v>
          </cell>
          <cell r="H91">
            <v>2545890</v>
          </cell>
          <cell r="I91">
            <v>2473000</v>
          </cell>
          <cell r="J91">
            <v>2476280</v>
          </cell>
          <cell r="K91">
            <v>3323300</v>
          </cell>
          <cell r="L91">
            <v>3366400</v>
          </cell>
          <cell r="M91">
            <v>3250280</v>
          </cell>
          <cell r="N91">
            <v>3211910</v>
          </cell>
        </row>
        <row r="92">
          <cell r="D92">
            <v>0</v>
          </cell>
          <cell r="E92">
            <v>0</v>
          </cell>
          <cell r="F92">
            <v>36800</v>
          </cell>
          <cell r="G92">
            <v>15995320</v>
          </cell>
          <cell r="H92">
            <v>10302640</v>
          </cell>
          <cell r="I92">
            <v>9107820</v>
          </cell>
          <cell r="J92">
            <v>9689140</v>
          </cell>
          <cell r="K92">
            <v>9630960</v>
          </cell>
          <cell r="L92">
            <v>11175320</v>
          </cell>
          <cell r="M92">
            <v>5825780</v>
          </cell>
          <cell r="N92">
            <v>7929740</v>
          </cell>
        </row>
        <row r="93">
          <cell r="D93">
            <v>0</v>
          </cell>
          <cell r="E93">
            <v>0</v>
          </cell>
          <cell r="F93">
            <v>239200</v>
          </cell>
          <cell r="G93">
            <v>20128980</v>
          </cell>
          <cell r="H93">
            <v>18579960</v>
          </cell>
          <cell r="I93">
            <v>14864330</v>
          </cell>
          <cell r="J93">
            <v>17963210</v>
          </cell>
          <cell r="K93">
            <v>19033440</v>
          </cell>
          <cell r="L93">
            <v>17768830</v>
          </cell>
          <cell r="M93">
            <v>17266320</v>
          </cell>
          <cell r="N93">
            <v>17751960</v>
          </cell>
        </row>
        <row r="94">
          <cell r="D94">
            <v>0</v>
          </cell>
          <cell r="E94">
            <v>0</v>
          </cell>
          <cell r="F94">
            <v>8096000</v>
          </cell>
          <cell r="G94">
            <v>39682350</v>
          </cell>
          <cell r="H94">
            <v>40996600</v>
          </cell>
          <cell r="I94">
            <v>36555200</v>
          </cell>
          <cell r="J94">
            <v>37581650</v>
          </cell>
          <cell r="K94">
            <v>56216700</v>
          </cell>
          <cell r="L94">
            <v>54838350</v>
          </cell>
          <cell r="M94">
            <v>53278750.000000007</v>
          </cell>
          <cell r="N94">
            <v>52259600</v>
          </cell>
        </row>
        <row r="95">
          <cell r="D95">
            <v>0</v>
          </cell>
          <cell r="E95">
            <v>0</v>
          </cell>
          <cell r="F95">
            <v>92000</v>
          </cell>
          <cell r="G95">
            <v>7418750</v>
          </cell>
          <cell r="H95">
            <v>7196100</v>
          </cell>
          <cell r="I95">
            <v>6981800</v>
          </cell>
          <cell r="J95">
            <v>7018350</v>
          </cell>
          <cell r="K95">
            <v>9497100</v>
          </cell>
          <cell r="L95">
            <v>9380000</v>
          </cell>
          <cell r="M95">
            <v>9262700</v>
          </cell>
          <cell r="N95">
            <v>9145400</v>
          </cell>
        </row>
        <row r="96">
          <cell r="D96">
            <v>0</v>
          </cell>
          <cell r="E96">
            <v>0</v>
          </cell>
          <cell r="F96">
            <v>1012000.0000000001</v>
          </cell>
          <cell r="G96">
            <v>49362270</v>
          </cell>
          <cell r="H96">
            <v>47178570</v>
          </cell>
          <cell r="I96">
            <v>45790230</v>
          </cell>
          <cell r="J96">
            <v>46236630</v>
          </cell>
          <cell r="K96">
            <v>60320040</v>
          </cell>
          <cell r="L96">
            <v>58584679.999999993</v>
          </cell>
          <cell r="M96">
            <v>57199790</v>
          </cell>
          <cell r="N96">
            <v>56470549.999999993</v>
          </cell>
        </row>
        <row r="99">
          <cell r="D99">
            <v>0</v>
          </cell>
          <cell r="E99">
            <v>0</v>
          </cell>
          <cell r="F99">
            <v>2144871.1086897301</v>
          </cell>
          <cell r="G99">
            <v>109642472.98947106</v>
          </cell>
          <cell r="H99">
            <v>110603827.12615718</v>
          </cell>
          <cell r="I99">
            <v>112041516.11859332</v>
          </cell>
          <cell r="J99">
            <v>112239145.41406377</v>
          </cell>
          <cell r="K99">
            <v>156251307.61614269</v>
          </cell>
          <cell r="L99">
            <v>157401537.06805864</v>
          </cell>
          <cell r="M99">
            <v>159852316.61677924</v>
          </cell>
          <cell r="N99">
            <v>159716638.64176998</v>
          </cell>
        </row>
        <row r="100">
          <cell r="D100">
            <v>0</v>
          </cell>
          <cell r="E100">
            <v>0</v>
          </cell>
          <cell r="F100">
            <v>60136.573140833563</v>
          </cell>
          <cell r="G100">
            <v>3011177.1459939862</v>
          </cell>
          <cell r="H100">
            <v>2885412.1360327462</v>
          </cell>
          <cell r="I100">
            <v>2859027.1353116445</v>
          </cell>
          <cell r="J100">
            <v>2920035.8281748551</v>
          </cell>
          <cell r="K100">
            <v>3997260.5719586769</v>
          </cell>
          <cell r="L100">
            <v>4129870.6954648024</v>
          </cell>
          <cell r="M100">
            <v>4067381.4735376453</v>
          </cell>
          <cell r="N100">
            <v>4099656.1598388334</v>
          </cell>
        </row>
        <row r="101">
          <cell r="D101">
            <v>0</v>
          </cell>
          <cell r="E101">
            <v>0</v>
          </cell>
          <cell r="F101">
            <v>40091.048760555714</v>
          </cell>
          <cell r="G101">
            <v>17765035.547545388</v>
          </cell>
          <cell r="H101">
            <v>11676609.157966923</v>
          </cell>
          <cell r="I101">
            <v>10529520.632241853</v>
          </cell>
          <cell r="J101">
            <v>11425459.133943705</v>
          </cell>
          <cell r="K101">
            <v>11584105.159964837</v>
          </cell>
          <cell r="L101">
            <v>13709786.888201555</v>
          </cell>
          <cell r="M101">
            <v>7290347.1826753831</v>
          </cell>
          <cell r="N101">
            <v>10121456.528022388</v>
          </cell>
        </row>
        <row r="102">
          <cell r="D102">
            <v>0</v>
          </cell>
          <cell r="E102">
            <v>0</v>
          </cell>
          <cell r="F102">
            <v>260591.81694361212</v>
          </cell>
          <cell r="G102">
            <v>22356041.969515469</v>
          </cell>
          <cell r="H102">
            <v>21057799.854276102</v>
          </cell>
          <cell r="I102">
            <v>17184602.837940533</v>
          </cell>
          <cell r="J102">
            <v>21182264.036792625</v>
          </cell>
          <cell r="K102">
            <v>22893394.896861903</v>
          </cell>
          <cell r="L102">
            <v>21798648.499790829</v>
          </cell>
          <cell r="M102">
            <v>21606972.348281536</v>
          </cell>
          <cell r="N102">
            <v>22658459.347619507</v>
          </cell>
        </row>
        <row r="103">
          <cell r="D103">
            <v>0</v>
          </cell>
          <cell r="E103">
            <v>0</v>
          </cell>
          <cell r="F103">
            <v>8820030.7273222562</v>
          </cell>
          <cell r="G103">
            <v>44072788.688199908</v>
          </cell>
          <cell r="H103">
            <v>46463942.737541713</v>
          </cell>
          <cell r="I103">
            <v>42261346.031841576</v>
          </cell>
          <cell r="J103">
            <v>44316379.602438956</v>
          </cell>
          <cell r="K103">
            <v>67617367.79575403</v>
          </cell>
          <cell r="L103">
            <v>67275218.230941728</v>
          </cell>
          <cell r="M103">
            <v>66672717.637632407</v>
          </cell>
          <cell r="N103">
            <v>66703734.242464297</v>
          </cell>
        </row>
        <row r="104">
          <cell r="D104">
            <v>0</v>
          </cell>
          <cell r="E104">
            <v>0</v>
          </cell>
          <cell r="F104">
            <v>100227.62190138927</v>
          </cell>
          <cell r="G104">
            <v>8239557.4123151237</v>
          </cell>
          <cell r="H104">
            <v>8155778.2434061347</v>
          </cell>
          <cell r="I104">
            <v>8071635.9293646738</v>
          </cell>
          <cell r="J104">
            <v>8276056.6069551883</v>
          </cell>
          <cell r="K104">
            <v>11423098.539989995</v>
          </cell>
          <cell r="L104">
            <v>11507303.684487835</v>
          </cell>
          <cell r="M104">
            <v>11591288.865862986</v>
          </cell>
          <cell r="N104">
            <v>11673115.200671894</v>
          </cell>
        </row>
        <row r="105">
          <cell r="D105">
            <v>0</v>
          </cell>
          <cell r="E105">
            <v>0</v>
          </cell>
          <cell r="F105">
            <v>1102503.8409152823</v>
          </cell>
          <cell r="G105">
            <v>54823691.008215733</v>
          </cell>
          <cell r="H105">
            <v>53470345.709622346</v>
          </cell>
          <cell r="I105">
            <v>52937933.725095555</v>
          </cell>
          <cell r="J105">
            <v>54522354.569783852</v>
          </cell>
          <cell r="K105">
            <v>72552859.384037033</v>
          </cell>
          <cell r="L105">
            <v>71871183.79728578</v>
          </cell>
          <cell r="M105">
            <v>71579484.270968616</v>
          </cell>
          <cell r="N105">
            <v>72078557.044558167</v>
          </cell>
        </row>
        <row r="107">
          <cell r="D107">
            <v>0</v>
          </cell>
          <cell r="E107">
            <v>0</v>
          </cell>
          <cell r="F107">
            <v>12528452.737673659</v>
          </cell>
          <cell r="G107">
            <v>259910764.76125666</v>
          </cell>
          <cell r="H107">
            <v>254313714.96500316</v>
          </cell>
          <cell r="I107">
            <v>245885582.41038918</v>
          </cell>
          <cell r="J107">
            <v>254881695.19215298</v>
          </cell>
          <cell r="K107">
            <v>346319393.96470916</v>
          </cell>
          <cell r="L107">
            <v>347693548.86423117</v>
          </cell>
          <cell r="M107">
            <v>342660508.39573783</v>
          </cell>
          <cell r="N107">
            <v>347051617.16494507</v>
          </cell>
        </row>
        <row r="110">
          <cell r="D110">
            <v>72454889</v>
          </cell>
          <cell r="E110">
            <v>93150586.0948226</v>
          </cell>
          <cell r="F110">
            <v>57996483.912662774</v>
          </cell>
          <cell r="G110">
            <v>10988954.386266278</v>
          </cell>
          <cell r="H110">
            <v>0</v>
          </cell>
          <cell r="I110">
            <v>0</v>
          </cell>
          <cell r="J110">
            <v>0</v>
          </cell>
          <cell r="K110">
            <v>0</v>
          </cell>
          <cell r="L110">
            <v>0</v>
          </cell>
          <cell r="M110">
            <v>0</v>
          </cell>
          <cell r="N110">
            <v>0</v>
          </cell>
        </row>
        <row r="111">
          <cell r="D111">
            <v>1578661</v>
          </cell>
          <cell r="E111">
            <v>8174816.2355836285</v>
          </cell>
          <cell r="F111">
            <v>10914464.472717319</v>
          </cell>
          <cell r="G111">
            <v>4152732.9532423173</v>
          </cell>
          <cell r="H111">
            <v>0</v>
          </cell>
          <cell r="I111">
            <v>0</v>
          </cell>
          <cell r="J111">
            <v>0</v>
          </cell>
          <cell r="K111">
            <v>0</v>
          </cell>
          <cell r="L111">
            <v>0</v>
          </cell>
          <cell r="M111">
            <v>0</v>
          </cell>
          <cell r="N111">
            <v>0</v>
          </cell>
        </row>
        <row r="112">
          <cell r="D112">
            <v>9860817</v>
          </cell>
          <cell r="E112">
            <v>11739889.470359202</v>
          </cell>
          <cell r="F112">
            <v>10168103.037848575</v>
          </cell>
          <cell r="G112">
            <v>1011913.1530259654</v>
          </cell>
          <cell r="H112">
            <v>0</v>
          </cell>
          <cell r="I112">
            <v>0</v>
          </cell>
          <cell r="J112">
            <v>0</v>
          </cell>
          <cell r="K112">
            <v>0</v>
          </cell>
          <cell r="L112">
            <v>0</v>
          </cell>
          <cell r="M112">
            <v>0</v>
          </cell>
          <cell r="N112">
            <v>0</v>
          </cell>
        </row>
        <row r="113">
          <cell r="D113">
            <v>451646</v>
          </cell>
          <cell r="E113">
            <v>20293174.207324959</v>
          </cell>
          <cell r="F113">
            <v>28551736.550722383</v>
          </cell>
          <cell r="G113">
            <v>12235190.459682014</v>
          </cell>
          <cell r="H113">
            <v>0</v>
          </cell>
          <cell r="I113">
            <v>0</v>
          </cell>
          <cell r="J113">
            <v>0</v>
          </cell>
          <cell r="K113">
            <v>0</v>
          </cell>
          <cell r="L113">
            <v>0</v>
          </cell>
          <cell r="M113">
            <v>0</v>
          </cell>
          <cell r="N113">
            <v>0</v>
          </cell>
        </row>
        <row r="114">
          <cell r="D114">
            <v>33986371</v>
          </cell>
          <cell r="E114">
            <v>74228841.382572532</v>
          </cell>
          <cell r="F114">
            <v>59533171.708321646</v>
          </cell>
          <cell r="G114">
            <v>22707476.465818577</v>
          </cell>
          <cell r="H114">
            <v>0</v>
          </cell>
          <cell r="I114">
            <v>0</v>
          </cell>
          <cell r="J114">
            <v>0</v>
          </cell>
          <cell r="K114">
            <v>0</v>
          </cell>
          <cell r="L114">
            <v>0</v>
          </cell>
          <cell r="M114">
            <v>0</v>
          </cell>
          <cell r="N114">
            <v>0</v>
          </cell>
        </row>
        <row r="115">
          <cell r="D115">
            <v>5808960</v>
          </cell>
          <cell r="E115">
            <v>10119208.702747893</v>
          </cell>
          <cell r="F115">
            <v>15831442.985856848</v>
          </cell>
          <cell r="G115">
            <v>14654615.19876276</v>
          </cell>
          <cell r="H115">
            <v>0</v>
          </cell>
          <cell r="I115">
            <v>0</v>
          </cell>
          <cell r="J115">
            <v>0</v>
          </cell>
          <cell r="K115">
            <v>0</v>
          </cell>
          <cell r="L115">
            <v>0</v>
          </cell>
          <cell r="M115">
            <v>0</v>
          </cell>
          <cell r="N115">
            <v>0</v>
          </cell>
        </row>
        <row r="116">
          <cell r="D116">
            <v>71291867</v>
          </cell>
          <cell r="E116">
            <v>89489833.400800213</v>
          </cell>
          <cell r="F116">
            <v>123559157.9200245</v>
          </cell>
          <cell r="G116">
            <v>61972720.231408484</v>
          </cell>
          <cell r="H116">
            <v>0</v>
          </cell>
          <cell r="I116">
            <v>0</v>
          </cell>
          <cell r="J116">
            <v>0</v>
          </cell>
          <cell r="K116">
            <v>0</v>
          </cell>
          <cell r="L116">
            <v>0</v>
          </cell>
          <cell r="M116">
            <v>0</v>
          </cell>
          <cell r="N116">
            <v>0</v>
          </cell>
        </row>
        <row r="118">
          <cell r="D118">
            <v>195433211</v>
          </cell>
          <cell r="E118">
            <v>307196349.49421102</v>
          </cell>
          <cell r="F118">
            <v>306554560.58815402</v>
          </cell>
          <cell r="G118">
            <v>127723602.8482064</v>
          </cell>
          <cell r="H118">
            <v>0</v>
          </cell>
          <cell r="I118">
            <v>0</v>
          </cell>
          <cell r="J118">
            <v>0</v>
          </cell>
          <cell r="K118">
            <v>0</v>
          </cell>
          <cell r="L118">
            <v>0</v>
          </cell>
          <cell r="M118">
            <v>0</v>
          </cell>
          <cell r="N118">
            <v>0</v>
          </cell>
        </row>
        <row r="120">
          <cell r="D120">
            <v>195433211</v>
          </cell>
          <cell r="E120">
            <v>307196349.49421102</v>
          </cell>
          <cell r="F120">
            <v>319083013.32582766</v>
          </cell>
          <cell r="G120">
            <v>387634367.6094631</v>
          </cell>
          <cell r="H120">
            <v>254313714.96500316</v>
          </cell>
          <cell r="I120">
            <v>245885582.41038918</v>
          </cell>
          <cell r="J120">
            <v>254881695.19215298</v>
          </cell>
          <cell r="K120">
            <v>346319393.96470916</v>
          </cell>
          <cell r="L120">
            <v>347693548.86423117</v>
          </cell>
          <cell r="M120">
            <v>342660508.39573783</v>
          </cell>
          <cell r="N120">
            <v>347051617.16494507</v>
          </cell>
        </row>
        <row r="127">
          <cell r="D127">
            <v>2705689</v>
          </cell>
          <cell r="E127">
            <v>0</v>
          </cell>
          <cell r="F127">
            <v>0</v>
          </cell>
          <cell r="G127">
            <v>0</v>
          </cell>
          <cell r="H127">
            <v>0</v>
          </cell>
          <cell r="I127">
            <v>0</v>
          </cell>
          <cell r="J127">
            <v>0</v>
          </cell>
          <cell r="K127">
            <v>0</v>
          </cell>
          <cell r="L127">
            <v>0</v>
          </cell>
          <cell r="M127">
            <v>0</v>
          </cell>
          <cell r="N127">
            <v>0</v>
          </cell>
        </row>
        <row r="129">
          <cell r="D129">
            <v>2444259</v>
          </cell>
          <cell r="E129">
            <v>0</v>
          </cell>
          <cell r="F129">
            <v>0</v>
          </cell>
          <cell r="G129">
            <v>0</v>
          </cell>
          <cell r="H129">
            <v>0</v>
          </cell>
          <cell r="I129">
            <v>0</v>
          </cell>
          <cell r="J129">
            <v>0</v>
          </cell>
          <cell r="K129">
            <v>0</v>
          </cell>
          <cell r="L129">
            <v>0</v>
          </cell>
          <cell r="M129">
            <v>0</v>
          </cell>
          <cell r="N129">
            <v>0</v>
          </cell>
        </row>
        <row r="134">
          <cell r="D134">
            <v>0</v>
          </cell>
          <cell r="E134">
            <v>0</v>
          </cell>
          <cell r="F134">
            <v>0</v>
          </cell>
          <cell r="G134">
            <v>0</v>
          </cell>
          <cell r="H134">
            <v>0</v>
          </cell>
          <cell r="I134">
            <v>0</v>
          </cell>
          <cell r="J134">
            <v>0</v>
          </cell>
          <cell r="K134">
            <v>0</v>
          </cell>
          <cell r="L134">
            <v>0</v>
          </cell>
          <cell r="M134">
            <v>0</v>
          </cell>
          <cell r="N134">
            <v>0</v>
          </cell>
        </row>
        <row r="136">
          <cell r="D136">
            <v>0</v>
          </cell>
          <cell r="E136">
            <v>0</v>
          </cell>
          <cell r="F136">
            <v>0</v>
          </cell>
          <cell r="G136">
            <v>0</v>
          </cell>
          <cell r="H136">
            <v>0</v>
          </cell>
          <cell r="I136">
            <v>0</v>
          </cell>
          <cell r="J136">
            <v>0</v>
          </cell>
          <cell r="K136">
            <v>0</v>
          </cell>
          <cell r="L136">
            <v>0</v>
          </cell>
          <cell r="M136">
            <v>0</v>
          </cell>
          <cell r="N136">
            <v>0</v>
          </cell>
        </row>
        <row r="141">
          <cell r="D141">
            <v>0</v>
          </cell>
          <cell r="E141">
            <v>0</v>
          </cell>
          <cell r="F141">
            <v>0</v>
          </cell>
          <cell r="G141">
            <v>0</v>
          </cell>
          <cell r="H141">
            <v>0</v>
          </cell>
          <cell r="I141">
            <v>0</v>
          </cell>
          <cell r="J141">
            <v>0</v>
          </cell>
          <cell r="K141">
            <v>0</v>
          </cell>
          <cell r="L141">
            <v>0</v>
          </cell>
          <cell r="M141">
            <v>0</v>
          </cell>
          <cell r="N141">
            <v>0</v>
          </cell>
        </row>
        <row r="143">
          <cell r="D143">
            <v>0</v>
          </cell>
          <cell r="E143">
            <v>0</v>
          </cell>
          <cell r="F143">
            <v>0</v>
          </cell>
          <cell r="G143">
            <v>0</v>
          </cell>
          <cell r="H143">
            <v>0</v>
          </cell>
          <cell r="I143">
            <v>0</v>
          </cell>
          <cell r="J143">
            <v>0</v>
          </cell>
          <cell r="K143">
            <v>0</v>
          </cell>
          <cell r="L143">
            <v>0</v>
          </cell>
          <cell r="M143">
            <v>0</v>
          </cell>
          <cell r="N143">
            <v>0</v>
          </cell>
        </row>
        <row r="157">
          <cell r="D157">
            <v>1477335858.1602635</v>
          </cell>
          <cell r="E157">
            <v>1681276927.1602635</v>
          </cell>
          <cell r="F157">
            <v>1899409747.8560526</v>
          </cell>
          <cell r="G157">
            <v>2230319734.5302248</v>
          </cell>
          <cell r="H157">
            <v>2573547366.9207616</v>
          </cell>
          <cell r="I157">
            <v>2879135651.9557586</v>
          </cell>
          <cell r="J157">
            <v>3247868069.5453696</v>
          </cell>
          <cell r="K157">
            <v>3615717374.3532166</v>
          </cell>
          <cell r="L157">
            <v>4012326980.3885074</v>
          </cell>
          <cell r="M157">
            <v>4365483431.5242767</v>
          </cell>
          <cell r="N157">
            <v>4716655923.1285391</v>
          </cell>
        </row>
        <row r="159">
          <cell r="D159">
            <v>9269000</v>
          </cell>
          <cell r="E159">
            <v>0</v>
          </cell>
          <cell r="F159">
            <v>0</v>
          </cell>
          <cell r="G159">
            <v>0</v>
          </cell>
          <cell r="H159">
            <v>0</v>
          </cell>
          <cell r="I159">
            <v>0</v>
          </cell>
          <cell r="J159">
            <v>0</v>
          </cell>
          <cell r="K159">
            <v>0</v>
          </cell>
          <cell r="L159">
            <v>0</v>
          </cell>
          <cell r="M159">
            <v>0</v>
          </cell>
          <cell r="N159">
            <v>0</v>
          </cell>
        </row>
        <row r="184">
          <cell r="D184">
            <v>1273372718.8397365</v>
          </cell>
          <cell r="E184">
            <v>1468805929.8397365</v>
          </cell>
          <cell r="F184">
            <v>1776002279.3339474</v>
          </cell>
          <cell r="G184">
            <v>2095085292.659775</v>
          </cell>
          <cell r="H184">
            <v>2482719660.269238</v>
          </cell>
          <cell r="I184">
            <v>2737033375.234241</v>
          </cell>
          <cell r="J184">
            <v>2982918957.6446304</v>
          </cell>
          <cell r="K184">
            <v>3237800652.8367834</v>
          </cell>
          <cell r="L184">
            <v>3584120046.8014927</v>
          </cell>
          <cell r="M184">
            <v>3931813595.6657238</v>
          </cell>
          <cell r="N184">
            <v>4274474104.0614614</v>
          </cell>
        </row>
        <row r="186">
          <cell r="D186">
            <v>0</v>
          </cell>
          <cell r="E186">
            <v>0</v>
          </cell>
          <cell r="F186">
            <v>0</v>
          </cell>
          <cell r="G186">
            <v>0</v>
          </cell>
          <cell r="H186">
            <v>0</v>
          </cell>
          <cell r="I186">
            <v>0</v>
          </cell>
          <cell r="J186">
            <v>0</v>
          </cell>
          <cell r="K186">
            <v>0</v>
          </cell>
          <cell r="L186">
            <v>0</v>
          </cell>
          <cell r="M186">
            <v>0</v>
          </cell>
          <cell r="N186">
            <v>0</v>
          </cell>
        </row>
        <row r="210">
          <cell r="D210">
            <v>989727</v>
          </cell>
          <cell r="E210">
            <v>989727</v>
          </cell>
          <cell r="F210">
            <v>989727</v>
          </cell>
          <cell r="G210">
            <v>989727</v>
          </cell>
          <cell r="H210">
            <v>989727</v>
          </cell>
          <cell r="I210">
            <v>989727</v>
          </cell>
          <cell r="J210">
            <v>989727</v>
          </cell>
          <cell r="K210">
            <v>989727</v>
          </cell>
          <cell r="L210">
            <v>989727</v>
          </cell>
          <cell r="M210">
            <v>989727</v>
          </cell>
          <cell r="N210">
            <v>989727</v>
          </cell>
        </row>
        <row r="211">
          <cell r="D211">
            <v>0</v>
          </cell>
          <cell r="E211">
            <v>0</v>
          </cell>
          <cell r="F211">
            <v>0</v>
          </cell>
          <cell r="G211">
            <v>0</v>
          </cell>
          <cell r="H211">
            <v>0</v>
          </cell>
          <cell r="I211">
            <v>0</v>
          </cell>
          <cell r="J211">
            <v>0</v>
          </cell>
          <cell r="K211">
            <v>0</v>
          </cell>
          <cell r="L211">
            <v>0</v>
          </cell>
          <cell r="M211">
            <v>0</v>
          </cell>
          <cell r="N211">
            <v>0</v>
          </cell>
        </row>
        <row r="223">
          <cell r="D223">
            <v>660479700.39999998</v>
          </cell>
        </row>
        <row r="383">
          <cell r="D383">
            <v>578121069.23303556</v>
          </cell>
          <cell r="E383">
            <v>746745554.23303556</v>
          </cell>
          <cell r="F383">
            <v>914002943.47982514</v>
          </cell>
          <cell r="G383">
            <v>1078353889.6201849</v>
          </cell>
          <cell r="H383">
            <v>1243331818.6623464</v>
          </cell>
          <cell r="I383">
            <v>1416453830.9748371</v>
          </cell>
          <cell r="J383">
            <v>1601498300.2123969</v>
          </cell>
          <cell r="K383">
            <v>1797204006.573108</v>
          </cell>
          <cell r="L383">
            <v>2001608873.3228362</v>
          </cell>
          <cell r="M383">
            <v>2209770166.4008985</v>
          </cell>
          <cell r="N383">
            <v>2422820557.9849596</v>
          </cell>
        </row>
        <row r="384">
          <cell r="D384">
            <v>72227796</v>
          </cell>
          <cell r="E384">
            <v>62297389.246789597</v>
          </cell>
          <cell r="F384">
            <v>59390946.140359804</v>
          </cell>
          <cell r="G384">
            <v>59958729.042161539</v>
          </cell>
          <cell r="H384">
            <v>66002428.312490702</v>
          </cell>
          <cell r="I384">
            <v>75782493.557559669</v>
          </cell>
          <cell r="J384">
            <v>84258491.167111099</v>
          </cell>
          <cell r="K384">
            <v>90728707.25225611</v>
          </cell>
          <cell r="L384">
            <v>92211610.390640929</v>
          </cell>
          <cell r="M384">
            <v>94781715.242891327</v>
          </cell>
          <cell r="N384">
            <v>99893105.171290979</v>
          </cell>
        </row>
        <row r="385">
          <cell r="D385">
            <v>102960000</v>
          </cell>
          <cell r="E385">
            <v>104960000</v>
          </cell>
          <cell r="F385">
            <v>104960000</v>
          </cell>
          <cell r="G385">
            <v>105019200</v>
          </cell>
          <cell r="H385">
            <v>107119584</v>
          </cell>
          <cell r="I385">
            <v>109261975.67999999</v>
          </cell>
          <cell r="J385">
            <v>111447215.1936</v>
          </cell>
          <cell r="K385">
            <v>113676159.497472</v>
          </cell>
          <cell r="L385">
            <v>115949682.68742144</v>
          </cell>
          <cell r="M385">
            <v>118268676.34116988</v>
          </cell>
          <cell r="N385">
            <v>120634049.86799328</v>
          </cell>
        </row>
        <row r="386">
          <cell r="D386">
            <v>6563311</v>
          </cell>
          <cell r="E386">
            <v>0</v>
          </cell>
          <cell r="F386">
            <v>0</v>
          </cell>
          <cell r="G386">
            <v>0</v>
          </cell>
          <cell r="H386">
            <v>0</v>
          </cell>
          <cell r="I386">
            <v>0</v>
          </cell>
          <cell r="J386">
            <v>0</v>
          </cell>
          <cell r="K386">
            <v>0</v>
          </cell>
          <cell r="L386">
            <v>0</v>
          </cell>
          <cell r="M386">
            <v>0</v>
          </cell>
          <cell r="N386">
            <v>0</v>
          </cell>
        </row>
        <row r="399">
          <cell r="D399">
            <v>396495187.76696444</v>
          </cell>
          <cell r="E399">
            <v>483260701.76696444</v>
          </cell>
          <cell r="F399">
            <v>578207660.59181273</v>
          </cell>
          <cell r="G399">
            <v>678248135.32040799</v>
          </cell>
          <cell r="H399">
            <v>782404066.45900881</v>
          </cell>
          <cell r="I399">
            <v>890971748.43608665</v>
          </cell>
          <cell r="J399">
            <v>1005747515.2386514</v>
          </cell>
          <cell r="K399">
            <v>1126362536.0488043</v>
          </cell>
          <cell r="L399">
            <v>1255235770.4133973</v>
          </cell>
          <cell r="M399">
            <v>1390878366.7396455</v>
          </cell>
          <cell r="N399">
            <v>1533293548.2790544</v>
          </cell>
        </row>
        <row r="400">
          <cell r="D400">
            <v>46725514</v>
          </cell>
          <cell r="E400">
            <v>54906958.824848332</v>
          </cell>
          <cell r="F400">
            <v>60000474.728595242</v>
          </cell>
          <cell r="G400">
            <v>63315131.138600871</v>
          </cell>
          <cell r="H400">
            <v>66910065.977077812</v>
          </cell>
          <cell r="I400">
            <v>72284998.482564688</v>
          </cell>
          <cell r="J400">
            <v>77274437.123753071</v>
          </cell>
          <cell r="K400">
            <v>84665839.004465133</v>
          </cell>
          <cell r="L400">
            <v>90551053.058917642</v>
          </cell>
          <cell r="M400">
            <v>96421807.406731829</v>
          </cell>
          <cell r="N400">
            <v>103345502.39686586</v>
          </cell>
        </row>
        <row r="401">
          <cell r="D401">
            <v>40040000</v>
          </cell>
          <cell r="E401">
            <v>40040000</v>
          </cell>
          <cell r="F401">
            <v>40040000</v>
          </cell>
          <cell r="G401">
            <v>40840800</v>
          </cell>
          <cell r="H401">
            <v>41657616</v>
          </cell>
          <cell r="I401">
            <v>42490768.32</v>
          </cell>
          <cell r="J401">
            <v>43340583.686399996</v>
          </cell>
          <cell r="K401">
            <v>44207395.360128</v>
          </cell>
          <cell r="L401">
            <v>45091543.267330565</v>
          </cell>
          <cell r="M401">
            <v>45993374.132677175</v>
          </cell>
          <cell r="N401">
            <v>46913241.615330718</v>
          </cell>
        </row>
        <row r="402">
          <cell r="D402">
            <v>0</v>
          </cell>
          <cell r="E402">
            <v>0</v>
          </cell>
          <cell r="F402">
            <v>0</v>
          </cell>
          <cell r="G402">
            <v>0</v>
          </cell>
          <cell r="H402">
            <v>0</v>
          </cell>
          <cell r="I402">
            <v>0</v>
          </cell>
          <cell r="J402">
            <v>0</v>
          </cell>
          <cell r="K402">
            <v>0</v>
          </cell>
          <cell r="L402">
            <v>0</v>
          </cell>
          <cell r="M402">
            <v>0</v>
          </cell>
          <cell r="N402">
            <v>0</v>
          </cell>
        </row>
        <row r="416">
          <cell r="D416">
            <v>301474</v>
          </cell>
          <cell r="E416">
            <v>374310</v>
          </cell>
          <cell r="F416">
            <v>569602</v>
          </cell>
          <cell r="G416">
            <v>764894</v>
          </cell>
          <cell r="H416">
            <v>960186</v>
          </cell>
          <cell r="I416">
            <v>961542</v>
          </cell>
          <cell r="J416">
            <v>961542</v>
          </cell>
          <cell r="K416">
            <v>961542</v>
          </cell>
          <cell r="L416">
            <v>961542</v>
          </cell>
          <cell r="M416">
            <v>961542</v>
          </cell>
          <cell r="N416">
            <v>961542</v>
          </cell>
        </row>
        <row r="417">
          <cell r="D417">
            <v>72836</v>
          </cell>
          <cell r="E417">
            <v>195292</v>
          </cell>
          <cell r="F417">
            <v>195292</v>
          </cell>
          <cell r="G417">
            <v>195292</v>
          </cell>
          <cell r="H417">
            <v>1356</v>
          </cell>
          <cell r="I417">
            <v>0</v>
          </cell>
          <cell r="J417">
            <v>0</v>
          </cell>
          <cell r="K417">
            <v>0</v>
          </cell>
          <cell r="L417">
            <v>0</v>
          </cell>
          <cell r="M417">
            <v>0</v>
          </cell>
          <cell r="N417">
            <v>0</v>
          </cell>
        </row>
        <row r="418">
          <cell r="D418">
            <v>0</v>
          </cell>
          <cell r="E418">
            <v>0</v>
          </cell>
          <cell r="F418">
            <v>0</v>
          </cell>
          <cell r="G418">
            <v>0</v>
          </cell>
          <cell r="H418">
            <v>0</v>
          </cell>
          <cell r="I418">
            <v>0</v>
          </cell>
          <cell r="J418">
            <v>0</v>
          </cell>
          <cell r="K418">
            <v>0</v>
          </cell>
          <cell r="L418">
            <v>0</v>
          </cell>
          <cell r="M418">
            <v>0</v>
          </cell>
          <cell r="N418">
            <v>0</v>
          </cell>
        </row>
        <row r="431">
          <cell r="D431">
            <v>934531372.92722797</v>
          </cell>
          <cell r="E431">
            <v>985406804.3762275</v>
          </cell>
          <cell r="F431">
            <v>1151965844.9100399</v>
          </cell>
          <cell r="G431">
            <v>1330215548.2584152</v>
          </cell>
          <cell r="H431">
            <v>1462681820.9809215</v>
          </cell>
          <cell r="I431">
            <v>1646369769.3329728</v>
          </cell>
          <cell r="J431">
            <v>1818513367.7801087</v>
          </cell>
          <cell r="K431">
            <v>2010718107.0656712</v>
          </cell>
          <cell r="L431">
            <v>2155713265.1233783</v>
          </cell>
          <cell r="M431">
            <v>2293835365.1435795</v>
          </cell>
          <cell r="N431">
            <v>2431423592.9393506</v>
          </cell>
        </row>
        <row r="432">
          <cell r="D432">
            <v>985545228.07277203</v>
          </cell>
          <cell r="E432">
            <v>1197794618.7421346</v>
          </cell>
          <cell r="F432">
            <v>1416837157.3393669</v>
          </cell>
          <cell r="G432">
            <v>1700315593.8102293</v>
          </cell>
          <cell r="H432">
            <v>1846061626.7981544</v>
          </cell>
          <cell r="I432">
            <v>1977171442.4059792</v>
          </cell>
          <cell r="J432">
            <v>2111438116.7879791</v>
          </cell>
          <cell r="K432">
            <v>2328884276.3880954</v>
          </cell>
          <cell r="L432">
            <v>2540935228.9260783</v>
          </cell>
          <cell r="M432">
            <v>2741180555.7824068</v>
          </cell>
          <cell r="N432">
            <v>2937973428.9351549</v>
          </cell>
        </row>
        <row r="433">
          <cell r="D433">
            <v>615417</v>
          </cell>
          <cell r="E433">
            <v>420125</v>
          </cell>
          <cell r="F433">
            <v>224833</v>
          </cell>
          <cell r="G433">
            <v>29541</v>
          </cell>
          <cell r="H433">
            <v>28185</v>
          </cell>
          <cell r="I433">
            <v>28185</v>
          </cell>
          <cell r="J433">
            <v>28185</v>
          </cell>
          <cell r="K433">
            <v>28185</v>
          </cell>
          <cell r="L433">
            <v>28185</v>
          </cell>
          <cell r="M433">
            <v>28185</v>
          </cell>
          <cell r="N433">
            <v>28185</v>
          </cell>
        </row>
        <row r="434">
          <cell r="D434">
            <v>660479700.39999998</v>
          </cell>
        </row>
        <row r="439">
          <cell r="D439">
            <v>78101</v>
          </cell>
        </row>
        <row r="444">
          <cell r="D444">
            <v>4502533</v>
          </cell>
          <cell r="E444">
            <v>4500000</v>
          </cell>
          <cell r="F444">
            <v>4500000</v>
          </cell>
          <cell r="G444">
            <v>4500000</v>
          </cell>
          <cell r="H444">
            <v>4500000</v>
          </cell>
          <cell r="I444">
            <v>4500000</v>
          </cell>
          <cell r="J444">
            <v>4500000</v>
          </cell>
          <cell r="K444">
            <v>4500000</v>
          </cell>
          <cell r="L444">
            <v>4500000</v>
          </cell>
          <cell r="M444">
            <v>4500000</v>
          </cell>
          <cell r="N444">
            <v>4500000</v>
          </cell>
        </row>
        <row r="463">
          <cell r="D463">
            <v>27438996</v>
          </cell>
          <cell r="E463">
            <v>27325000</v>
          </cell>
          <cell r="F463">
            <v>26050000</v>
          </cell>
          <cell r="G463">
            <v>28844105.411300827</v>
          </cell>
          <cell r="H463">
            <v>29781538.837168112</v>
          </cell>
          <cell r="I463">
            <v>30749438.849376068</v>
          </cell>
          <cell r="J463">
            <v>31825669.209104229</v>
          </cell>
          <cell r="K463">
            <v>33019131.804445639</v>
          </cell>
          <cell r="L463">
            <v>34422444.906134583</v>
          </cell>
          <cell r="M463">
            <v>35885398.814645305</v>
          </cell>
          <cell r="N463">
            <v>37320814.767231114</v>
          </cell>
        </row>
        <row r="471">
          <cell r="D471">
            <v>0</v>
          </cell>
          <cell r="E471">
            <v>0</v>
          </cell>
          <cell r="F471">
            <v>0</v>
          </cell>
          <cell r="G471">
            <v>0</v>
          </cell>
          <cell r="H471">
            <v>0</v>
          </cell>
          <cell r="I471">
            <v>0</v>
          </cell>
          <cell r="J471">
            <v>0</v>
          </cell>
          <cell r="K471">
            <v>0</v>
          </cell>
          <cell r="L471">
            <v>0</v>
          </cell>
          <cell r="M471">
            <v>0</v>
          </cell>
          <cell r="N471">
            <v>0</v>
          </cell>
        </row>
        <row r="482">
          <cell r="D482">
            <v>36602440</v>
          </cell>
          <cell r="E482">
            <v>44779499.795519948</v>
          </cell>
          <cell r="F482">
            <v>50350712.420480013</v>
          </cell>
          <cell r="G482">
            <v>50674803.492517173</v>
          </cell>
          <cell r="H482">
            <v>51009427.524395525</v>
          </cell>
          <cell r="I482">
            <v>51354926.837309897</v>
          </cell>
          <cell r="J482">
            <v>51712518.626176238</v>
          </cell>
          <cell r="K482">
            <v>52083520.107125282</v>
          </cell>
          <cell r="L482">
            <v>52470289.151014447</v>
          </cell>
          <cell r="M482">
            <v>52873495.879269004</v>
          </cell>
          <cell r="N482">
            <v>53292830.876653671</v>
          </cell>
        </row>
        <row r="503">
          <cell r="D503">
            <v>11130678</v>
          </cell>
          <cell r="E503">
            <v>8675000</v>
          </cell>
          <cell r="F503">
            <v>6000000</v>
          </cell>
          <cell r="G503">
            <v>5558435.4984134398</v>
          </cell>
          <cell r="H503">
            <v>5739084.6521118768</v>
          </cell>
          <cell r="I503">
            <v>5925604.9033055129</v>
          </cell>
          <cell r="J503">
            <v>6133001.0749212038</v>
          </cell>
          <cell r="K503">
            <v>6362988.6152307503</v>
          </cell>
          <cell r="L503">
            <v>6633415.6313780583</v>
          </cell>
          <cell r="M503">
            <v>6915335.7957116254</v>
          </cell>
          <cell r="N503">
            <v>7191949.2275400907</v>
          </cell>
        </row>
        <row r="514">
          <cell r="D514">
            <v>0</v>
          </cell>
          <cell r="E514">
            <v>6728319.6196799995</v>
          </cell>
          <cell r="F514">
            <v>6234358.9148639999</v>
          </cell>
          <cell r="G514">
            <v>5558435.4984134398</v>
          </cell>
          <cell r="H514">
            <v>5739084.6521118768</v>
          </cell>
          <cell r="I514">
            <v>5925604.9033055129</v>
          </cell>
          <cell r="J514">
            <v>6133001.0749212038</v>
          </cell>
          <cell r="K514">
            <v>6362988.6152307503</v>
          </cell>
          <cell r="L514">
            <v>6633415.6313780583</v>
          </cell>
          <cell r="M514">
            <v>6915335.7957116254</v>
          </cell>
          <cell r="N514">
            <v>7191949.2275400907</v>
          </cell>
        </row>
        <row r="523">
          <cell r="D523">
            <v>54090041</v>
          </cell>
          <cell r="E523">
            <v>48259399.897720024</v>
          </cell>
          <cell r="F523">
            <v>50833121.232241832</v>
          </cell>
          <cell r="G523">
            <v>45229980.805791117</v>
          </cell>
          <cell r="H523">
            <v>46591126.9289819</v>
          </cell>
          <cell r="I523">
            <v>48103706.130378805</v>
          </cell>
          <cell r="J523">
            <v>49785564.191325285</v>
          </cell>
          <cell r="K523">
            <v>51650692.384715885</v>
          </cell>
          <cell r="L523">
            <v>53842085.436795279</v>
          </cell>
          <cell r="M523">
            <v>56130317.647245005</v>
          </cell>
          <cell r="N523">
            <v>58377548.585029393</v>
          </cell>
        </row>
        <row r="531">
          <cell r="D531">
            <v>0</v>
          </cell>
          <cell r="E531">
            <v>0</v>
          </cell>
          <cell r="F531">
            <v>0</v>
          </cell>
          <cell r="G531">
            <v>0</v>
          </cell>
          <cell r="H531">
            <v>0</v>
          </cell>
          <cell r="I531">
            <v>0</v>
          </cell>
          <cell r="J531">
            <v>0</v>
          </cell>
          <cell r="K531">
            <v>0</v>
          </cell>
          <cell r="L531">
            <v>0</v>
          </cell>
          <cell r="M531">
            <v>0</v>
          </cell>
          <cell r="N531">
            <v>0</v>
          </cell>
        </row>
        <row r="532">
          <cell r="D532">
            <v>1571960</v>
          </cell>
          <cell r="E532">
            <v>1571960</v>
          </cell>
          <cell r="F532">
            <v>1571960</v>
          </cell>
          <cell r="G532">
            <v>1571960</v>
          </cell>
          <cell r="H532">
            <v>1571960</v>
          </cell>
          <cell r="I532">
            <v>1571960</v>
          </cell>
          <cell r="J532">
            <v>1571960</v>
          </cell>
          <cell r="K532">
            <v>1571960</v>
          </cell>
          <cell r="L532">
            <v>1571960</v>
          </cell>
          <cell r="M532">
            <v>1571960</v>
          </cell>
          <cell r="N532">
            <v>1571960</v>
          </cell>
        </row>
        <row r="533">
          <cell r="D533">
            <v>40399539</v>
          </cell>
          <cell r="E533">
            <v>38827579</v>
          </cell>
          <cell r="F533">
            <v>37255619</v>
          </cell>
          <cell r="G533">
            <v>35683659</v>
          </cell>
          <cell r="H533">
            <v>34111699</v>
          </cell>
          <cell r="I533">
            <v>32539739</v>
          </cell>
          <cell r="J533">
            <v>30967779</v>
          </cell>
          <cell r="K533">
            <v>29395819</v>
          </cell>
          <cell r="L533">
            <v>27823859</v>
          </cell>
          <cell r="M533">
            <v>26251899</v>
          </cell>
          <cell r="N533">
            <v>24679939</v>
          </cell>
        </row>
        <row r="636">
          <cell r="D636">
            <v>4712119</v>
          </cell>
          <cell r="E636">
            <v>1591730</v>
          </cell>
          <cell r="F636">
            <v>1591730</v>
          </cell>
          <cell r="G636">
            <v>1591730</v>
          </cell>
          <cell r="H636">
            <v>1591730</v>
          </cell>
          <cell r="I636">
            <v>1591730</v>
          </cell>
          <cell r="J636">
            <v>1591730</v>
          </cell>
          <cell r="K636">
            <v>1591730</v>
          </cell>
          <cell r="L636">
            <v>1591730</v>
          </cell>
          <cell r="M636">
            <v>1591730</v>
          </cell>
          <cell r="N636">
            <v>1591730</v>
          </cell>
        </row>
        <row r="638">
          <cell r="D638">
            <v>844453</v>
          </cell>
          <cell r="E638">
            <v>-4155547</v>
          </cell>
          <cell r="F638">
            <v>-2155547</v>
          </cell>
          <cell r="G638">
            <v>844453</v>
          </cell>
          <cell r="H638">
            <v>844453</v>
          </cell>
          <cell r="I638">
            <v>844453</v>
          </cell>
          <cell r="J638">
            <v>844453</v>
          </cell>
          <cell r="K638">
            <v>844453</v>
          </cell>
          <cell r="L638">
            <v>844453</v>
          </cell>
          <cell r="M638">
            <v>844453</v>
          </cell>
          <cell r="N638">
            <v>844453</v>
          </cell>
        </row>
        <row r="641">
          <cell r="D641">
            <v>69212523.701238304</v>
          </cell>
          <cell r="E641">
            <v>65117254.402126402</v>
          </cell>
          <cell r="F641">
            <v>59815333.63202931</v>
          </cell>
          <cell r="G641">
            <v>55196728.321728632</v>
          </cell>
          <cell r="H641">
            <v>55426321.512504853</v>
          </cell>
          <cell r="I641">
            <v>57510903.407071218</v>
          </cell>
          <cell r="J641">
            <v>59557180.650960445</v>
          </cell>
          <cell r="K641">
            <v>62787573.461001568</v>
          </cell>
          <cell r="L641">
            <v>65121708.039494939</v>
          </cell>
          <cell r="M641">
            <v>67673021.175947025</v>
          </cell>
          <cell r="N641">
            <v>70296573.757703632</v>
          </cell>
        </row>
        <row r="650">
          <cell r="D650">
            <v>2021729.0000000002</v>
          </cell>
          <cell r="E650">
            <v>10606867.97260274</v>
          </cell>
          <cell r="F650">
            <v>13660898.509589041</v>
          </cell>
          <cell r="G650">
            <v>9013970.0388588607</v>
          </cell>
          <cell r="H650">
            <v>7890019.5955946045</v>
          </cell>
          <cell r="I650">
            <v>9299011.6549079549</v>
          </cell>
          <cell r="J650">
            <v>7181555.081571945</v>
          </cell>
          <cell r="K650">
            <v>9490971.7093950827</v>
          </cell>
          <cell r="L650">
            <v>15316538.273161123</v>
          </cell>
          <cell r="M650">
            <v>11349547.133901469</v>
          </cell>
          <cell r="N650">
            <v>8392534.5756010488</v>
          </cell>
        </row>
        <row r="660">
          <cell r="D660">
            <v>100804011</v>
          </cell>
          <cell r="E660">
            <v>132900692.20926003</v>
          </cell>
          <cell r="F660">
            <v>178748775</v>
          </cell>
          <cell r="G660">
            <v>152900850</v>
          </cell>
          <cell r="H660">
            <v>122982850</v>
          </cell>
          <cell r="I660">
            <v>132558150</v>
          </cell>
          <cell r="J660">
            <v>133977925</v>
          </cell>
          <cell r="K660">
            <v>155012575</v>
          </cell>
          <cell r="L660">
            <v>147648750.00000003</v>
          </cell>
          <cell r="M660">
            <v>146420775.00000003</v>
          </cell>
          <cell r="N660">
            <v>148404225</v>
          </cell>
        </row>
        <row r="664">
          <cell r="D664">
            <v>0</v>
          </cell>
          <cell r="E664">
            <v>0</v>
          </cell>
          <cell r="F664">
            <v>0</v>
          </cell>
          <cell r="G664">
            <v>0</v>
          </cell>
          <cell r="H664">
            <v>0</v>
          </cell>
          <cell r="I664">
            <v>0</v>
          </cell>
          <cell r="J664">
            <v>0</v>
          </cell>
          <cell r="K664">
            <v>0</v>
          </cell>
          <cell r="L664">
            <v>0</v>
          </cell>
          <cell r="M664">
            <v>0</v>
          </cell>
          <cell r="N664">
            <v>0</v>
          </cell>
        </row>
        <row r="693">
          <cell r="D693">
            <v>80677204</v>
          </cell>
          <cell r="E693">
            <v>82549361.249463648</v>
          </cell>
          <cell r="F693">
            <v>76870581.766655594</v>
          </cell>
          <cell r="G693">
            <v>75271695.449827328</v>
          </cell>
          <cell r="H693">
            <v>75876358.784135655</v>
          </cell>
          <cell r="I693">
            <v>76829451.864603013</v>
          </cell>
          <cell r="J693">
            <v>78315089.84503457</v>
          </cell>
          <cell r="K693">
            <v>79780538.131822675</v>
          </cell>
          <cell r="L693">
            <v>81202814.558107883</v>
          </cell>
          <cell r="M693">
            <v>82147152.821963489</v>
          </cell>
          <cell r="N693">
            <v>83104474.979668885</v>
          </cell>
        </row>
        <row r="719">
          <cell r="D719">
            <v>0</v>
          </cell>
          <cell r="E719">
            <v>0</v>
          </cell>
          <cell r="F719">
            <v>0</v>
          </cell>
          <cell r="G719">
            <v>0</v>
          </cell>
          <cell r="H719">
            <v>0</v>
          </cell>
          <cell r="I719">
            <v>0</v>
          </cell>
          <cell r="J719">
            <v>0</v>
          </cell>
          <cell r="K719">
            <v>0</v>
          </cell>
          <cell r="L719">
            <v>0</v>
          </cell>
          <cell r="M719">
            <v>0</v>
          </cell>
          <cell r="N719">
            <v>0</v>
          </cell>
        </row>
        <row r="742">
          <cell r="D742">
            <v>0</v>
          </cell>
          <cell r="E742">
            <v>0</v>
          </cell>
          <cell r="F742">
            <v>0</v>
          </cell>
          <cell r="G742">
            <v>0</v>
          </cell>
          <cell r="H742">
            <v>0</v>
          </cell>
          <cell r="I742">
            <v>0</v>
          </cell>
          <cell r="J742">
            <v>0</v>
          </cell>
          <cell r="K742">
            <v>0</v>
          </cell>
          <cell r="L742">
            <v>0</v>
          </cell>
          <cell r="M742">
            <v>0</v>
          </cell>
          <cell r="N742">
            <v>0</v>
          </cell>
        </row>
        <row r="758">
          <cell r="D758">
            <v>31035645</v>
          </cell>
          <cell r="E758">
            <v>24541294.049680803</v>
          </cell>
          <cell r="F758">
            <v>22732282.022691946</v>
          </cell>
          <cell r="G758">
            <v>21999674.312050186</v>
          </cell>
          <cell r="H758">
            <v>22780699.697333477</v>
          </cell>
          <cell r="I758">
            <v>23598899.948850743</v>
          </cell>
          <cell r="J758">
            <v>24458534.453796189</v>
          </cell>
          <cell r="K758">
            <v>25363627.302744538</v>
          </cell>
          <cell r="L758">
            <v>26334356.257924855</v>
          </cell>
          <cell r="M758">
            <v>27346748.738602605</v>
          </cell>
          <cell r="N758">
            <v>28385058.556788296</v>
          </cell>
        </row>
        <row r="768">
          <cell r="D768">
            <v>0</v>
          </cell>
          <cell r="E768">
            <v>0</v>
          </cell>
          <cell r="F768">
            <v>0</v>
          </cell>
          <cell r="G768">
            <v>0</v>
          </cell>
          <cell r="H768">
            <v>0</v>
          </cell>
          <cell r="I768">
            <v>0</v>
          </cell>
          <cell r="J768">
            <v>0</v>
          </cell>
          <cell r="K768">
            <v>0</v>
          </cell>
          <cell r="L768">
            <v>0</v>
          </cell>
          <cell r="M768">
            <v>0</v>
          </cell>
          <cell r="N768">
            <v>0</v>
          </cell>
        </row>
        <row r="778">
          <cell r="D778">
            <v>0</v>
          </cell>
          <cell r="E778">
            <v>0</v>
          </cell>
          <cell r="F778">
            <v>0</v>
          </cell>
          <cell r="G778">
            <v>0</v>
          </cell>
          <cell r="H778">
            <v>0</v>
          </cell>
          <cell r="I778">
            <v>0</v>
          </cell>
          <cell r="J778">
            <v>0</v>
          </cell>
          <cell r="K778">
            <v>0</v>
          </cell>
          <cell r="L778">
            <v>0</v>
          </cell>
          <cell r="M778">
            <v>0</v>
          </cell>
          <cell r="N778">
            <v>0</v>
          </cell>
        </row>
        <row r="789">
          <cell r="D789">
            <v>0</v>
          </cell>
          <cell r="E789">
            <v>0</v>
          </cell>
          <cell r="F789">
            <v>0</v>
          </cell>
          <cell r="G789">
            <v>0</v>
          </cell>
          <cell r="H789">
            <v>0</v>
          </cell>
          <cell r="I789">
            <v>0</v>
          </cell>
          <cell r="J789">
            <v>0</v>
          </cell>
          <cell r="K789">
            <v>0</v>
          </cell>
          <cell r="L789">
            <v>0</v>
          </cell>
          <cell r="M789">
            <v>0</v>
          </cell>
          <cell r="N789">
            <v>0</v>
          </cell>
        </row>
        <row r="790">
          <cell r="D790">
            <v>1007000</v>
          </cell>
          <cell r="E790">
            <v>2300000</v>
          </cell>
          <cell r="F790">
            <v>2300000</v>
          </cell>
          <cell r="G790">
            <v>2300000</v>
          </cell>
          <cell r="H790">
            <v>2300000</v>
          </cell>
          <cell r="I790">
            <v>2300000</v>
          </cell>
          <cell r="J790">
            <v>0</v>
          </cell>
          <cell r="K790">
            <v>0</v>
          </cell>
          <cell r="L790">
            <v>0</v>
          </cell>
          <cell r="M790">
            <v>0</v>
          </cell>
          <cell r="N790">
            <v>0</v>
          </cell>
        </row>
        <row r="791">
          <cell r="D791">
            <v>17593412</v>
          </cell>
          <cell r="E791">
            <v>15293412</v>
          </cell>
          <cell r="F791">
            <v>12993412</v>
          </cell>
          <cell r="G791">
            <v>10693412</v>
          </cell>
          <cell r="H791">
            <v>8393412</v>
          </cell>
          <cell r="I791">
            <v>6093412</v>
          </cell>
          <cell r="J791">
            <v>6093412</v>
          </cell>
          <cell r="K791">
            <v>6093412</v>
          </cell>
          <cell r="L791">
            <v>6093412</v>
          </cell>
          <cell r="M791">
            <v>6093412</v>
          </cell>
          <cell r="N791">
            <v>6093412</v>
          </cell>
        </row>
        <row r="807">
          <cell r="D807">
            <v>63050191</v>
          </cell>
          <cell r="E807">
            <v>60766254</v>
          </cell>
          <cell r="F807">
            <v>49640028</v>
          </cell>
          <cell r="G807">
            <v>45797892</v>
          </cell>
          <cell r="H807">
            <v>41859703</v>
          </cell>
          <cell r="I807">
            <v>37823059</v>
          </cell>
          <cell r="J807">
            <v>33685499</v>
          </cell>
          <cell r="K807">
            <v>29444500</v>
          </cell>
          <cell r="L807">
            <v>25558857</v>
          </cell>
          <cell r="M807">
            <v>22037454</v>
          </cell>
          <cell r="N807">
            <v>18889397</v>
          </cell>
        </row>
        <row r="813">
          <cell r="D813">
            <v>3177190</v>
          </cell>
          <cell r="E813">
            <v>2498190</v>
          </cell>
          <cell r="F813">
            <v>1819190</v>
          </cell>
          <cell r="G813">
            <v>1543190</v>
          </cell>
          <cell r="H813">
            <v>1267190</v>
          </cell>
          <cell r="I813">
            <v>991190</v>
          </cell>
          <cell r="J813">
            <v>715190</v>
          </cell>
          <cell r="K813">
            <v>715190</v>
          </cell>
          <cell r="L813">
            <v>715190</v>
          </cell>
          <cell r="M813">
            <v>715190</v>
          </cell>
          <cell r="N813">
            <v>715190</v>
          </cell>
        </row>
        <row r="818">
          <cell r="D818">
            <v>27241332.77</v>
          </cell>
          <cell r="E818">
            <v>37326634.491635278</v>
          </cell>
          <cell r="F818">
            <v>60417493.571491279</v>
          </cell>
          <cell r="G818">
            <v>57438806.721697822</v>
          </cell>
          <cell r="H818">
            <v>57814054.189354688</v>
          </cell>
          <cell r="I818">
            <v>57614088.626355454</v>
          </cell>
          <cell r="J818">
            <v>56099712.778191395</v>
          </cell>
          <cell r="K818">
            <v>56251881.293388709</v>
          </cell>
          <cell r="L818">
            <v>59664869.061719134</v>
          </cell>
          <cell r="M818">
            <v>66141667.244189315</v>
          </cell>
          <cell r="N818">
            <v>71879752.338498116</v>
          </cell>
        </row>
        <row r="822">
          <cell r="D822">
            <v>0</v>
          </cell>
          <cell r="E822">
            <v>0</v>
          </cell>
          <cell r="F822">
            <v>0</v>
          </cell>
          <cell r="G822">
            <v>0</v>
          </cell>
          <cell r="H822">
            <v>0</v>
          </cell>
          <cell r="I822">
            <v>0</v>
          </cell>
          <cell r="J822">
            <v>0</v>
          </cell>
          <cell r="K822">
            <v>0</v>
          </cell>
          <cell r="L822">
            <v>0</v>
          </cell>
          <cell r="M822">
            <v>0</v>
          </cell>
          <cell r="N822">
            <v>0</v>
          </cell>
        </row>
        <row r="823">
          <cell r="D823">
            <v>48693265.769999996</v>
          </cell>
          <cell r="E823">
            <v>86019900.261635274</v>
          </cell>
          <cell r="F823">
            <v>146437393.83312654</v>
          </cell>
          <cell r="G823">
            <v>203876200.55482435</v>
          </cell>
          <cell r="H823">
            <v>261690254.74417904</v>
          </cell>
          <cell r="I823">
            <v>319304343.37053448</v>
          </cell>
          <cell r="J823">
            <v>375404056.14872587</v>
          </cell>
          <cell r="K823">
            <v>431655937.44211459</v>
          </cell>
          <cell r="L823">
            <v>491320806.50383371</v>
          </cell>
          <cell r="M823">
            <v>557462473.74802303</v>
          </cell>
          <cell r="N823">
            <v>629342226.08652115</v>
          </cell>
        </row>
        <row r="833">
          <cell r="D833">
            <v>113007637</v>
          </cell>
          <cell r="E833">
            <v>121897727</v>
          </cell>
          <cell r="F833">
            <v>124920602</v>
          </cell>
          <cell r="G833">
            <v>126069671</v>
          </cell>
          <cell r="H833">
            <v>128604134</v>
          </cell>
          <cell r="I833">
            <v>130709474</v>
          </cell>
          <cell r="J833">
            <v>133319711</v>
          </cell>
          <cell r="K833">
            <v>135349429</v>
          </cell>
          <cell r="L833">
            <v>137510957</v>
          </cell>
          <cell r="M833">
            <v>140167677</v>
          </cell>
          <cell r="N833">
            <v>142696892</v>
          </cell>
        </row>
        <row r="841">
          <cell r="D841">
            <v>52825640</v>
          </cell>
          <cell r="E841">
            <v>45099999.999999993</v>
          </cell>
          <cell r="F841">
            <v>10495999.999999998</v>
          </cell>
          <cell r="G841">
            <v>0</v>
          </cell>
          <cell r="H841">
            <v>0</v>
          </cell>
          <cell r="I841">
            <v>0</v>
          </cell>
          <cell r="J841">
            <v>0</v>
          </cell>
          <cell r="K841">
            <v>0</v>
          </cell>
          <cell r="L841">
            <v>0</v>
          </cell>
          <cell r="M841">
            <v>0</v>
          </cell>
          <cell r="N841">
            <v>0</v>
          </cell>
        </row>
        <row r="1028">
          <cell r="D1028">
            <v>249558211</v>
          </cell>
          <cell r="E1028">
            <v>233077143</v>
          </cell>
          <cell r="F1028">
            <v>224507867</v>
          </cell>
          <cell r="G1028">
            <v>240717408.27209142</v>
          </cell>
          <cell r="H1028">
            <v>241559423.32175308</v>
          </cell>
          <cell r="I1028">
            <v>248667518.16930425</v>
          </cell>
          <cell r="J1028">
            <v>263075751.49373454</v>
          </cell>
          <cell r="K1028">
            <v>278248102.90780455</v>
          </cell>
          <cell r="L1028">
            <v>292401472.24479425</v>
          </cell>
          <cell r="M1028">
            <v>297968218.35183495</v>
          </cell>
          <cell r="N1028">
            <v>303913488.37777501</v>
          </cell>
        </row>
        <row r="1120">
          <cell r="D1120">
            <v>0</v>
          </cell>
          <cell r="E1120">
            <v>0</v>
          </cell>
          <cell r="F1120">
            <v>0</v>
          </cell>
          <cell r="G1120">
            <v>0</v>
          </cell>
          <cell r="H1120">
            <v>0</v>
          </cell>
          <cell r="I1120">
            <v>0</v>
          </cell>
          <cell r="J1120">
            <v>0</v>
          </cell>
          <cell r="K1120">
            <v>0</v>
          </cell>
          <cell r="L1120">
            <v>0</v>
          </cell>
          <cell r="M1120">
            <v>0</v>
          </cell>
          <cell r="N1120">
            <v>0</v>
          </cell>
        </row>
        <row r="1231">
          <cell r="D1231">
            <v>19665284</v>
          </cell>
          <cell r="E1231">
            <v>44245236</v>
          </cell>
          <cell r="F1231">
            <v>45650000</v>
          </cell>
          <cell r="G1231">
            <v>0</v>
          </cell>
          <cell r="H1231">
            <v>0</v>
          </cell>
          <cell r="I1231">
            <v>0</v>
          </cell>
          <cell r="J1231">
            <v>0</v>
          </cell>
          <cell r="K1231">
            <v>0</v>
          </cell>
          <cell r="L1231">
            <v>0</v>
          </cell>
          <cell r="M1231">
            <v>0</v>
          </cell>
          <cell r="N1231">
            <v>0</v>
          </cell>
        </row>
        <row r="1320">
          <cell r="D1320">
            <v>157400002.70123827</v>
          </cell>
          <cell r="E1320">
            <v>256121375.84027532</v>
          </cell>
          <cell r="F1320">
            <v>236434611.97286749</v>
          </cell>
          <cell r="G1320">
            <v>363511327.3052572</v>
          </cell>
          <cell r="H1320">
            <v>192640028.6457997</v>
          </cell>
          <cell r="I1320">
            <v>204791192.14717731</v>
          </cell>
          <cell r="J1320">
            <v>195786848.01336247</v>
          </cell>
          <cell r="K1320">
            <v>277142816.37246501</v>
          </cell>
          <cell r="L1320">
            <v>223639816.84783012</v>
          </cell>
          <cell r="M1320">
            <v>185396836.87758762</v>
          </cell>
          <cell r="N1320">
            <v>162167773.93096018</v>
          </cell>
        </row>
        <row r="1321">
          <cell r="D1321">
            <v>-115408010</v>
          </cell>
          <cell r="E1321">
            <v>-165397930</v>
          </cell>
          <cell r="F1321">
            <v>-70871947</v>
          </cell>
          <cell r="G1321">
            <v>-59559849</v>
          </cell>
          <cell r="H1321">
            <v>-68001990</v>
          </cell>
          <cell r="I1321">
            <v>-81106445</v>
          </cell>
          <cell r="J1321">
            <v>-66416821</v>
          </cell>
          <cell r="K1321">
            <v>-67945196</v>
          </cell>
          <cell r="L1321">
            <v>-55056089</v>
          </cell>
          <cell r="M1321">
            <v>-52106548</v>
          </cell>
          <cell r="N1321">
            <v>-55363895</v>
          </cell>
        </row>
        <row r="1322">
          <cell r="D1322">
            <v>2192837096.7012382</v>
          </cell>
          <cell r="E1322">
            <v>2283560542.5415134</v>
          </cell>
          <cell r="F1322">
            <v>2449123207.5143809</v>
          </cell>
          <cell r="G1322">
            <v>2753074685.8196383</v>
          </cell>
          <cell r="H1322">
            <v>2877712724.4654379</v>
          </cell>
          <cell r="I1322">
            <v>3001397471.6126151</v>
          </cell>
          <cell r="J1322">
            <v>3130767498.6259775</v>
          </cell>
          <cell r="K1322">
            <v>3339965118.9984426</v>
          </cell>
          <cell r="L1322">
            <v>3508548846.8462729</v>
          </cell>
          <cell r="M1322">
            <v>3641839135.7238607</v>
          </cell>
          <cell r="N1322">
            <v>3748643014.6548209</v>
          </cell>
        </row>
        <row r="1352">
          <cell r="D1352">
            <v>137644775</v>
          </cell>
          <cell r="E1352">
            <v>141676849.14856809</v>
          </cell>
          <cell r="F1352">
            <v>145435538.81978327</v>
          </cell>
          <cell r="G1352">
            <v>158108869.47829098</v>
          </cell>
          <cell r="H1352">
            <v>172970482.4800801</v>
          </cell>
          <cell r="I1352">
            <v>179117217.05559909</v>
          </cell>
          <cell r="J1352">
            <v>184703679.62369382</v>
          </cell>
          <cell r="K1352">
            <v>190551819.26442876</v>
          </cell>
          <cell r="L1352">
            <v>200320922.16491434</v>
          </cell>
          <cell r="M1352">
            <v>209186127.09154502</v>
          </cell>
          <cell r="N1352">
            <v>215590155.11981234</v>
          </cell>
        </row>
        <row r="1353">
          <cell r="D1353">
            <v>104304122</v>
          </cell>
          <cell r="E1353">
            <v>140700190.31747422</v>
          </cell>
          <cell r="F1353">
            <v>144525099.84334797</v>
          </cell>
          <cell r="G1353">
            <v>155039104.42662397</v>
          </cell>
          <cell r="H1353">
            <v>169370666.34384871</v>
          </cell>
          <cell r="I1353">
            <v>177628340.02001616</v>
          </cell>
          <cell r="J1353">
            <v>183350513.03978002</v>
          </cell>
          <cell r="K1353">
            <v>189135268.62197042</v>
          </cell>
          <cell r="L1353">
            <v>197954626.24175721</v>
          </cell>
          <cell r="M1353">
            <v>207038775.53945971</v>
          </cell>
          <cell r="N1353">
            <v>214038955.83678299</v>
          </cell>
        </row>
        <row r="1354">
          <cell r="D1354">
            <v>33340653</v>
          </cell>
          <cell r="E1354">
            <v>34317311.83109387</v>
          </cell>
          <cell r="F1354">
            <v>35227750.807529189</v>
          </cell>
          <cell r="G1354">
            <v>38297515.859196179</v>
          </cell>
          <cell r="H1354">
            <v>41897331.995427579</v>
          </cell>
          <cell r="I1354">
            <v>43386209.031010516</v>
          </cell>
          <cell r="J1354">
            <v>44739375.614924327</v>
          </cell>
          <cell r="K1354">
            <v>46155926.257382706</v>
          </cell>
          <cell r="L1354">
            <v>48522222.180539854</v>
          </cell>
          <cell r="M1354">
            <v>50669573.732625164</v>
          </cell>
          <cell r="N1354">
            <v>52220773.015654512</v>
          </cell>
        </row>
        <row r="1356">
          <cell r="D1356">
            <v>1000870</v>
          </cell>
          <cell r="E1356">
            <v>0</v>
          </cell>
          <cell r="F1356">
            <v>0</v>
          </cell>
          <cell r="G1356">
            <v>0</v>
          </cell>
          <cell r="H1356">
            <v>0</v>
          </cell>
          <cell r="I1356">
            <v>0</v>
          </cell>
          <cell r="J1356">
            <v>0</v>
          </cell>
          <cell r="K1356">
            <v>0</v>
          </cell>
          <cell r="L1356">
            <v>0</v>
          </cell>
          <cell r="M1356">
            <v>0</v>
          </cell>
          <cell r="N1356">
            <v>0</v>
          </cell>
        </row>
        <row r="1365">
          <cell r="D1365">
            <v>10947706.701238304</v>
          </cell>
          <cell r="E1365">
            <v>-42968462.086879164</v>
          </cell>
          <cell r="F1365">
            <v>-24766082.628544569</v>
          </cell>
          <cell r="G1365">
            <v>30046828.833485961</v>
          </cell>
          <cell r="H1365">
            <v>35795814.069518</v>
          </cell>
          <cell r="I1365">
            <v>-4500280.9824203253</v>
          </cell>
          <cell r="J1365">
            <v>6851696.1816610694</v>
          </cell>
          <cell r="K1365">
            <v>-16007086.279178798</v>
          </cell>
          <cell r="L1365">
            <v>7943192.7292303145</v>
          </cell>
          <cell r="M1365">
            <v>12002390.469882637</v>
          </cell>
          <cell r="N1365">
            <v>7416106.0993350446</v>
          </cell>
        </row>
        <row r="1381">
          <cell r="D1381">
            <v>8913721</v>
          </cell>
          <cell r="E1381">
            <v>-8580505</v>
          </cell>
          <cell r="F1381">
            <v>0</v>
          </cell>
          <cell r="G1381">
            <v>0</v>
          </cell>
          <cell r="H1381">
            <v>0</v>
          </cell>
          <cell r="I1381">
            <v>0</v>
          </cell>
          <cell r="J1381">
            <v>0</v>
          </cell>
          <cell r="K1381">
            <v>0</v>
          </cell>
          <cell r="L1381">
            <v>0</v>
          </cell>
          <cell r="M1381">
            <v>0</v>
          </cell>
          <cell r="N1381">
            <v>0</v>
          </cell>
        </row>
        <row r="1382">
          <cell r="D1382">
            <v>10580505</v>
          </cell>
          <cell r="E1382">
            <v>2000000</v>
          </cell>
          <cell r="F1382">
            <v>2000000</v>
          </cell>
          <cell r="G1382">
            <v>2000000</v>
          </cell>
          <cell r="H1382">
            <v>2000000</v>
          </cell>
          <cell r="I1382">
            <v>2000000</v>
          </cell>
          <cell r="J1382">
            <v>2000000</v>
          </cell>
          <cell r="K1382">
            <v>2000000</v>
          </cell>
          <cell r="L1382">
            <v>2000000</v>
          </cell>
          <cell r="M1382">
            <v>2000000</v>
          </cell>
          <cell r="N1382">
            <v>2000000</v>
          </cell>
        </row>
        <row r="1392">
          <cell r="D1392">
            <v>87875267</v>
          </cell>
          <cell r="E1392">
            <v>120408498.3601138</v>
          </cell>
          <cell r="F1392">
            <v>194895140.55319768</v>
          </cell>
          <cell r="G1392">
            <v>185286473.29579943</v>
          </cell>
          <cell r="H1392">
            <v>186496948.99791834</v>
          </cell>
          <cell r="I1392">
            <v>185851898.79469502</v>
          </cell>
          <cell r="J1392">
            <v>180966815.41352063</v>
          </cell>
          <cell r="K1392">
            <v>181457681.59157649</v>
          </cell>
          <cell r="L1392">
            <v>192467319.5539327</v>
          </cell>
          <cell r="M1392">
            <v>213360216.91673973</v>
          </cell>
          <cell r="N1392">
            <v>231870168.8338649</v>
          </cell>
        </row>
        <row r="1396">
          <cell r="D1396">
            <v>34929641</v>
          </cell>
          <cell r="E1396">
            <v>95563575.230000004</v>
          </cell>
          <cell r="F1396">
            <v>178645439.09847853</v>
          </cell>
          <cell r="G1396">
            <v>313123086.08018494</v>
          </cell>
          <cell r="H1396">
            <v>440970752.65428656</v>
          </cell>
          <cell r="I1396">
            <v>569653647.46285021</v>
          </cell>
          <cell r="J1396">
            <v>697891457.63118982</v>
          </cell>
          <cell r="K1396">
            <v>822758560.26651907</v>
          </cell>
          <cell r="L1396">
            <v>947964360.5647068</v>
          </cell>
          <cell r="M1396">
            <v>1080766811.0569203</v>
          </cell>
          <cell r="N1396">
            <v>1227985360.7294707</v>
          </cell>
        </row>
        <row r="1398">
          <cell r="D1398">
            <v>95563575.230000004</v>
          </cell>
          <cell r="E1398">
            <v>178645439.09847853</v>
          </cell>
          <cell r="F1398">
            <v>313123086.08018494</v>
          </cell>
          <cell r="G1398">
            <v>440970752.65428656</v>
          </cell>
          <cell r="H1398">
            <v>569653647.46285021</v>
          </cell>
          <cell r="I1398">
            <v>697891457.63118982</v>
          </cell>
          <cell r="J1398">
            <v>822758560.26651907</v>
          </cell>
          <cell r="K1398">
            <v>947964360.5647068</v>
          </cell>
          <cell r="L1398">
            <v>1080766811.0569203</v>
          </cell>
          <cell r="M1398">
            <v>1227985360.7294707</v>
          </cell>
          <cell r="N1398">
            <v>1387975777.2248375</v>
          </cell>
        </row>
        <row r="1402">
          <cell r="D1402">
            <v>133400000</v>
          </cell>
          <cell r="E1402">
            <v>133400000</v>
          </cell>
          <cell r="F1402">
            <v>133400000</v>
          </cell>
          <cell r="G1402">
            <v>133400000</v>
          </cell>
          <cell r="H1402">
            <v>133400000</v>
          </cell>
          <cell r="I1402">
            <v>133400000</v>
          </cell>
          <cell r="J1402">
            <v>133400000</v>
          </cell>
          <cell r="K1402">
            <v>133400000</v>
          </cell>
          <cell r="L1402">
            <v>133400000</v>
          </cell>
          <cell r="M1402">
            <v>133400000</v>
          </cell>
          <cell r="N1402">
            <v>133400000</v>
          </cell>
        </row>
      </sheetData>
      <sheetData sheetId="3" refreshError="1">
        <row r="97">
          <cell r="D97">
            <v>580323775</v>
          </cell>
          <cell r="E97">
            <v>607911982.79999995</v>
          </cell>
          <cell r="F97">
            <v>632424252.49919999</v>
          </cell>
          <cell r="G97">
            <v>648182144.07417595</v>
          </cell>
          <cell r="H97">
            <v>669248063.75658679</v>
          </cell>
          <cell r="I97">
            <v>690998625.82867575</v>
          </cell>
          <cell r="J97">
            <v>715183577.73267937</v>
          </cell>
          <cell r="K97">
            <v>742002961.89765489</v>
          </cell>
          <cell r="L97">
            <v>773538087.77830529</v>
          </cell>
          <cell r="M97">
            <v>806413456.50888324</v>
          </cell>
          <cell r="N97">
            <v>838669994.76923859</v>
          </cell>
        </row>
        <row r="288">
          <cell r="D288">
            <v>320144581</v>
          </cell>
          <cell r="E288">
            <v>324667129.13999999</v>
          </cell>
          <cell r="F288">
            <v>326406523.10399997</v>
          </cell>
          <cell r="G288">
            <v>336198718.79711998</v>
          </cell>
          <cell r="H288">
            <v>347125177.1580264</v>
          </cell>
          <cell r="I288">
            <v>358406745.41566223</v>
          </cell>
          <cell r="J288">
            <v>370950981.50521034</v>
          </cell>
          <cell r="K288">
            <v>384861643.31165582</v>
          </cell>
          <cell r="L288">
            <v>401218263.15240121</v>
          </cell>
          <cell r="M288">
            <v>418270039.33637828</v>
          </cell>
          <cell r="N288">
            <v>435000840.90983337</v>
          </cell>
        </row>
        <row r="307">
          <cell r="D307">
            <v>28478328</v>
          </cell>
          <cell r="E307">
            <v>27034405.379999999</v>
          </cell>
          <cell r="F307">
            <v>27632061.629999999</v>
          </cell>
          <cell r="G307">
            <v>28461023.4789</v>
          </cell>
          <cell r="H307">
            <v>29386006.741964251</v>
          </cell>
          <cell r="I307">
            <v>30341051.961078089</v>
          </cell>
          <cell r="J307">
            <v>31402988.779715814</v>
          </cell>
          <cell r="K307">
            <v>32580600.858955164</v>
          </cell>
          <cell r="L307">
            <v>33965276.395460762</v>
          </cell>
          <cell r="M307">
            <v>35408800.642267846</v>
          </cell>
          <cell r="N307">
            <v>36825152.667958558</v>
          </cell>
        </row>
        <row r="335">
          <cell r="D335">
            <v>29345781</v>
          </cell>
          <cell r="E335">
            <v>51191855.880000003</v>
          </cell>
          <cell r="F335">
            <v>61585342.923600003</v>
          </cell>
          <cell r="G335">
            <v>5902624.2848760001</v>
          </cell>
          <cell r="H335">
            <v>6094459.57413447</v>
          </cell>
          <cell r="I335">
            <v>6292529.5102938404</v>
          </cell>
          <cell r="J335">
            <v>6512768.0431541232</v>
          </cell>
          <cell r="K335">
            <v>6756996.8447724041</v>
          </cell>
          <cell r="L335">
            <v>7044169.2106752321</v>
          </cell>
          <cell r="M335">
            <v>7343546.4021289293</v>
          </cell>
          <cell r="N335">
            <v>7637288.2582140863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HER"/>
      <sheetName val="PreAccr"/>
      <sheetName val="Reinstate "/>
      <sheetName val="Rent"/>
      <sheetName val="RBM"/>
      <sheetName val="Adhoc"/>
    </sheetNames>
    <sheetDataSet>
      <sheetData sheetId="0" refreshError="1">
        <row r="2">
          <cell r="G2" t="str">
            <v>Period</v>
          </cell>
          <cell r="H2" t="str">
            <v>M/E Date</v>
          </cell>
          <cell r="I2">
            <v>0</v>
          </cell>
        </row>
        <row r="3">
          <cell r="H3">
            <v>39538</v>
          </cell>
          <cell r="I3">
            <v>0</v>
          </cell>
        </row>
        <row r="4">
          <cell r="H4">
            <v>39568</v>
          </cell>
          <cell r="I4">
            <v>1</v>
          </cell>
        </row>
        <row r="5">
          <cell r="H5">
            <v>39599</v>
          </cell>
          <cell r="I5">
            <v>2</v>
          </cell>
        </row>
        <row r="6">
          <cell r="H6">
            <v>39629</v>
          </cell>
          <cell r="I6">
            <v>3</v>
          </cell>
        </row>
        <row r="7">
          <cell r="H7">
            <v>39660</v>
          </cell>
          <cell r="I7">
            <v>4</v>
          </cell>
        </row>
        <row r="8">
          <cell r="H8">
            <v>39691</v>
          </cell>
          <cell r="I8">
            <v>5</v>
          </cell>
        </row>
        <row r="9">
          <cell r="H9">
            <v>39721</v>
          </cell>
          <cell r="I9">
            <v>6</v>
          </cell>
        </row>
        <row r="10">
          <cell r="H10">
            <v>39752</v>
          </cell>
          <cell r="I10">
            <v>7</v>
          </cell>
        </row>
        <row r="11">
          <cell r="H11">
            <v>39782</v>
          </cell>
          <cell r="I11">
            <v>8</v>
          </cell>
        </row>
        <row r="12">
          <cell r="H12">
            <v>39813</v>
          </cell>
          <cell r="I12">
            <v>9</v>
          </cell>
        </row>
        <row r="13">
          <cell r="H13">
            <v>39844</v>
          </cell>
          <cell r="I13">
            <v>10</v>
          </cell>
        </row>
        <row r="14">
          <cell r="H14">
            <v>39872</v>
          </cell>
          <cell r="I14">
            <v>11</v>
          </cell>
        </row>
        <row r="15">
          <cell r="H15">
            <v>39903</v>
          </cell>
          <cell r="I15">
            <v>12</v>
          </cell>
        </row>
        <row r="16">
          <cell r="H16">
            <v>0</v>
          </cell>
          <cell r="I16">
            <v>0</v>
          </cell>
        </row>
        <row r="17">
          <cell r="H17">
            <v>39905</v>
          </cell>
          <cell r="I17">
            <v>12</v>
          </cell>
        </row>
        <row r="18">
          <cell r="H18">
            <v>39906</v>
          </cell>
          <cell r="I18">
            <v>12</v>
          </cell>
        </row>
        <row r="19">
          <cell r="H19">
            <v>39907</v>
          </cell>
          <cell r="I19">
            <v>12</v>
          </cell>
        </row>
        <row r="20">
          <cell r="H20">
            <v>39908</v>
          </cell>
          <cell r="I20">
            <v>12</v>
          </cell>
        </row>
        <row r="21">
          <cell r="H21">
            <v>39909</v>
          </cell>
          <cell r="I21">
            <v>12</v>
          </cell>
        </row>
        <row r="22">
          <cell r="H22">
            <v>39910</v>
          </cell>
          <cell r="I22">
            <v>12</v>
          </cell>
        </row>
      </sheetData>
      <sheetData sheetId="1"/>
      <sheetData sheetId="2"/>
      <sheetData sheetId="3"/>
      <sheetData sheetId="4"/>
      <sheetData sheetId="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
      <sheetName val="Summary"/>
      <sheetName val="7603"/>
      <sheetName val="7605"/>
      <sheetName val="7659"/>
      <sheetName val="7831"/>
      <sheetName val="8326"/>
      <sheetName val="8328"/>
      <sheetName val="8373"/>
      <sheetName val="8401"/>
      <sheetName val="8402"/>
      <sheetName val="8403"/>
      <sheetName val="8405"/>
      <sheetName val="8417"/>
      <sheetName val="8418"/>
      <sheetName val="8427"/>
      <sheetName val="8430"/>
      <sheetName val="8433"/>
      <sheetName val="8459"/>
      <sheetName val="North"/>
    </sheetNames>
    <sheetDataSet>
      <sheetData sheetId="0" refreshError="1">
        <row r="1">
          <cell r="I1" t="str">
            <v>M/E Date</v>
          </cell>
          <cell r="J1" t="str">
            <v>Period</v>
          </cell>
        </row>
        <row r="2">
          <cell r="I2">
            <v>38807</v>
          </cell>
          <cell r="J2">
            <v>0</v>
          </cell>
        </row>
        <row r="3">
          <cell r="I3">
            <v>38837</v>
          </cell>
          <cell r="J3">
            <v>1</v>
          </cell>
        </row>
        <row r="4">
          <cell r="I4">
            <v>38868</v>
          </cell>
          <cell r="J4">
            <v>2</v>
          </cell>
        </row>
        <row r="5">
          <cell r="I5">
            <v>38898</v>
          </cell>
          <cell r="J5">
            <v>3</v>
          </cell>
        </row>
        <row r="6">
          <cell r="I6">
            <v>38929</v>
          </cell>
          <cell r="J6">
            <v>4</v>
          </cell>
        </row>
        <row r="7">
          <cell r="I7">
            <v>38960</v>
          </cell>
          <cell r="J7">
            <v>5</v>
          </cell>
        </row>
        <row r="8">
          <cell r="I8">
            <v>38990</v>
          </cell>
          <cell r="J8">
            <v>6</v>
          </cell>
        </row>
        <row r="9">
          <cell r="I9">
            <v>39021</v>
          </cell>
          <cell r="J9">
            <v>7</v>
          </cell>
        </row>
        <row r="10">
          <cell r="I10">
            <v>39051</v>
          </cell>
          <cell r="J10">
            <v>8</v>
          </cell>
        </row>
        <row r="11">
          <cell r="I11">
            <v>39082</v>
          </cell>
          <cell r="J11">
            <v>9</v>
          </cell>
        </row>
        <row r="12">
          <cell r="I12">
            <v>39113</v>
          </cell>
          <cell r="J12">
            <v>10</v>
          </cell>
        </row>
        <row r="13">
          <cell r="I13">
            <v>39141</v>
          </cell>
          <cell r="J13">
            <v>11</v>
          </cell>
        </row>
        <row r="14">
          <cell r="I14">
            <v>39172</v>
          </cell>
          <cell r="J14">
            <v>12</v>
          </cell>
        </row>
        <row r="15">
          <cell r="I15">
            <v>39202</v>
          </cell>
          <cell r="J15">
            <v>13</v>
          </cell>
        </row>
        <row r="16">
          <cell r="I16">
            <v>39233</v>
          </cell>
          <cell r="J16">
            <v>14</v>
          </cell>
        </row>
        <row r="17">
          <cell r="I17">
            <v>39263</v>
          </cell>
          <cell r="J17">
            <v>15</v>
          </cell>
        </row>
        <row r="18">
          <cell r="I18">
            <v>39294</v>
          </cell>
          <cell r="J18">
            <v>16</v>
          </cell>
        </row>
        <row r="19">
          <cell r="I19">
            <v>39325</v>
          </cell>
          <cell r="J19">
            <v>17</v>
          </cell>
        </row>
        <row r="20">
          <cell r="I20">
            <v>39355</v>
          </cell>
          <cell r="J20">
            <v>18</v>
          </cell>
        </row>
        <row r="21">
          <cell r="I21">
            <v>39386</v>
          </cell>
          <cell r="J21">
            <v>19</v>
          </cell>
        </row>
        <row r="22">
          <cell r="I22">
            <v>39416</v>
          </cell>
          <cell r="J22">
            <v>20</v>
          </cell>
        </row>
        <row r="23">
          <cell r="I23">
            <v>39447</v>
          </cell>
          <cell r="J23">
            <v>21</v>
          </cell>
        </row>
        <row r="24">
          <cell r="I24">
            <v>39478</v>
          </cell>
          <cell r="J24">
            <v>22</v>
          </cell>
        </row>
        <row r="25">
          <cell r="I25">
            <v>39507</v>
          </cell>
          <cell r="J25">
            <v>23</v>
          </cell>
        </row>
        <row r="26">
          <cell r="I26">
            <v>39538</v>
          </cell>
          <cell r="J26">
            <v>24</v>
          </cell>
        </row>
      </sheetData>
      <sheetData sheetId="1" refreshError="1">
        <row r="7">
          <cell r="A7" t="str">
            <v>X7603</v>
          </cell>
          <cell r="B7">
            <v>7603</v>
          </cell>
          <cell r="C7" t="str">
            <v>Prepaid Rent</v>
          </cell>
          <cell r="D7">
            <v>3233.33</v>
          </cell>
        </row>
        <row r="8">
          <cell r="A8" t="str">
            <v>X7605</v>
          </cell>
          <cell r="B8">
            <v>7605</v>
          </cell>
          <cell r="C8" t="str">
            <v>Prepaid Insurance</v>
          </cell>
          <cell r="D8">
            <v>0</v>
          </cell>
        </row>
        <row r="9">
          <cell r="A9" t="str">
            <v>X7659</v>
          </cell>
          <cell r="B9">
            <v>7659</v>
          </cell>
          <cell r="C9" t="str">
            <v>Prepaid Other</v>
          </cell>
          <cell r="D9">
            <v>607645.44999999995</v>
          </cell>
        </row>
        <row r="10">
          <cell r="A10" t="str">
            <v>X7831</v>
          </cell>
          <cell r="B10">
            <v>7831</v>
          </cell>
          <cell r="C10" t="str">
            <v>Sundry Accrued Inc</v>
          </cell>
          <cell r="D10">
            <v>399312.1</v>
          </cell>
        </row>
        <row r="11">
          <cell r="A11" t="str">
            <v>X8326</v>
          </cell>
          <cell r="B11">
            <v>8326</v>
          </cell>
          <cell r="C11" t="str">
            <v>Creditor Dev Deposits W/WW</v>
          </cell>
          <cell r="D11">
            <v>-243173.46</v>
          </cell>
        </row>
        <row r="12">
          <cell r="A12" t="str">
            <v>X8328</v>
          </cell>
          <cell r="B12">
            <v>8328</v>
          </cell>
          <cell r="C12" t="str">
            <v>Interest Developers' Deposits</v>
          </cell>
          <cell r="D12">
            <v>-297169.65999999997</v>
          </cell>
        </row>
        <row r="13">
          <cell r="A13" t="str">
            <v>X8401</v>
          </cell>
          <cell r="B13">
            <v>8401</v>
          </cell>
          <cell r="C13" t="str">
            <v>Accrued Payroll</v>
          </cell>
          <cell r="D13">
            <v>-254843.39</v>
          </cell>
        </row>
        <row r="14">
          <cell r="A14" t="str">
            <v>X8402</v>
          </cell>
          <cell r="B14">
            <v>8402</v>
          </cell>
          <cell r="C14" t="str">
            <v>Accrued Electricity</v>
          </cell>
          <cell r="D14">
            <v>-1692146.35</v>
          </cell>
        </row>
        <row r="15">
          <cell r="A15" t="str">
            <v>X8403</v>
          </cell>
          <cell r="B15">
            <v>8403</v>
          </cell>
          <cell r="C15" t="str">
            <v>Accrued Rent</v>
          </cell>
          <cell r="D15">
            <v>-9782.49</v>
          </cell>
        </row>
        <row r="16">
          <cell r="A16" t="str">
            <v>X8405</v>
          </cell>
          <cell r="B16">
            <v>8405</v>
          </cell>
          <cell r="C16" t="str">
            <v>Accrued Insurance</v>
          </cell>
          <cell r="D16">
            <v>-477378</v>
          </cell>
        </row>
        <row r="17">
          <cell r="A17" t="str">
            <v>X8417</v>
          </cell>
          <cell r="B17">
            <v>8417</v>
          </cell>
          <cell r="C17" t="str">
            <v>Goods Rec'd Not Invoiced</v>
          </cell>
          <cell r="D17">
            <v>0</v>
          </cell>
        </row>
        <row r="18">
          <cell r="A18" t="str">
            <v>X8418</v>
          </cell>
          <cell r="B18">
            <v>8418</v>
          </cell>
          <cell r="C18" t="str">
            <v>Invoices Rec'd No Order</v>
          </cell>
          <cell r="D18">
            <v>0</v>
          </cell>
        </row>
        <row r="19">
          <cell r="A19" t="str">
            <v>X8427</v>
          </cell>
          <cell r="B19">
            <v>8427</v>
          </cell>
          <cell r="C19" t="str">
            <v>SEPA Accruals</v>
          </cell>
          <cell r="D19">
            <v>0</v>
          </cell>
        </row>
        <row r="20">
          <cell r="A20" t="str">
            <v>X8430</v>
          </cell>
          <cell r="B20">
            <v>8430</v>
          </cell>
          <cell r="C20" t="str">
            <v>Reinstatement Accruals</v>
          </cell>
          <cell r="D20">
            <v>-15000</v>
          </cell>
        </row>
        <row r="21">
          <cell r="A21" t="str">
            <v>X8433</v>
          </cell>
          <cell r="B21">
            <v>8433</v>
          </cell>
          <cell r="C21" t="str">
            <v>Sludge Accruals</v>
          </cell>
          <cell r="D21">
            <v>-313840</v>
          </cell>
        </row>
        <row r="22">
          <cell r="A22" t="str">
            <v>X8459</v>
          </cell>
          <cell r="B22">
            <v>8459</v>
          </cell>
          <cell r="C22" t="str">
            <v>Accruals Other</v>
          </cell>
          <cell r="D22">
            <v>-460324.33999999997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JOURNAL"/>
      <sheetName val="JOURNAL UPLOAD"/>
    </sheetNames>
    <sheetDataSet>
      <sheetData sheetId="0" refreshError="1"/>
      <sheetData sheetId="1" refreshError="1"/>
      <sheetData sheetId="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le"/>
      <sheetName val="Entry Form"/>
      <sheetName val="Data"/>
      <sheetName val="Entity"/>
      <sheetName val="Activity"/>
      <sheetName val="Project"/>
      <sheetName val="Region"/>
      <sheetName val="GL"/>
      <sheetName val="ICPList"/>
    </sheetNames>
    <sheetDataSet>
      <sheetData sheetId="0" refreshError="1"/>
      <sheetData sheetId="1" refreshError="1"/>
      <sheetData sheetId="2" refreshError="1"/>
      <sheetData sheetId="3" refreshError="1"/>
      <sheetData sheetId="4" refreshError="1">
        <row r="2">
          <cell r="E2" t="str">
            <v>A0052210 : Regional community development programmes</v>
          </cell>
        </row>
        <row r="3">
          <cell r="E3" t="str">
            <v>A0052305 : Regional community facilities</v>
          </cell>
        </row>
        <row r="4">
          <cell r="E4" t="str">
            <v>A0153105 : Waterfront public initiatives</v>
          </cell>
        </row>
        <row r="5">
          <cell r="E5" t="str">
            <v>A0153205 : Waterfront commercial initiatives</v>
          </cell>
        </row>
        <row r="6">
          <cell r="E6" t="str">
            <v>A0153305 : Waterfront planning and activation</v>
          </cell>
        </row>
        <row r="7">
          <cell r="E7" t="str">
            <v>A0251105 : Spatial, strategic and infrastructure planning</v>
          </cell>
        </row>
        <row r="8">
          <cell r="E8" t="str">
            <v>A0251205 : Unitary and area planning</v>
          </cell>
        </row>
        <row r="9">
          <cell r="E9" t="str">
            <v>A0251305 : Long-term and annual planning</v>
          </cell>
        </row>
        <row r="10">
          <cell r="E10" t="str">
            <v>A0351205 : Stormwater catchment</v>
          </cell>
        </row>
        <row r="11">
          <cell r="E11" t="str">
            <v>A0351305 : Network planning</v>
          </cell>
        </row>
        <row r="12">
          <cell r="E12" t="str">
            <v>A0401105 : Flood protection and control management</v>
          </cell>
        </row>
        <row r="13">
          <cell r="E13" t="str">
            <v>A0451105 : Water supply management</v>
          </cell>
        </row>
        <row r="14">
          <cell r="E14" t="str">
            <v>A0501105 : Wastewater services management</v>
          </cell>
        </row>
        <row r="15">
          <cell r="E15" t="str">
            <v>A0551105 : Road safety</v>
          </cell>
        </row>
        <row r="16">
          <cell r="E16" t="str">
            <v>A0551205 : Road maintenance</v>
          </cell>
        </row>
        <row r="17">
          <cell r="E17" t="str">
            <v>A0551305 : Road renewals and new roads</v>
          </cell>
        </row>
        <row r="18">
          <cell r="E18" t="str">
            <v>A0552105 : Footpath maintenance programmes</v>
          </cell>
        </row>
        <row r="19">
          <cell r="E19" t="str">
            <v>A0552205 : Footpath renewal programmes</v>
          </cell>
        </row>
        <row r="20">
          <cell r="E20" t="str">
            <v>A0601105 : Rail operations</v>
          </cell>
        </row>
        <row r="21">
          <cell r="E21" t="str">
            <v>A0601205 : Rail infrastructure</v>
          </cell>
        </row>
        <row r="22">
          <cell r="E22" t="str">
            <v>A0602105 : Ferry operations</v>
          </cell>
        </row>
        <row r="23">
          <cell r="E23" t="str">
            <v>A0602205 : Ferry infrastructure</v>
          </cell>
        </row>
        <row r="24">
          <cell r="E24" t="str">
            <v>A0603105 : Bus operations</v>
          </cell>
        </row>
        <row r="25">
          <cell r="E25" t="str">
            <v>A0603205 : Bus infrastructure</v>
          </cell>
        </row>
        <row r="26">
          <cell r="E26" t="str">
            <v>A0604105 : Multi-modal operations</v>
          </cell>
        </row>
        <row r="27">
          <cell r="E27" t="str">
            <v>A0604205 : Multi-modal infrastructure</v>
          </cell>
        </row>
        <row r="28">
          <cell r="E28" t="str">
            <v>A0604305 : Strategic studies</v>
          </cell>
        </row>
        <row r="29">
          <cell r="E29" t="str">
            <v>A0605105 : Road safety education programmes</v>
          </cell>
        </row>
        <row r="30">
          <cell r="E30" t="str">
            <v>A0605205 : School travel demand planning</v>
          </cell>
        </row>
        <row r="31">
          <cell r="E31" t="str">
            <v>A0605305 : Travel demand planning</v>
          </cell>
        </row>
        <row r="32">
          <cell r="E32" t="str">
            <v>A0651105 : On-street parking enforcement</v>
          </cell>
        </row>
        <row r="33">
          <cell r="E33" t="str">
            <v>A0651205 : On-street operations</v>
          </cell>
        </row>
        <row r="34">
          <cell r="E34" t="str">
            <v>A0651305 : On-street infrastructure</v>
          </cell>
        </row>
        <row r="35">
          <cell r="E35" t="str">
            <v>A0652105 : Off-street operations</v>
          </cell>
        </row>
        <row r="36">
          <cell r="E36" t="str">
            <v>A0652205 : Off-street infrastructure</v>
          </cell>
        </row>
        <row r="37">
          <cell r="E37" t="str">
            <v>A0701505 : Independent Maori Statutory Board support</v>
          </cell>
        </row>
        <row r="38">
          <cell r="E38" t="str">
            <v>A0751205 : Parks management services</v>
          </cell>
        </row>
        <row r="39">
          <cell r="E39" t="str">
            <v>A0751305 : Vehicle testing stations</v>
          </cell>
        </row>
        <row r="40">
          <cell r="E40" t="str">
            <v>A0752205 : Other investments</v>
          </cell>
        </row>
        <row r="41">
          <cell r="E41" t="str">
            <v>A0902110 : Local community development programmes</v>
          </cell>
        </row>
        <row r="42">
          <cell r="E42" t="str">
            <v>A1011105 : Cemeteries and crematoria management</v>
          </cell>
        </row>
        <row r="43">
          <cell r="E43" t="str">
            <v>A1021105 : Regional community development programmes - ethnicity</v>
          </cell>
        </row>
        <row r="44">
          <cell r="E44" t="str">
            <v>A1021110 : Regional community development programmes - youth</v>
          </cell>
        </row>
        <row r="45">
          <cell r="E45" t="str">
            <v>A1021115 : Regional community development programmes - disability</v>
          </cell>
        </row>
        <row r="46">
          <cell r="E46" t="str">
            <v>A1021120 : Regional community development programmes - older people</v>
          </cell>
        </row>
        <row r="47">
          <cell r="E47" t="str">
            <v>A1021125 : Regional community development programmes - health and wellbeing</v>
          </cell>
        </row>
        <row r="48">
          <cell r="E48" t="str">
            <v>A1021130 : Regional community development programmes - Maori</v>
          </cell>
        </row>
        <row r="49">
          <cell r="E49" t="str">
            <v>A1021135 : Regional community development programmes - Pacific Islander</v>
          </cell>
        </row>
        <row r="50">
          <cell r="E50" t="str">
            <v>A1021140 : Regional community development programmes - diversity</v>
          </cell>
        </row>
        <row r="51">
          <cell r="E51" t="str">
            <v>A1021205 : Local place-based community development programmes</v>
          </cell>
        </row>
        <row r="52">
          <cell r="E52" t="str">
            <v>A1021210 : Local community development programmes - ethnicity</v>
          </cell>
        </row>
        <row r="53">
          <cell r="E53" t="str">
            <v>A1021215 : Local community development programmes - youth</v>
          </cell>
        </row>
        <row r="54">
          <cell r="E54" t="str">
            <v>A1021220 : Local community development programmes - disability</v>
          </cell>
        </row>
        <row r="55">
          <cell r="E55" t="str">
            <v>A1021225 : Local community development programmes - older people</v>
          </cell>
        </row>
        <row r="56">
          <cell r="E56" t="str">
            <v>A1021230 : Local community development programmes - health and wellbeing</v>
          </cell>
        </row>
        <row r="57">
          <cell r="E57" t="str">
            <v>A1021235 : Local community development programmes - Maori</v>
          </cell>
        </row>
        <row r="58">
          <cell r="E58" t="str">
            <v>A1021240 : Local community development programmes - Pacific Islander</v>
          </cell>
        </row>
        <row r="59">
          <cell r="E59" t="str">
            <v>A1021245 : Local Community Development Programmes - diversity</v>
          </cell>
        </row>
        <row r="60">
          <cell r="E60" t="str">
            <v>A1021305 : Regional community facilities management</v>
          </cell>
        </row>
        <row r="61">
          <cell r="E61" t="str">
            <v>A1021310 : Community facilities development contribution revenue</v>
          </cell>
        </row>
        <row r="62">
          <cell r="E62" t="str">
            <v>A1021315 : Community facilities financial contribution revenue</v>
          </cell>
        </row>
        <row r="63">
          <cell r="E63" t="str">
            <v>A1021405 : Local community centres</v>
          </cell>
        </row>
        <row r="64">
          <cell r="E64" t="str">
            <v>A1021410 : Local community halls</v>
          </cell>
        </row>
        <row r="65">
          <cell r="E65" t="str">
            <v>A1021415 : Local community leases</v>
          </cell>
        </row>
        <row r="66">
          <cell r="E66" t="str">
            <v>A1021505 : Regional community group grants</v>
          </cell>
        </row>
        <row r="67">
          <cell r="E67" t="str">
            <v>A1021510 : Citizens advice bureau grants</v>
          </cell>
        </row>
        <row r="68">
          <cell r="E68" t="str">
            <v>A1021515 : Annual contestable local community grants</v>
          </cell>
        </row>
        <row r="69">
          <cell r="E69" t="str">
            <v>A1021520 : Regional community advice</v>
          </cell>
        </row>
        <row r="70">
          <cell r="E70" t="str">
            <v>A1021605 : Non-contestable local community grants</v>
          </cell>
        </row>
        <row r="71">
          <cell r="E71" t="str">
            <v>A1021610 : Local community advice</v>
          </cell>
        </row>
        <row r="72">
          <cell r="E72" t="str">
            <v>A1021705 : Community development strategy and policy</v>
          </cell>
        </row>
        <row r="73">
          <cell r="E73" t="str">
            <v>A1021805 : Regional graffiti removal and education</v>
          </cell>
        </row>
        <row r="74">
          <cell r="E74" t="str">
            <v>A1021810 : Regional safety programmes</v>
          </cell>
        </row>
        <row r="75">
          <cell r="E75" t="str">
            <v>A1021815 : Community safety strategy and policy</v>
          </cell>
        </row>
        <row r="76">
          <cell r="E76" t="str">
            <v>A1021905 : Local graffiti removal and education</v>
          </cell>
        </row>
        <row r="77">
          <cell r="E77" t="str">
            <v>A1021910 : Local safety programmes</v>
          </cell>
        </row>
        <row r="78">
          <cell r="E78" t="str">
            <v>A1022005 : Regional community houses</v>
          </cell>
        </row>
        <row r="79">
          <cell r="E79" t="str">
            <v>A1022010 : Regional housing for older people</v>
          </cell>
        </row>
        <row r="80">
          <cell r="E80" t="str">
            <v>A1022015 : Regional assisted home ownership</v>
          </cell>
        </row>
        <row r="81">
          <cell r="E81" t="str">
            <v>A1022105 : Local social housing</v>
          </cell>
        </row>
        <row r="82">
          <cell r="E82" t="str">
            <v>A1031105 : Emergency management and preparedness</v>
          </cell>
        </row>
        <row r="83">
          <cell r="E83" t="str">
            <v>A1031205 : Rural fire services</v>
          </cell>
        </row>
        <row r="84">
          <cell r="E84" t="str">
            <v>A1041105 : Special collections</v>
          </cell>
        </row>
        <row r="85">
          <cell r="E85" t="str">
            <v>A1041110 : Preservation</v>
          </cell>
        </row>
        <row r="86">
          <cell r="E86" t="str">
            <v>A1041115 : Corporate information and library</v>
          </cell>
        </row>
        <row r="87">
          <cell r="E87" t="str">
            <v>A1041120 : Research centres and libraries</v>
          </cell>
        </row>
        <row r="88">
          <cell r="E88" t="str">
            <v>A1041125 : Digital services and library systems</v>
          </cell>
        </row>
        <row r="89">
          <cell r="E89" t="str">
            <v>A1041130 : Mobile libraries</v>
          </cell>
        </row>
        <row r="90">
          <cell r="E90" t="str">
            <v>A1041135 : Regional library management</v>
          </cell>
        </row>
        <row r="91">
          <cell r="E91" t="str">
            <v>A1041205 : Local library facilities and services management</v>
          </cell>
        </row>
        <row r="92">
          <cell r="E92" t="str">
            <v>A1041210 : Bequests for library collections in local areas</v>
          </cell>
        </row>
        <row r="93">
          <cell r="E93" t="str">
            <v>A1041305 : Collection management</v>
          </cell>
        </row>
        <row r="94">
          <cell r="E94" t="str">
            <v>A1041310 : Circulation and supply logistics</v>
          </cell>
        </row>
        <row r="95">
          <cell r="E95" t="str">
            <v>A1211105 : Regional community arts programmes</v>
          </cell>
        </row>
        <row r="96">
          <cell r="E96" t="str">
            <v>A1211110 : Regional public art</v>
          </cell>
        </row>
        <row r="97">
          <cell r="E97" t="str">
            <v>A1211205 : Local community art programmes</v>
          </cell>
        </row>
        <row r="98">
          <cell r="E98" t="str">
            <v>A1211210 : Local public art</v>
          </cell>
        </row>
        <row r="99">
          <cell r="E99" t="str">
            <v>A1211305 : Regional arts facilities</v>
          </cell>
        </row>
        <row r="100">
          <cell r="E100" t="str">
            <v>A1211405 : Local arts and culture facilities</v>
          </cell>
        </row>
        <row r="101">
          <cell r="E101" t="str">
            <v>A1211505 : Grants for regional arts organisations</v>
          </cell>
        </row>
        <row r="102">
          <cell r="E102" t="str">
            <v>A1211510 : Annual contestable local arts grants</v>
          </cell>
        </row>
        <row r="103">
          <cell r="E103" t="str">
            <v>A1211515 : Regional arts advice</v>
          </cell>
        </row>
        <row r="104">
          <cell r="E104" t="str">
            <v>A1211605 : Grants for local arts organisations</v>
          </cell>
        </row>
        <row r="105">
          <cell r="E105" t="str">
            <v>A1211610 : Non-contestable local arts grants</v>
          </cell>
        </row>
        <row r="106">
          <cell r="E106" t="str">
            <v>A1211615 : Local arts advice</v>
          </cell>
        </row>
        <row r="107">
          <cell r="E107" t="str">
            <v>A1211705 : Arts, culture and events strategy and policy</v>
          </cell>
        </row>
        <row r="108">
          <cell r="E108" t="str">
            <v>A1221105 : Regional events</v>
          </cell>
        </row>
        <row r="109">
          <cell r="E109" t="str">
            <v>A1221110 : Events production</v>
          </cell>
        </row>
        <row r="110">
          <cell r="E110" t="str">
            <v>A1221205 : Local events</v>
          </cell>
        </row>
        <row r="111">
          <cell r="E111" t="str">
            <v>A1221305 : Rugby World Cup 2011</v>
          </cell>
        </row>
        <row r="112">
          <cell r="E112" t="str">
            <v>A1221310 : Major national events</v>
          </cell>
        </row>
        <row r="113">
          <cell r="E113" t="str">
            <v>A1221315 : Major international events</v>
          </cell>
        </row>
        <row r="114">
          <cell r="E114" t="str">
            <v>A1221320 : Events strategy and attraction</v>
          </cell>
        </row>
        <row r="115">
          <cell r="E115" t="str">
            <v>A1221325 : Events targeted rates revenue</v>
          </cell>
        </row>
        <row r="116">
          <cell r="E116" t="str">
            <v>A1221405 : Event and film facilitation</v>
          </cell>
        </row>
        <row r="117">
          <cell r="E117" t="str">
            <v>A1221505 : The EDGE event facilities management</v>
          </cell>
        </row>
        <row r="118">
          <cell r="E118" t="str">
            <v>A1221510 : Viaduct Events Centre management</v>
          </cell>
        </row>
        <row r="119">
          <cell r="E119" t="str">
            <v>A1221515 : Events centres and arenas</v>
          </cell>
        </row>
        <row r="120">
          <cell r="E120" t="str">
            <v>A1221520 : Stadium management</v>
          </cell>
        </row>
        <row r="121">
          <cell r="E121" t="str">
            <v>A1221525 : Stadia</v>
          </cell>
        </row>
        <row r="122">
          <cell r="E122" t="str">
            <v>A1221605 : Local event facilities</v>
          </cell>
        </row>
        <row r="123">
          <cell r="E123" t="str">
            <v>A1231105 : The Auckland Art Gallery</v>
          </cell>
        </row>
        <row r="124">
          <cell r="E124" t="str">
            <v>A1231110 : Other art galleries</v>
          </cell>
        </row>
        <row r="125">
          <cell r="E125" t="str">
            <v>A1231205 : Regional amenities and museums</v>
          </cell>
        </row>
        <row r="126">
          <cell r="E126" t="str">
            <v>A1231210 : Museum targeted rates</v>
          </cell>
        </row>
        <row r="127">
          <cell r="E127" t="str">
            <v>A1241105 : Regional parks and visitor services</v>
          </cell>
        </row>
        <row r="128">
          <cell r="E128" t="str">
            <v>A1241110 : Volcanic cones</v>
          </cell>
        </row>
        <row r="129">
          <cell r="E129" t="str">
            <v>A1241115 : Botanic gardens</v>
          </cell>
        </row>
        <row r="130">
          <cell r="E130" t="str">
            <v>A1241120 : Other major citywide parks</v>
          </cell>
        </row>
        <row r="131">
          <cell r="E131" t="str">
            <v>A1241125 : Parks development contributions revenue</v>
          </cell>
        </row>
        <row r="132">
          <cell r="E132" t="str">
            <v>A1241130 : Parks financial contributions revenue</v>
          </cell>
        </row>
        <row r="133">
          <cell r="E133" t="str">
            <v>A1241205 : Local parks</v>
          </cell>
        </row>
        <row r="134">
          <cell r="E134" t="str">
            <v>A1241305 : Parks strategy and policy development</v>
          </cell>
        </row>
        <row r="135">
          <cell r="E135" t="str">
            <v>A1241310 : Parks acquisition and development</v>
          </cell>
        </row>
        <row r="136">
          <cell r="E136" t="str">
            <v>A1251105 : Regional recreation programmes</v>
          </cell>
        </row>
        <row r="137">
          <cell r="E137" t="str">
            <v>A1251205 : Local recreation programmes</v>
          </cell>
        </row>
        <row r="138">
          <cell r="E138" t="str">
            <v>A1251305 : Regional aquatic, leisure and recreation facilities</v>
          </cell>
        </row>
        <row r="139">
          <cell r="E139" t="str">
            <v>A1251310 : Other regional recreation facilities</v>
          </cell>
        </row>
        <row r="140">
          <cell r="E140" t="str">
            <v>A1251405 : Local aquatic, leisure and recreation facilities</v>
          </cell>
        </row>
        <row r="141">
          <cell r="E141" t="str">
            <v>A1251410 : Other local recreation facilities</v>
          </cell>
        </row>
        <row r="142">
          <cell r="E142" t="str">
            <v>A1251505 : Grants for regional recreation organisations</v>
          </cell>
        </row>
        <row r="143">
          <cell r="E143" t="str">
            <v>A1251510 : Annual contestable local recreation grants</v>
          </cell>
        </row>
        <row r="144">
          <cell r="E144" t="str">
            <v>A1251515 : Regional recreation advice</v>
          </cell>
        </row>
        <row r="145">
          <cell r="E145" t="str">
            <v>A1251605 : Grants for local recreation organisations</v>
          </cell>
        </row>
        <row r="146">
          <cell r="E146" t="str">
            <v>A1251610 : Non-contestable local recreation grants</v>
          </cell>
        </row>
        <row r="147">
          <cell r="E147" t="str">
            <v>A1251615 : Local recreation advice</v>
          </cell>
        </row>
        <row r="148">
          <cell r="E148" t="str">
            <v>A1251705 : Recreation strategy and policy</v>
          </cell>
        </row>
        <row r="149">
          <cell r="E149" t="str">
            <v>A1261105 : Auckland Zoo</v>
          </cell>
        </row>
        <row r="150">
          <cell r="E150" t="str">
            <v>A1311105 : Economic strategy, policy and advice</v>
          </cell>
        </row>
        <row r="151">
          <cell r="E151" t="str">
            <v>A1311110 : Regional economic development planning</v>
          </cell>
        </row>
        <row r="152">
          <cell r="E152" t="str">
            <v>A1311115 : Waterfront development - FY12</v>
          </cell>
        </row>
        <row r="153">
          <cell r="E153" t="str">
            <v>A1311205 : Investment and new business attraction</v>
          </cell>
        </row>
        <row r="154">
          <cell r="E154" t="str">
            <v>A1311210 : Business development and advice</v>
          </cell>
        </row>
        <row r="155">
          <cell r="E155" t="str">
            <v>A1311215 : Training</v>
          </cell>
        </row>
        <row r="156">
          <cell r="E156" t="str">
            <v>A1311220 : Sector development</v>
          </cell>
        </row>
        <row r="157">
          <cell r="E157" t="str">
            <v>A1311225 : International relations management</v>
          </cell>
        </row>
        <row r="158">
          <cell r="E158" t="str">
            <v>A1311305 : Business precinct planning and development</v>
          </cell>
        </row>
        <row r="159">
          <cell r="E159" t="str">
            <v>A1311310 : Economic development infrastructure</v>
          </cell>
        </row>
        <row r="160">
          <cell r="E160" t="str">
            <v>A1311405 : Local business area planning and development</v>
          </cell>
        </row>
        <row r="161">
          <cell r="E161" t="str">
            <v>A1311505 : Regional tourism promotion and development</v>
          </cell>
        </row>
        <row r="162">
          <cell r="E162" t="str">
            <v>A1311510 : Visitor centres</v>
          </cell>
        </row>
        <row r="163">
          <cell r="E163" t="str">
            <v>A1311515 : Visitor facility planning</v>
          </cell>
        </row>
        <row r="164">
          <cell r="E164" t="str">
            <v>A1321105 : Regional street environment and town centres</v>
          </cell>
        </row>
        <row r="165">
          <cell r="E165" t="str">
            <v>A1321205 : Local street environment and town centres</v>
          </cell>
        </row>
        <row r="166">
          <cell r="E166" t="str">
            <v>A1321305 : Street environment and town centres strategy and policy</v>
          </cell>
        </row>
        <row r="167">
          <cell r="E167" t="str">
            <v>A1411105 : Planning and strategy - FY12</v>
          </cell>
        </row>
        <row r="168">
          <cell r="E168" t="str">
            <v>A1411205 : Local boards plans and agreements</v>
          </cell>
        </row>
        <row r="169">
          <cell r="E169" t="str">
            <v>A1411305 : Bylaw development</v>
          </cell>
        </row>
        <row r="170">
          <cell r="E170" t="str">
            <v>A1411405 : Local bylaw development</v>
          </cell>
        </row>
        <row r="171">
          <cell r="E171" t="str">
            <v>A1411505 : Transformation projects</v>
          </cell>
        </row>
        <row r="172">
          <cell r="E172" t="str">
            <v>A1411605 : Urban design management</v>
          </cell>
        </row>
        <row r="173">
          <cell r="E173" t="str">
            <v>A1411705 : Research and monitoring</v>
          </cell>
        </row>
        <row r="174">
          <cell r="E174" t="str">
            <v>A1421105 : Building consents</v>
          </cell>
        </row>
        <row r="175">
          <cell r="E175" t="str">
            <v>A1421110 : Land and property information</v>
          </cell>
        </row>
        <row r="176">
          <cell r="E176" t="str">
            <v>A1421205 : Resource consents</v>
          </cell>
        </row>
        <row r="177">
          <cell r="E177" t="str">
            <v>A1421305 : Environmental health and licensing</v>
          </cell>
        </row>
        <row r="178">
          <cell r="E178" t="str">
            <v>A1421405 : Animal control</v>
          </cell>
        </row>
        <row r="179">
          <cell r="E179" t="str">
            <v>A1421505 : Marine safety</v>
          </cell>
        </row>
        <row r="180">
          <cell r="E180" t="str">
            <v>A1511105 : Air quality monitoring and management</v>
          </cell>
        </row>
        <row r="181">
          <cell r="E181" t="str">
            <v>A1521105 : Animal and plant pest management</v>
          </cell>
        </row>
        <row r="182">
          <cell r="E182" t="str">
            <v>A1521110 : Biosecurity targeted rates</v>
          </cell>
        </row>
        <row r="183">
          <cell r="E183" t="str">
            <v>A1531105 : Regional environmental programmes</v>
          </cell>
        </row>
        <row r="184">
          <cell r="E184" t="str">
            <v>A1531205 : Local environment and heritage protection</v>
          </cell>
        </row>
        <row r="185">
          <cell r="E185" t="str">
            <v>A1531305 : Environmental strategy and policy</v>
          </cell>
        </row>
        <row r="186">
          <cell r="E186" t="str">
            <v>A1541105 : Freshwater monitoring and management</v>
          </cell>
        </row>
        <row r="187">
          <cell r="E187" t="str">
            <v>A1551105 : Marine and coastal management</v>
          </cell>
        </row>
        <row r="188">
          <cell r="E188" t="str">
            <v>A1561105 : Land monitoring and management</v>
          </cell>
        </row>
        <row r="189">
          <cell r="E189" t="str">
            <v>A1571105 : Cultural and built heritage protection</v>
          </cell>
        </row>
        <row r="190">
          <cell r="E190" t="str">
            <v>A1611105 : Waste collection and disposal</v>
          </cell>
        </row>
        <row r="191">
          <cell r="E191" t="str">
            <v>A1621105 : Recycling</v>
          </cell>
        </row>
        <row r="192">
          <cell r="E192" t="str">
            <v>A1711105 : Water supply management - FY12</v>
          </cell>
        </row>
        <row r="193">
          <cell r="E193" t="str">
            <v>A1711110 : Water supply development contribution revenue</v>
          </cell>
        </row>
        <row r="194">
          <cell r="E194" t="str">
            <v>A1711115 : Water supply financial contribution revenue</v>
          </cell>
        </row>
        <row r="195">
          <cell r="E195" t="str">
            <v>A1721105 : Wastewater services management - FY12</v>
          </cell>
        </row>
        <row r="196">
          <cell r="E196" t="str">
            <v>A1721110 : Wastewater development contribution revenue</v>
          </cell>
        </row>
        <row r="197">
          <cell r="E197" t="str">
            <v>A1721115 : Wastewater financial contribution revenue</v>
          </cell>
        </row>
        <row r="198">
          <cell r="E198" t="str">
            <v>A1811105 : Stormwater operations and maintenance services</v>
          </cell>
        </row>
        <row r="199">
          <cell r="E199" t="str">
            <v>A1811110 : Stormwater development contribution revenue</v>
          </cell>
        </row>
        <row r="200">
          <cell r="E200" t="str">
            <v>A1811115 : Stormwater financial contribution revenue</v>
          </cell>
        </row>
        <row r="201">
          <cell r="E201" t="str">
            <v>A1811205 : Stormwater catchment and network planning</v>
          </cell>
        </row>
        <row r="202">
          <cell r="E202" t="str">
            <v>A1911105 : Transport planning</v>
          </cell>
        </row>
        <row r="203">
          <cell r="E203" t="str">
            <v>A1911205 : Transport strategy</v>
          </cell>
        </row>
        <row r="204">
          <cell r="E204" t="str">
            <v>A1911305 : Public transport</v>
          </cell>
        </row>
        <row r="205">
          <cell r="E205" t="str">
            <v>A1911405 : Road network management</v>
          </cell>
        </row>
        <row r="206">
          <cell r="E206" t="str">
            <v>A1911410 : Transport development contribution revenue</v>
          </cell>
        </row>
        <row r="207">
          <cell r="E207" t="str">
            <v>A1911415 : Transport financial contribution revenue</v>
          </cell>
        </row>
        <row r="208">
          <cell r="E208" t="str">
            <v>A1911505 : Travel behaviour change</v>
          </cell>
        </row>
        <row r="209">
          <cell r="E209" t="str">
            <v>A1911605 : Parking and enforcement - FY12</v>
          </cell>
        </row>
        <row r="210">
          <cell r="E210" t="str">
            <v>A2011105 : Commercial property</v>
          </cell>
        </row>
        <row r="211">
          <cell r="E211" t="str">
            <v>A2021105 : Major shareholdings and investments</v>
          </cell>
        </row>
        <row r="212">
          <cell r="E212" t="str">
            <v>A2031105 : Farms</v>
          </cell>
        </row>
        <row r="213">
          <cell r="E213" t="str">
            <v>A2031205 : Forestry</v>
          </cell>
        </row>
        <row r="214">
          <cell r="E214" t="str">
            <v>A2031301 : Commercial marina operations</v>
          </cell>
        </row>
        <row r="215">
          <cell r="E215" t="str">
            <v>A2031305 : Marina management</v>
          </cell>
        </row>
        <row r="216">
          <cell r="E216" t="str">
            <v>A2031310 : Berth management</v>
          </cell>
        </row>
        <row r="217">
          <cell r="E217" t="str">
            <v>A2031405 : Holiday parks</v>
          </cell>
        </row>
        <row r="218">
          <cell r="E218" t="str">
            <v>A2031505 : Other commercial activities</v>
          </cell>
        </row>
        <row r="219">
          <cell r="E219" t="str">
            <v>A2111105 : Regional governance and democracy</v>
          </cell>
        </row>
        <row r="220">
          <cell r="E220" t="str">
            <v>A2111205 : Local governance and democracy</v>
          </cell>
        </row>
        <row r="221">
          <cell r="E221" t="str">
            <v>A2111305 : Monitoring of council-controlled organisations</v>
          </cell>
        </row>
        <row r="222">
          <cell r="E222" t="str">
            <v>A2111405 : Mayoral office</v>
          </cell>
        </row>
        <row r="223">
          <cell r="E223" t="str">
            <v>A2111505 : Maori strategy and relations</v>
          </cell>
        </row>
        <row r="224">
          <cell r="E224" t="str">
            <v>A2111605 : Elections</v>
          </cell>
        </row>
        <row r="225">
          <cell r="E225" t="str">
            <v>A4011105 : Rates income received</v>
          </cell>
        </row>
        <row r="226">
          <cell r="E226" t="str">
            <v>A4011205 : Local board targeted rate revenue</v>
          </cell>
        </row>
        <row r="227">
          <cell r="E227" t="str">
            <v>A4081105 : Intra Auckland Council elimination</v>
          </cell>
        </row>
        <row r="228">
          <cell r="E228" t="str">
            <v>A5011105 : Communication</v>
          </cell>
        </row>
        <row r="229">
          <cell r="E229" t="str">
            <v>A5011205 : Customer services</v>
          </cell>
        </row>
        <row r="230">
          <cell r="E230" t="str">
            <v>A5011305 : Financial services</v>
          </cell>
        </row>
        <row r="231">
          <cell r="E231" t="str">
            <v>A5011405 : Human resources</v>
          </cell>
        </row>
        <row r="232">
          <cell r="E232" t="str">
            <v>A5011505 : Information technology services</v>
          </cell>
        </row>
        <row r="233">
          <cell r="E233" t="str">
            <v>A5011605 : Management and administration</v>
          </cell>
        </row>
        <row r="234">
          <cell r="E234" t="str">
            <v>A5011705 : Management of council property</v>
          </cell>
        </row>
        <row r="235">
          <cell r="E235" t="str">
            <v>A5011805 : Management of legal issues</v>
          </cell>
        </row>
        <row r="236">
          <cell r="E236" t="str">
            <v>A5011905 : Organisational improvement initiatives</v>
          </cell>
        </row>
        <row r="237">
          <cell r="E237" t="str">
            <v>A5012005 : Procurement</v>
          </cell>
        </row>
        <row r="238">
          <cell r="E238" t="str">
            <v>A5012105 : Rating services</v>
          </cell>
        </row>
        <row r="239">
          <cell r="E239" t="str">
            <v>A5012205 : Risk and assurance services</v>
          </cell>
        </row>
        <row r="240">
          <cell r="E240" t="str">
            <v>A5019105 : Overheads allocation</v>
          </cell>
        </row>
        <row r="241">
          <cell r="E241" t="str">
            <v>A5019905 : Intra business unit cost allocation</v>
          </cell>
        </row>
      </sheetData>
      <sheetData sheetId="5" refreshError="1"/>
      <sheetData sheetId="6" refreshError="1">
        <row r="2">
          <cell r="E2" t="str">
            <v>L050 : Regional</v>
          </cell>
        </row>
        <row r="3">
          <cell r="E3" t="str">
            <v>L100 : Albert-Eden</v>
          </cell>
        </row>
        <row r="4">
          <cell r="E4" t="str">
            <v>L105 : Devonport-Takapuna</v>
          </cell>
        </row>
        <row r="5">
          <cell r="E5" t="str">
            <v>L110 : Franklin</v>
          </cell>
        </row>
        <row r="6">
          <cell r="E6" t="str">
            <v>L115 : Great Barrier</v>
          </cell>
        </row>
        <row r="7">
          <cell r="E7" t="str">
            <v>L120 : Henderson-Massey</v>
          </cell>
        </row>
        <row r="8">
          <cell r="E8" t="str">
            <v>L125 : Hibiscus and Bays</v>
          </cell>
        </row>
        <row r="9">
          <cell r="E9" t="str">
            <v>L130 : Howick</v>
          </cell>
        </row>
        <row r="10">
          <cell r="E10" t="str">
            <v>L135 : Kaipatiki</v>
          </cell>
        </row>
        <row r="11">
          <cell r="E11" t="str">
            <v>L140 : Mangere-Otahuhu</v>
          </cell>
        </row>
        <row r="12">
          <cell r="E12" t="str">
            <v>L145 : Manurewa</v>
          </cell>
        </row>
        <row r="13">
          <cell r="E13" t="str">
            <v>L150 : Maungakiekie-Tamaki</v>
          </cell>
        </row>
        <row r="14">
          <cell r="E14" t="str">
            <v>L155 : Orakei</v>
          </cell>
        </row>
        <row r="15">
          <cell r="E15" t="str">
            <v>L160 : Otara-Papatoetoe</v>
          </cell>
        </row>
        <row r="16">
          <cell r="E16" t="str">
            <v>L165 : Papakura</v>
          </cell>
        </row>
        <row r="17">
          <cell r="E17" t="str">
            <v>L170 : Puketapapa</v>
          </cell>
        </row>
        <row r="18">
          <cell r="E18" t="str">
            <v>L175 : Rodney</v>
          </cell>
        </row>
        <row r="19">
          <cell r="E19" t="str">
            <v>L180 : Upper Harbour</v>
          </cell>
        </row>
        <row r="20">
          <cell r="E20" t="str">
            <v>L185 : Waiheke</v>
          </cell>
        </row>
        <row r="21">
          <cell r="E21" t="str">
            <v>L190 : Waitakere Ranges</v>
          </cell>
        </row>
        <row r="22">
          <cell r="E22" t="str">
            <v>L195 : Waitemata</v>
          </cell>
        </row>
        <row r="23">
          <cell r="E23" t="str">
            <v>L200 : Whau</v>
          </cell>
        </row>
        <row r="24">
          <cell r="E24" t="str">
            <v>L210 : Other (Unallocated)</v>
          </cell>
        </row>
        <row r="25">
          <cell r="E25" t="str">
            <v>L500 : Auckland City local board cost tba</v>
          </cell>
        </row>
        <row r="26">
          <cell r="E26" t="str">
            <v>L505 : Council-wide local board cost tba</v>
          </cell>
        </row>
        <row r="27">
          <cell r="E27" t="str">
            <v>L510 : Franklin local board cost tba</v>
          </cell>
        </row>
        <row r="28">
          <cell r="E28" t="str">
            <v>L515 : Manukau local board cost tba</v>
          </cell>
        </row>
        <row r="29">
          <cell r="E29" t="str">
            <v>L520 : North Shore local board cost tba</v>
          </cell>
        </row>
        <row r="30">
          <cell r="E30" t="str">
            <v>L525 : Papakura local board cost tba</v>
          </cell>
        </row>
        <row r="31">
          <cell r="E31" t="str">
            <v>L530 : Rodney local board cost tba</v>
          </cell>
        </row>
        <row r="32">
          <cell r="E32" t="str">
            <v>L535 : Waitakere local board cost tba</v>
          </cell>
        </row>
      </sheetData>
      <sheetData sheetId="7" refreshError="1">
        <row r="2">
          <cell r="G2" t="str">
            <v>PL40010 : Salaries expense</v>
          </cell>
        </row>
        <row r="3">
          <cell r="G3" t="str">
            <v>PL40015 : Wages expense</v>
          </cell>
        </row>
        <row r="4">
          <cell r="G4" t="str">
            <v>PL40020 : Annual leave accrual expense</v>
          </cell>
        </row>
        <row r="5">
          <cell r="G5" t="str">
            <v>PL40030 : Overtime</v>
          </cell>
        </row>
        <row r="6">
          <cell r="G6" t="str">
            <v>PL40040 : Union fees</v>
          </cell>
        </row>
        <row r="7">
          <cell r="G7" t="str">
            <v>PL40050 : Kiwi saver expense</v>
          </cell>
        </row>
        <row r="8">
          <cell r="G8" t="str">
            <v>PL40060 : Superannuation subsidies expense</v>
          </cell>
        </row>
        <row r="9">
          <cell r="G9" t="str">
            <v>PL40070 : Accident insurance levy expense</v>
          </cell>
        </row>
        <row r="10">
          <cell r="G10" t="str">
            <v>PL40080 : Medical insurance expense</v>
          </cell>
        </row>
        <row r="11">
          <cell r="G11" t="str">
            <v>PL40090 : Fringe benefit taxation expense</v>
          </cell>
        </row>
        <row r="12">
          <cell r="G12" t="str">
            <v>PL40100 : Recruitment expense</v>
          </cell>
        </row>
        <row r="13">
          <cell r="G13" t="str">
            <v>PL40110 : Redundancy expense</v>
          </cell>
        </row>
        <row r="14">
          <cell r="G14" t="str">
            <v>PL40120 : Training expense</v>
          </cell>
        </row>
        <row r="15">
          <cell r="G15" t="str">
            <v>PL40130 : Directors fees expense</v>
          </cell>
        </row>
        <row r="16">
          <cell r="G16" t="str">
            <v>PL40140 : Directors incidentals expense</v>
          </cell>
        </row>
        <row r="17">
          <cell r="G17" t="str">
            <v>PL40150 : Clothing and protective equipment expense</v>
          </cell>
        </row>
        <row r="18">
          <cell r="G18" t="str">
            <v>PL40160 : Salaries recharges</v>
          </cell>
        </row>
        <row r="19">
          <cell r="G19" t="str">
            <v>PL40170 : Outsourced payroll services expense</v>
          </cell>
        </row>
        <row r="20">
          <cell r="G20" t="str">
            <v>PL40310 : Temporary staff expense</v>
          </cell>
        </row>
        <row r="21">
          <cell r="G21" t="str">
            <v>PL40410 : Consultancy expense</v>
          </cell>
        </row>
        <row r="22">
          <cell r="G22" t="str">
            <v>PL40420 : Human resources consultancy expense</v>
          </cell>
        </row>
        <row r="23">
          <cell r="G23" t="str">
            <v>PL40430 : Planning and design consultancy expense</v>
          </cell>
        </row>
        <row r="24">
          <cell r="G24" t="str">
            <v>PL40440 : Research and investigation consultancy expense</v>
          </cell>
        </row>
        <row r="25">
          <cell r="G25" t="str">
            <v>PL40610 : Legal fees expense</v>
          </cell>
        </row>
        <row r="26">
          <cell r="G26" t="str">
            <v>PL40620 : Legal fees non-deductible</v>
          </cell>
        </row>
        <row r="27">
          <cell r="G27" t="str">
            <v>PL40710 : Audit expense - financial statements</v>
          </cell>
        </row>
        <row r="28">
          <cell r="G28" t="str">
            <v>PL40715 : Audit expense - LTCCP</v>
          </cell>
        </row>
        <row r="29">
          <cell r="G29" t="str">
            <v>PL40720 : Audit expense - assurance services</v>
          </cell>
        </row>
        <row r="30">
          <cell r="G30" t="str">
            <v>PL40810 : Contracting expense</v>
          </cell>
        </row>
        <row r="31">
          <cell r="G31" t="str">
            <v>PL40820 : Laboratory testing</v>
          </cell>
        </row>
        <row r="32">
          <cell r="G32" t="str">
            <v>PL41010 : Stationery and office supplies expense</v>
          </cell>
        </row>
        <row r="33">
          <cell r="G33" t="str">
            <v>PL41020 : Postage, courier and distribution expense</v>
          </cell>
        </row>
        <row r="34">
          <cell r="G34" t="str">
            <v>PL41030 : Printing, binding, and photocopying expense</v>
          </cell>
        </row>
        <row r="35">
          <cell r="G35" t="str">
            <v>PL41040 : Books, periodicals and publications expense</v>
          </cell>
        </row>
        <row r="36">
          <cell r="G36" t="str">
            <v>PL41210 : Property rental expense</v>
          </cell>
        </row>
        <row r="37">
          <cell r="G37" t="str">
            <v>PL41220 : Rates expense</v>
          </cell>
        </row>
        <row r="38">
          <cell r="G38" t="str">
            <v>PL4122P : Intercompany rates plug</v>
          </cell>
        </row>
        <row r="39">
          <cell r="G39" t="str">
            <v>PL41230 : Body corporate charges expense</v>
          </cell>
        </row>
        <row r="40">
          <cell r="G40" t="str">
            <v>PL41240 : Security expense</v>
          </cell>
        </row>
        <row r="41">
          <cell r="G41" t="str">
            <v>PL41250 : Refuse expense</v>
          </cell>
        </row>
        <row r="42">
          <cell r="G42" t="str">
            <v>PL41260 : Cleaning and hygiene expense</v>
          </cell>
        </row>
        <row r="43">
          <cell r="G43" t="str">
            <v>PL41270 : Water expense</v>
          </cell>
        </row>
        <row r="44">
          <cell r="G44" t="str">
            <v>PL41280 : Electricity expense</v>
          </cell>
        </row>
        <row r="45">
          <cell r="G45" t="str">
            <v>PL41290 : Gas expense</v>
          </cell>
        </row>
        <row r="46">
          <cell r="G46" t="str">
            <v>PL41300 : Building recoveries</v>
          </cell>
        </row>
        <row r="47">
          <cell r="G47" t="str">
            <v>PL41310 : Building compliance</v>
          </cell>
        </row>
        <row r="48">
          <cell r="G48" t="str">
            <v>PL41410 : Repairs and maintenance - buildings</v>
          </cell>
        </row>
        <row r="49">
          <cell r="G49" t="str">
            <v>PL41470 : Building hvac expense</v>
          </cell>
        </row>
        <row r="50">
          <cell r="G50" t="str">
            <v>PL41490 : Repairs and maintenance - berths and moorings</v>
          </cell>
        </row>
        <row r="51">
          <cell r="G51" t="str">
            <v>PL41500 : Repairs and maintenance - plant and machinery</v>
          </cell>
        </row>
        <row r="52">
          <cell r="G52" t="str">
            <v>PL41530 : Site remediation expense</v>
          </cell>
        </row>
        <row r="53">
          <cell r="G53" t="str">
            <v>PL41550 : Graffiti removal expense</v>
          </cell>
        </row>
        <row r="54">
          <cell r="G54" t="str">
            <v>PL41580 : Refurb levy expense</v>
          </cell>
        </row>
        <row r="55">
          <cell r="G55" t="str">
            <v>PL41590 : Repairs and maintenance - other</v>
          </cell>
        </row>
        <row r="56">
          <cell r="G56" t="str">
            <v>PL41600 : Scheduled repairs and maintenance</v>
          </cell>
        </row>
        <row r="57">
          <cell r="G57" t="str">
            <v>PL41610 : Response repairs and maintenance</v>
          </cell>
        </row>
        <row r="58">
          <cell r="G58" t="str">
            <v>PL41710 : Insurance expense - premiums</v>
          </cell>
        </row>
        <row r="59">
          <cell r="G59" t="str">
            <v>PL41740 : Insurance claims - weather tightness</v>
          </cell>
        </row>
        <row r="60">
          <cell r="G60" t="str">
            <v>PL41750 : Insurance claims - motor vehicles</v>
          </cell>
        </row>
        <row r="61">
          <cell r="G61" t="str">
            <v>PL41790 : Insurance claims - other</v>
          </cell>
        </row>
        <row r="62">
          <cell r="G62" t="str">
            <v>PL41810 : Amortisation expense - computer software</v>
          </cell>
        </row>
        <row r="63">
          <cell r="G63" t="str">
            <v>PL41820 : Amortisation expense - community rights</v>
          </cell>
        </row>
        <row r="64">
          <cell r="G64" t="str">
            <v>PL41830 : Amortisation expense - intellectual property</v>
          </cell>
        </row>
        <row r="65">
          <cell r="G65" t="str">
            <v>PL41840 : Amortisation expense - water assets and berth licences</v>
          </cell>
        </row>
        <row r="66">
          <cell r="G66" t="str">
            <v>PL41890 : Amortisation expense - other intangibles</v>
          </cell>
        </row>
        <row r="67">
          <cell r="G67" t="str">
            <v>PL41910 : Depreciation expense - building</v>
          </cell>
        </row>
        <row r="68">
          <cell r="G68" t="str">
            <v>PL41920 : Depreciation expense - parks</v>
          </cell>
        </row>
        <row r="69">
          <cell r="G69" t="str">
            <v>PL41930 : Depreciation expense - roading and transport</v>
          </cell>
        </row>
        <row r="70">
          <cell r="G70" t="str">
            <v>PL41940 : Depreciation expense - water supply</v>
          </cell>
        </row>
        <row r="71">
          <cell r="G71" t="str">
            <v>PL41950 : Depreciation expense - wastewater</v>
          </cell>
        </row>
        <row r="72">
          <cell r="G72" t="str">
            <v>PL41960 : Depreciation expense - drainage</v>
          </cell>
        </row>
        <row r="73">
          <cell r="G73" t="str">
            <v>PL41970 : Depreciation expense - closed landfill</v>
          </cell>
        </row>
        <row r="74">
          <cell r="G74" t="str">
            <v>PL41980 : Depreciation expense - civil structures</v>
          </cell>
        </row>
        <row r="75">
          <cell r="G75" t="str">
            <v>PL42000 : Depreciation expense - plant and equipment</v>
          </cell>
        </row>
        <row r="76">
          <cell r="G76" t="str">
            <v>PL42010 : Depreciation expense - computer equipment</v>
          </cell>
        </row>
        <row r="77">
          <cell r="G77" t="str">
            <v>PL42020 : Depreciation expense - office equipment,furniture</v>
          </cell>
        </row>
        <row r="78">
          <cell r="G78" t="str">
            <v>PL42030 : Depreciation expense - motor vehicles</v>
          </cell>
        </row>
        <row r="79">
          <cell r="G79" t="str">
            <v>PL42040 : Depreciation expense - marina assets</v>
          </cell>
        </row>
        <row r="80">
          <cell r="G80" t="str">
            <v>PL42050 : Depreciation expense - library books</v>
          </cell>
        </row>
        <row r="81">
          <cell r="G81" t="str">
            <v>PL42070 : Depreciation expense - leased assets</v>
          </cell>
        </row>
        <row r="82">
          <cell r="G82" t="str">
            <v>PL42080 : Depreciation expense - planned / not analysed</v>
          </cell>
        </row>
        <row r="83">
          <cell r="G83" t="str">
            <v>PL42090 : Depreciation expense - other assets</v>
          </cell>
        </row>
        <row r="84">
          <cell r="G84" t="str">
            <v>PL42210 : Management fee expense</v>
          </cell>
        </row>
        <row r="85">
          <cell r="G85" t="str">
            <v>PL42310 : Funding expense - opex - inter-entity</v>
          </cell>
        </row>
        <row r="86">
          <cell r="G86" t="str">
            <v>PL42410 : Grants and contributions expense</v>
          </cell>
        </row>
        <row r="87">
          <cell r="G87" t="str">
            <v>PL42450 : Sponsorship expense</v>
          </cell>
        </row>
        <row r="88">
          <cell r="G88" t="str">
            <v>PL42460 : Donations expense</v>
          </cell>
        </row>
        <row r="89">
          <cell r="G89" t="str">
            <v>PL42610 : Cost of goods sold expense</v>
          </cell>
        </row>
        <row r="90">
          <cell r="G90" t="str">
            <v>PL42630 : Voucher cost of sales</v>
          </cell>
        </row>
        <row r="91">
          <cell r="G91" t="str">
            <v>PL42640 : Food and beverage cost of sales</v>
          </cell>
        </row>
        <row r="92">
          <cell r="G92" t="str">
            <v>PL43110 : Elected member honorarium expense</v>
          </cell>
        </row>
        <row r="93">
          <cell r="G93" t="str">
            <v>PL43120 : Elected member costs</v>
          </cell>
        </row>
        <row r="94">
          <cell r="G94" t="str">
            <v>PL43210 : Entertainers and performers expense</v>
          </cell>
        </row>
        <row r="95">
          <cell r="G95" t="str">
            <v>PL43220 : Civic functions expense</v>
          </cell>
        </row>
        <row r="96">
          <cell r="G96" t="str">
            <v>PL43230 : Entertainment expense - non FBT</v>
          </cell>
        </row>
        <row r="97">
          <cell r="G97" t="str">
            <v>PL43240 : Entertainment expense - FBT</v>
          </cell>
        </row>
        <row r="98">
          <cell r="G98" t="str">
            <v>PL43250 : Catering, food and beverage expense</v>
          </cell>
        </row>
        <row r="99">
          <cell r="G99" t="str">
            <v>PL43310 : Travel expense - domestic - non-training</v>
          </cell>
        </row>
        <row r="100">
          <cell r="G100" t="str">
            <v>PL43320 : Travel expense - domestic - training</v>
          </cell>
        </row>
        <row r="101">
          <cell r="G101" t="str">
            <v>PL43340 : Travel expense - overseas - non-training</v>
          </cell>
        </row>
        <row r="102">
          <cell r="G102" t="str">
            <v>PL43350 : Travel expense - overseas - training</v>
          </cell>
        </row>
        <row r="103">
          <cell r="G103" t="str">
            <v>PL43370 : Director travel</v>
          </cell>
        </row>
        <row r="104">
          <cell r="G104" t="str">
            <v>PL43410 : Telecommunications expense - mobile</v>
          </cell>
        </row>
        <row r="105">
          <cell r="G105" t="str">
            <v>PL43420 : Telecommunications expense - land lines and internet</v>
          </cell>
        </row>
        <row r="106">
          <cell r="G106" t="str">
            <v>PL43430 : Telecommunications expense - equipment</v>
          </cell>
        </row>
        <row r="107">
          <cell r="G107" t="str">
            <v>PL43490 : Telecommunications expense</v>
          </cell>
        </row>
        <row r="108">
          <cell r="G108" t="str">
            <v>PL43610 : Motor vehicle expense - fuel and oil</v>
          </cell>
        </row>
        <row r="109">
          <cell r="G109" t="str">
            <v>PL43620 : Motor vehicle expense - repairs and maintenance</v>
          </cell>
        </row>
        <row r="110">
          <cell r="G110" t="str">
            <v>PL43630 : Motor vehicle expense - lease</v>
          </cell>
        </row>
        <row r="111">
          <cell r="G111" t="str">
            <v>PL43690 : Motor vehicle expense - other</v>
          </cell>
        </row>
        <row r="112">
          <cell r="G112" t="str">
            <v>PL43720 : Minor fixed asset expense below $1000</v>
          </cell>
        </row>
        <row r="113">
          <cell r="G113" t="str">
            <v>PL43740 : Infrastructural purchase expense - land</v>
          </cell>
        </row>
        <row r="114">
          <cell r="G114" t="str">
            <v>PL43760 : Infrastructural purchase - non land</v>
          </cell>
        </row>
        <row r="115">
          <cell r="G115" t="str">
            <v>PL43780 : Fixed asset purchase - non infrastructure</v>
          </cell>
        </row>
        <row r="116">
          <cell r="G116" t="str">
            <v>PL43910 : Computer software expense</v>
          </cell>
        </row>
        <row r="117">
          <cell r="G117" t="str">
            <v>PL43920 : Computer hardware purchase</v>
          </cell>
        </row>
        <row r="118">
          <cell r="G118" t="str">
            <v>PL43940 : Computer hardware repairs and maintenance expense</v>
          </cell>
        </row>
        <row r="119">
          <cell r="G119" t="str">
            <v>PL43960 : Website hosting expense</v>
          </cell>
        </row>
        <row r="120">
          <cell r="G120" t="str">
            <v>PL44210 : Marketing and advertising expense</v>
          </cell>
        </row>
        <row r="121">
          <cell r="G121" t="str">
            <v>PL44280 : Print media marketing</v>
          </cell>
        </row>
        <row r="122">
          <cell r="G122" t="str">
            <v>PL44290 : TV / radio marketing</v>
          </cell>
        </row>
        <row r="123">
          <cell r="G123" t="str">
            <v>PL44300 : Internet on-line marketing</v>
          </cell>
        </row>
        <row r="124">
          <cell r="G124" t="str">
            <v>PL44310 : Events marketing</v>
          </cell>
        </row>
        <row r="125">
          <cell r="G125" t="str">
            <v>PL44320 : Domestic marketing</v>
          </cell>
        </row>
        <row r="126">
          <cell r="G126" t="str">
            <v>PL44330 : International marketing</v>
          </cell>
        </row>
        <row r="127">
          <cell r="G127" t="str">
            <v>PL44340 : Trade shows</v>
          </cell>
        </row>
        <row r="128">
          <cell r="G128" t="str">
            <v>PL44350 : Research and statistical information exp</v>
          </cell>
        </row>
        <row r="129">
          <cell r="G129" t="str">
            <v>PL44360 : Familiarizations</v>
          </cell>
        </row>
        <row r="130">
          <cell r="G130" t="str">
            <v>PL44370 : IMP hosting</v>
          </cell>
        </row>
        <row r="131">
          <cell r="G131" t="str">
            <v>PL44380 : Public information and engagement</v>
          </cell>
        </row>
        <row r="132">
          <cell r="G132" t="str">
            <v>PL44410 : Materials expense</v>
          </cell>
        </row>
        <row r="133">
          <cell r="G133" t="str">
            <v>PL44610 : Court lodgement fees expense</v>
          </cell>
        </row>
        <row r="134">
          <cell r="G134" t="str">
            <v>PL44630 : Court commission charges expense</v>
          </cell>
        </row>
        <row r="135">
          <cell r="G135" t="str">
            <v>PL44710 : Shared service expenditure - inter-entity</v>
          </cell>
        </row>
        <row r="136">
          <cell r="G136" t="str">
            <v>PL44720 : Time charging expenditure - inter-entity</v>
          </cell>
        </row>
        <row r="137">
          <cell r="G137" t="str">
            <v>PL44910 : Operating lease expense</v>
          </cell>
        </row>
        <row r="138">
          <cell r="G138" t="str">
            <v>PL44920 : Consequential opex</v>
          </cell>
        </row>
        <row r="139">
          <cell r="G139" t="str">
            <v>PL44930 : Hireage expense</v>
          </cell>
        </row>
        <row r="140">
          <cell r="G140" t="str">
            <v>PL4493P : Intercompany hireage plug</v>
          </cell>
        </row>
        <row r="141">
          <cell r="G141" t="str">
            <v>PL44940 : Claims expense - other non-insurance</v>
          </cell>
        </row>
        <row r="142">
          <cell r="G142" t="str">
            <v>PL44950 : Bank charges expense</v>
          </cell>
        </row>
        <row r="143">
          <cell r="G143" t="str">
            <v>PL44960 : Bad debts written off</v>
          </cell>
        </row>
        <row r="144">
          <cell r="G144" t="str">
            <v>PL44970 : Doubtful debt expense</v>
          </cell>
        </row>
        <row r="145">
          <cell r="G145" t="str">
            <v>PL44980 : Debt collection expenses</v>
          </cell>
        </row>
        <row r="146">
          <cell r="G146" t="str">
            <v>PL44990 : Membership expense</v>
          </cell>
        </row>
        <row r="147">
          <cell r="G147" t="str">
            <v>PL45000 : Feasibility / abandoned projects expense</v>
          </cell>
        </row>
        <row r="148">
          <cell r="G148" t="str">
            <v>PL45010 : Signage expense</v>
          </cell>
        </row>
        <row r="149">
          <cell r="G149" t="str">
            <v>PL45020 : Storage and records management</v>
          </cell>
        </row>
        <row r="150">
          <cell r="G150" t="str">
            <v>PL45030 : Rodent and pest control expense</v>
          </cell>
        </row>
        <row r="151">
          <cell r="G151" t="str">
            <v>PL45040 : Production fees</v>
          </cell>
        </row>
        <row r="152">
          <cell r="G152" t="str">
            <v>PL45050 : Production expenses</v>
          </cell>
        </row>
        <row r="153">
          <cell r="G153" t="str">
            <v>PL45060 : Accreditations expense (NZQA)</v>
          </cell>
        </row>
        <row r="154">
          <cell r="G154" t="str">
            <v>PL45070 : Sustainability costs</v>
          </cell>
        </row>
        <row r="155">
          <cell r="G155" t="str">
            <v>PL45290 : Other expenses on activities</v>
          </cell>
        </row>
        <row r="156">
          <cell r="G156" t="str">
            <v>PL4529P : Intercompany other revenue and expenses</v>
          </cell>
        </row>
        <row r="157">
          <cell r="G157" t="str">
            <v>PL49999 : PO Migration blocked</v>
          </cell>
        </row>
        <row r="158">
          <cell r="G158" t="str">
            <v>PL50010 : Internal charges - time</v>
          </cell>
        </row>
        <row r="159">
          <cell r="G159" t="str">
            <v>PL50030 : Internal charges - time rate 1</v>
          </cell>
        </row>
        <row r="160">
          <cell r="G160" t="str">
            <v>PL50040 : Internal charges - time rate 2</v>
          </cell>
        </row>
        <row r="161">
          <cell r="G161" t="str">
            <v>PL50050 : Internal charges - time rate 3</v>
          </cell>
        </row>
        <row r="162">
          <cell r="G162" t="str">
            <v>PL50060 : Internal charges - time rate 4</v>
          </cell>
        </row>
        <row r="163">
          <cell r="G163" t="str">
            <v>PL50070 : Internal charges - property rental</v>
          </cell>
        </row>
        <row r="164">
          <cell r="G164" t="str">
            <v>PL50080 : Internal charges - IT cost</v>
          </cell>
        </row>
        <row r="165">
          <cell r="G165" t="str">
            <v>PL50090 : Internal charges - telecommunication cost</v>
          </cell>
        </row>
        <row r="166">
          <cell r="G166" t="str">
            <v>PL50100 : Internal charges - vehicle cost</v>
          </cell>
        </row>
        <row r="167">
          <cell r="G167" t="str">
            <v>PL50110 : Internal charges - city parks services</v>
          </cell>
        </row>
        <row r="168">
          <cell r="G168" t="str">
            <v>PL50120 : Internal charges - catering cost</v>
          </cell>
        </row>
        <row r="169">
          <cell r="G169" t="str">
            <v>PL50130 : Internal charges - printing cost</v>
          </cell>
        </row>
        <row r="170">
          <cell r="G170" t="str">
            <v>PL50140 : Internal charges - interest</v>
          </cell>
        </row>
        <row r="171">
          <cell r="G171" t="str">
            <v>PL50250 : Internal charges - other</v>
          </cell>
        </row>
        <row r="172">
          <cell r="G172" t="str">
            <v>PL50260 : Internal revenue</v>
          </cell>
        </row>
        <row r="173">
          <cell r="G173" t="str">
            <v>PL50510 : Corporate cost allocation</v>
          </cell>
        </row>
        <row r="174">
          <cell r="G174" t="str">
            <v>PL50520 : Interest expense allocation</v>
          </cell>
        </row>
        <row r="175">
          <cell r="G175" t="str">
            <v>PL50530 : Group allocation</v>
          </cell>
        </row>
        <row r="176">
          <cell r="G176" t="str">
            <v>PL50540 : Local board cost allocation</v>
          </cell>
        </row>
        <row r="177">
          <cell r="G177" t="str">
            <v>PL51010 : Fixed asset settlement</v>
          </cell>
        </row>
        <row r="178">
          <cell r="G178" t="str">
            <v>PL51020 : WBS settlement</v>
          </cell>
        </row>
        <row r="179">
          <cell r="G179" t="str">
            <v>PL52050 : Other settlement</v>
          </cell>
        </row>
        <row r="180">
          <cell r="G180" t="str">
            <v>PL60010 : Interest expense</v>
          </cell>
        </row>
        <row r="181">
          <cell r="G181" t="str">
            <v>PL60011 : Interest expense - related parties other</v>
          </cell>
        </row>
        <row r="182">
          <cell r="G182" t="str">
            <v>PL6001P : Intercompany interest plug</v>
          </cell>
        </row>
        <row r="183">
          <cell r="G183" t="str">
            <v>PL60210 : Interest expense capitalisation</v>
          </cell>
        </row>
        <row r="184">
          <cell r="G184" t="str">
            <v>PL60510 : Fair value adjustment - cashflow hedge</v>
          </cell>
        </row>
        <row r="185">
          <cell r="G185" t="str">
            <v>PL60530 : Fair value gains on hedge instruments</v>
          </cell>
        </row>
        <row r="186">
          <cell r="G186" t="str">
            <v>PL60550 : Cashflow hedge - ineffectiveness</v>
          </cell>
        </row>
        <row r="187">
          <cell r="G187" t="str">
            <v>PL61010 : Amortisation of costs relating to debt issue</v>
          </cell>
        </row>
        <row r="188">
          <cell r="G188" t="str">
            <v>PL61030 : Interest expense time value adjustments of provisions</v>
          </cell>
        </row>
        <row r="189">
          <cell r="G189" t="str">
            <v>PL61050 : Interest on finance leases</v>
          </cell>
        </row>
        <row r="190">
          <cell r="G190" t="str">
            <v>PL61510 : Foreign exchange movements</v>
          </cell>
        </row>
        <row r="191">
          <cell r="G191" t="str">
            <v>PL61530 : Realised foreign exchange gains</v>
          </cell>
        </row>
        <row r="192">
          <cell r="G192" t="str">
            <v>PL61540 : Realised foreign exchange losses</v>
          </cell>
        </row>
        <row r="193">
          <cell r="G193" t="str">
            <v>PL61560 : Unrealised foreign exchange gains</v>
          </cell>
        </row>
        <row r="194">
          <cell r="G194" t="str">
            <v>PL61570 : Unrealised foreign exchange losses</v>
          </cell>
        </row>
        <row r="195">
          <cell r="G195" t="str">
            <v>PL61600 : Other expenditure - realted parties other</v>
          </cell>
        </row>
        <row r="196">
          <cell r="G196" t="str">
            <v>PL62010 : Dividends expenditure</v>
          </cell>
        </row>
        <row r="197">
          <cell r="G197" t="str">
            <v>PL65010 : Funding expense - capex - inter-entity</v>
          </cell>
        </row>
        <row r="198">
          <cell r="G198" t="str">
            <v>PL65510 : Loss on disposal of assets</v>
          </cell>
        </row>
        <row r="199">
          <cell r="G199" t="str">
            <v>PL65530 : Impairment of assets</v>
          </cell>
        </row>
        <row r="200">
          <cell r="G200" t="str">
            <v>PL65540 : Capital subsidies expense</v>
          </cell>
        </row>
        <row r="201">
          <cell r="G201" t="str">
            <v>PL65550 : Abandoned capital projects</v>
          </cell>
        </row>
        <row r="202">
          <cell r="G202" t="str">
            <v>PL65690 : Other non-operating expenditure</v>
          </cell>
        </row>
        <row r="203">
          <cell r="G203" t="str">
            <v>PL65710 : Loss fair value adjustment - investment property</v>
          </cell>
        </row>
        <row r="204">
          <cell r="G204" t="str">
            <v>PL65715 : Loss on sale of assets</v>
          </cell>
        </row>
        <row r="205">
          <cell r="G205" t="str">
            <v>PL65820 : Realised investmnt losses</v>
          </cell>
        </row>
        <row r="206">
          <cell r="G206" t="str">
            <v>PL65825 : Unrealised investment losses</v>
          </cell>
        </row>
        <row r="207">
          <cell r="G207" t="str">
            <v>PL65830 : Loss on changes in fair value of biological assets</v>
          </cell>
        </row>
        <row r="208">
          <cell r="G208" t="str">
            <v>PL65835 : Loss on sale of intangible assets</v>
          </cell>
        </row>
        <row r="209">
          <cell r="G209" t="str">
            <v>PL65840 : Loss on changes in fair value of asset held for sale</v>
          </cell>
        </row>
        <row r="210">
          <cell r="G210" t="str">
            <v>PL65845 : Loss on financial assets at fair value through profit and loss</v>
          </cell>
        </row>
        <row r="211">
          <cell r="G211" t="str">
            <v>PL30010 : Building consent revenue</v>
          </cell>
        </row>
        <row r="212">
          <cell r="G212" t="str">
            <v>PL30030 : Resource consent revenue</v>
          </cell>
        </row>
        <row r="213">
          <cell r="G213" t="str">
            <v>PL30050 : Other consent revenue</v>
          </cell>
        </row>
        <row r="214">
          <cell r="G214" t="str">
            <v>PL30070 : Inspections revenue</v>
          </cell>
        </row>
        <row r="215">
          <cell r="G215" t="str">
            <v>PL30410 : Sale of information revenue</v>
          </cell>
        </row>
        <row r="216">
          <cell r="G216" t="str">
            <v>PL30710 : Licenses and permits revenue</v>
          </cell>
        </row>
        <row r="217">
          <cell r="G217" t="str">
            <v>PL30910 : Entrance fees revenue</v>
          </cell>
        </row>
        <row r="218">
          <cell r="G218" t="str">
            <v>PL31110 : Parking fees revenue</v>
          </cell>
        </row>
        <row r="219">
          <cell r="G219" t="str">
            <v>PL31120 : Parking fees revenue - on street</v>
          </cell>
        </row>
        <row r="220">
          <cell r="G220" t="str">
            <v>PL31130 : Parking fees revenue - off street</v>
          </cell>
        </row>
        <row r="221">
          <cell r="G221" t="str">
            <v>PL31210 : Penalties and fines revenue</v>
          </cell>
        </row>
        <row r="222">
          <cell r="G222" t="str">
            <v>PL32010 : Admissions and ticket sale revenue</v>
          </cell>
        </row>
        <row r="223">
          <cell r="G223" t="str">
            <v>PL32020 : Venue hire revenue</v>
          </cell>
        </row>
        <row r="224">
          <cell r="G224" t="str">
            <v>PL32030 : Catering revenue</v>
          </cell>
        </row>
        <row r="225">
          <cell r="G225" t="str">
            <v>PL32040 : Food and beverage sales</v>
          </cell>
        </row>
        <row r="226">
          <cell r="G226" t="str">
            <v>PL32050 : Concessions on site revenue</v>
          </cell>
        </row>
        <row r="227">
          <cell r="G227" t="str">
            <v>PL32060 : Shop sales revenue</v>
          </cell>
        </row>
        <row r="228">
          <cell r="G228" t="str">
            <v>PL32070 : Voucher sales revenue</v>
          </cell>
        </row>
        <row r="229">
          <cell r="G229" t="str">
            <v>PL32080 : Brochure display revenue</v>
          </cell>
        </row>
        <row r="230">
          <cell r="G230" t="str">
            <v>PL32090 : Display fees revenue</v>
          </cell>
        </row>
        <row r="231">
          <cell r="G231" t="str">
            <v>PL32100 : Key charge revenue</v>
          </cell>
        </row>
        <row r="232">
          <cell r="G232" t="str">
            <v>PL32110 : Left luggage revenue</v>
          </cell>
        </row>
        <row r="233">
          <cell r="G233" t="str">
            <v>PL32120 : Bus shelter advertising revenue</v>
          </cell>
        </row>
        <row r="234">
          <cell r="G234" t="str">
            <v>PL32390 : Other commercial revenue</v>
          </cell>
        </row>
        <row r="235">
          <cell r="G235" t="str">
            <v>PL32410 : Membership fees</v>
          </cell>
        </row>
        <row r="236">
          <cell r="G236" t="str">
            <v>PL32420 : Borrowing fees</v>
          </cell>
        </row>
        <row r="237">
          <cell r="G237" t="str">
            <v>PL32430 : Hireage revenue</v>
          </cell>
        </row>
        <row r="238">
          <cell r="G238" t="str">
            <v>PL32440 : Sales revenue</v>
          </cell>
        </row>
        <row r="239">
          <cell r="G239" t="str">
            <v>PL32450 : Management fees revenue</v>
          </cell>
        </row>
        <row r="240">
          <cell r="G240" t="str">
            <v>PL32460 : Operating expense recharge</v>
          </cell>
        </row>
        <row r="241">
          <cell r="G241" t="str">
            <v>PL32470 : Refurbishment levy charge</v>
          </cell>
        </row>
        <row r="242">
          <cell r="G242" t="str">
            <v>PL32480 : Consulting fees revenue</v>
          </cell>
        </row>
        <row r="243">
          <cell r="G243" t="str">
            <v>PL32490 : Business bureau revenue</v>
          </cell>
        </row>
        <row r="244">
          <cell r="G244" t="str">
            <v>PL32500 : Publications advertising revenue</v>
          </cell>
        </row>
        <row r="245">
          <cell r="G245" t="str">
            <v>PL32510 : Post centre revenue</v>
          </cell>
        </row>
        <row r="246">
          <cell r="G246" t="str">
            <v>PL32990 : Other user charges revenue</v>
          </cell>
        </row>
        <row r="247">
          <cell r="G247" t="str">
            <v>PL33010 : Rental revenue</v>
          </cell>
        </row>
        <row r="248">
          <cell r="G248" t="str">
            <v>PL33030 : Rental revenue - residential</v>
          </cell>
        </row>
        <row r="249">
          <cell r="G249" t="str">
            <v>PL33050 : Rental revenue - commercial</v>
          </cell>
        </row>
        <row r="250">
          <cell r="G250" t="str">
            <v>PL33070 : Insurance recoveries</v>
          </cell>
        </row>
        <row r="251">
          <cell r="G251" t="str">
            <v>PL33090 : Utilities recoveries</v>
          </cell>
        </row>
        <row r="252">
          <cell r="G252" t="str">
            <v>PL33110 : Rates recoveries</v>
          </cell>
        </row>
        <row r="253">
          <cell r="G253" t="str">
            <v>PL33130 : Berthage hire revenue</v>
          </cell>
        </row>
        <row r="254">
          <cell r="G254" t="str">
            <v>PL33310 : Grants and subsidy revenue - NZTA</v>
          </cell>
        </row>
        <row r="255">
          <cell r="G255" t="str">
            <v>PL33330 : Grants and subsidy revenue - central government</v>
          </cell>
        </row>
        <row r="256">
          <cell r="G256" t="str">
            <v>PL33350 : Grants and subsidies revenue - local authority</v>
          </cell>
        </row>
        <row r="257">
          <cell r="G257" t="str">
            <v>PL33490 : Grants and subsidies revenue - other</v>
          </cell>
        </row>
        <row r="258">
          <cell r="G258" t="str">
            <v>PL33510 : Funding revenue - opex - inter-entity</v>
          </cell>
        </row>
        <row r="259">
          <cell r="G259" t="str">
            <v>PL33610 : Revenue discounts and rebates</v>
          </cell>
        </row>
        <row r="260">
          <cell r="G260" t="str">
            <v>PL33710 : Shared service revenue - inter-entity</v>
          </cell>
        </row>
        <row r="261">
          <cell r="G261" t="str">
            <v>PL33720 : Time charging revenue - inter-entity</v>
          </cell>
        </row>
        <row r="262">
          <cell r="G262" t="str">
            <v>PL33725 : Other revenue - related parties other</v>
          </cell>
        </row>
        <row r="263">
          <cell r="G263" t="str">
            <v>PL33910 : Bequests and donations revenue</v>
          </cell>
        </row>
        <row r="264">
          <cell r="G264" t="str">
            <v>PL33915 : Charitable purpose donation revenue</v>
          </cell>
        </row>
        <row r="265">
          <cell r="G265" t="str">
            <v>PL33920 : Sponsorship revenue</v>
          </cell>
        </row>
        <row r="266">
          <cell r="G266" t="str">
            <v>PL33930 : Fees rebates</v>
          </cell>
        </row>
        <row r="267">
          <cell r="G267" t="str">
            <v>PL33940 : Staff recoveries</v>
          </cell>
        </row>
        <row r="268">
          <cell r="G268" t="str">
            <v>PL34190 : Other revenue from activities</v>
          </cell>
        </row>
        <row r="269">
          <cell r="G269" t="str">
            <v>PL34990 : Corporate revenue allocation</v>
          </cell>
        </row>
        <row r="270">
          <cell r="G270" t="str">
            <v>PL35000 : Local board revenue allocation</v>
          </cell>
        </row>
        <row r="271">
          <cell r="G271" t="str">
            <v>PL35010 : Interest income</v>
          </cell>
        </row>
        <row r="272">
          <cell r="G272" t="str">
            <v>PL35030 : Interest income - loans</v>
          </cell>
        </row>
        <row r="273">
          <cell r="G273" t="str">
            <v>PL35050 : Interest income - bank</v>
          </cell>
        </row>
        <row r="274">
          <cell r="G274" t="str">
            <v>PL35190 : Interest income - other</v>
          </cell>
        </row>
        <row r="275">
          <cell r="G275" t="str">
            <v>PL35195 : Interest income - Related parties other</v>
          </cell>
        </row>
        <row r="276">
          <cell r="G276" t="str">
            <v>PL35210 : Dividend income</v>
          </cell>
        </row>
        <row r="277">
          <cell r="G277" t="str">
            <v>PL35410 : Petrol tax revenue</v>
          </cell>
        </row>
        <row r="278">
          <cell r="G278" t="str">
            <v>PL35510 : Subvention receipts</v>
          </cell>
        </row>
        <row r="279">
          <cell r="G279" t="str">
            <v>PL35520 : Royalties revenue</v>
          </cell>
        </row>
        <row r="280">
          <cell r="G280" t="str">
            <v>PL35990 : Other revenue</v>
          </cell>
        </row>
        <row r="281">
          <cell r="G281" t="str">
            <v>PL37010 : Rates revenue - general</v>
          </cell>
        </row>
        <row r="282">
          <cell r="G282" t="str">
            <v>PL37030 : Rates revenue - uniform annual general charge</v>
          </cell>
        </row>
        <row r="283">
          <cell r="G283" t="str">
            <v>PL37080 : Rates revenue - postponed</v>
          </cell>
        </row>
        <row r="284">
          <cell r="G284" t="str">
            <v>PL37090 : Rates revenue - other general rates</v>
          </cell>
        </row>
        <row r="285">
          <cell r="G285" t="str">
            <v>PL37210 : Rates revenue - water</v>
          </cell>
        </row>
        <row r="286">
          <cell r="G286" t="str">
            <v>PL37230 : Rates revenue - refuse</v>
          </cell>
        </row>
        <row r="287">
          <cell r="G287" t="str">
            <v>PL37250 : Rates revenue - mainstreet</v>
          </cell>
        </row>
        <row r="288">
          <cell r="G288" t="str">
            <v>PL37270 : Rates revenue - CBD</v>
          </cell>
        </row>
        <row r="289">
          <cell r="G289" t="str">
            <v>PL37290 : Rates revenue - Rugby World Cup 2011</v>
          </cell>
        </row>
        <row r="290">
          <cell r="G290" t="str">
            <v>PL37295 : Rates revenue - Sewerage</v>
          </cell>
        </row>
        <row r="291">
          <cell r="G291" t="str">
            <v>PL37690 : Rates revenue - other targeted</v>
          </cell>
        </row>
        <row r="292">
          <cell r="G292" t="str">
            <v>PL37710 : Rates revenue - penalties</v>
          </cell>
        </row>
        <row r="293">
          <cell r="G293" t="str">
            <v>PL37810 : Remissions rates expense</v>
          </cell>
        </row>
        <row r="294">
          <cell r="G294" t="str">
            <v>PL37910 : Rates discount expense</v>
          </cell>
        </row>
        <row r="295">
          <cell r="G295" t="str">
            <v>PL38010 : Development contributions revenue</v>
          </cell>
        </row>
        <row r="296">
          <cell r="G296" t="str">
            <v>PL38210 : Financial contributions revenue</v>
          </cell>
        </row>
        <row r="297">
          <cell r="G297" t="str">
            <v>PL38310 : Capital subsidies revenue - NZTA</v>
          </cell>
        </row>
        <row r="298">
          <cell r="G298" t="str">
            <v>PL38320 : Capital subsidies revenue - ARTA / ARC</v>
          </cell>
        </row>
        <row r="299">
          <cell r="G299" t="str">
            <v>PL38380 : Capital subsidies revenue - other</v>
          </cell>
        </row>
        <row r="300">
          <cell r="G300" t="str">
            <v>PL38390 : Capital subsidies revenue - settlement</v>
          </cell>
        </row>
        <row r="301">
          <cell r="G301" t="str">
            <v>PL38510 : Funding revenue - capex - inter-entity</v>
          </cell>
        </row>
        <row r="302">
          <cell r="G302" t="str">
            <v>PL38610 : Vested assets revenue</v>
          </cell>
        </row>
        <row r="303">
          <cell r="G303" t="str">
            <v>PL38710 : Gain fair value adjustment - investment property</v>
          </cell>
        </row>
        <row r="304">
          <cell r="G304" t="str">
            <v>PL38720 : Depreciation recovered</v>
          </cell>
        </row>
        <row r="305">
          <cell r="G305" t="str">
            <v>PL38730 : Gain on sale of assets</v>
          </cell>
        </row>
        <row r="306">
          <cell r="G306" t="str">
            <v>PL38732 : Asset sale clearing</v>
          </cell>
        </row>
        <row r="307">
          <cell r="G307" t="str">
            <v>PL38740 : Found assets</v>
          </cell>
        </row>
        <row r="308">
          <cell r="G308" t="str">
            <v>PL38750 : Revaluation of reversionary rights</v>
          </cell>
        </row>
        <row r="309">
          <cell r="G309" t="str">
            <v>PL38820 : Fair value adjustment - financial instruments</v>
          </cell>
        </row>
        <row r="310">
          <cell r="G310" t="str">
            <v>PL38830 : Fair value adjustment - investment property</v>
          </cell>
        </row>
        <row r="311">
          <cell r="G311" t="str">
            <v>PL38840 : Realised investment gains</v>
          </cell>
        </row>
        <row r="312">
          <cell r="G312" t="str">
            <v>PL38850 : Realised investment losses</v>
          </cell>
        </row>
        <row r="313">
          <cell r="G313" t="str">
            <v>PL38860 : Unrealised investment gains</v>
          </cell>
        </row>
        <row r="314">
          <cell r="G314" t="str">
            <v>PL38865 : Gain on changes in fair value of biological assets</v>
          </cell>
        </row>
        <row r="315">
          <cell r="G315" t="str">
            <v>PL38870 : Unrealised invstmnt losses</v>
          </cell>
        </row>
        <row r="316">
          <cell r="G316" t="str">
            <v>PL38875 : Gain on changes in fair value of asset held for sale</v>
          </cell>
        </row>
        <row r="317">
          <cell r="G317" t="str">
            <v>PL38880 : Gain on financial assets at fair value through profit and loss</v>
          </cell>
        </row>
        <row r="318">
          <cell r="G318" t="str">
            <v>PL38885 : Wastewater and uniform wastewater revenue</v>
          </cell>
        </row>
        <row r="319">
          <cell r="G319" t="str">
            <v>PL38890 : Water revenue</v>
          </cell>
        </row>
        <row r="320">
          <cell r="G320" t="str">
            <v>PL38990 : Other non-operating revenue</v>
          </cell>
        </row>
      </sheetData>
      <sheetData sheetId="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 Monthly Source Data"/>
      <sheetName val="Macro_Update_Levels"/>
    </sheetNames>
    <sheetDataSet>
      <sheetData sheetId="0" refreshError="1">
        <row r="1">
          <cell r="B1">
            <v>6</v>
          </cell>
          <cell r="C1" t="str">
            <v>September</v>
          </cell>
          <cell r="D1">
            <v>35703</v>
          </cell>
          <cell r="E1" t="str">
            <v>Human Resources</v>
          </cell>
        </row>
        <row r="2">
          <cell r="B2" t="str">
            <v>Apr</v>
          </cell>
          <cell r="C2" t="str">
            <v>May</v>
          </cell>
          <cell r="D2" t="str">
            <v>Jun</v>
          </cell>
          <cell r="E2" t="str">
            <v>Jul</v>
          </cell>
          <cell r="F2" t="str">
            <v>Aug</v>
          </cell>
          <cell r="G2" t="str">
            <v>Sep</v>
          </cell>
          <cell r="H2" t="str">
            <v>Oct</v>
          </cell>
          <cell r="I2" t="str">
            <v>Nov</v>
          </cell>
          <cell r="J2" t="str">
            <v>Dec</v>
          </cell>
          <cell r="K2" t="str">
            <v>Jan</v>
          </cell>
          <cell r="L2" t="str">
            <v>Feb</v>
          </cell>
          <cell r="M2" t="str">
            <v>Mar</v>
          </cell>
          <cell r="N2" t="str">
            <v>Current</v>
          </cell>
        </row>
        <row r="3">
          <cell r="B3">
            <v>1603</v>
          </cell>
          <cell r="C3">
            <v>1994</v>
          </cell>
          <cell r="D3">
            <v>1818</v>
          </cell>
          <cell r="E3">
            <v>1744</v>
          </cell>
          <cell r="F3">
            <v>1666</v>
          </cell>
          <cell r="G3">
            <v>1707</v>
          </cell>
          <cell r="H3">
            <v>1619</v>
          </cell>
          <cell r="I3">
            <v>1892</v>
          </cell>
          <cell r="J3">
            <v>1880</v>
          </cell>
          <cell r="K3">
            <v>1451</v>
          </cell>
          <cell r="L3">
            <v>1586</v>
          </cell>
          <cell r="M3">
            <v>1624</v>
          </cell>
          <cell r="N3">
            <v>1707</v>
          </cell>
        </row>
        <row r="4">
          <cell r="B4">
            <v>4736</v>
          </cell>
          <cell r="C4">
            <v>4748</v>
          </cell>
          <cell r="D4">
            <v>4748</v>
          </cell>
          <cell r="E4">
            <v>4757</v>
          </cell>
          <cell r="F4">
            <v>4783</v>
          </cell>
          <cell r="G4">
            <v>4792</v>
          </cell>
          <cell r="H4">
            <v>4808</v>
          </cell>
          <cell r="I4">
            <v>4789</v>
          </cell>
          <cell r="J4">
            <v>4800</v>
          </cell>
          <cell r="K4">
            <v>4754</v>
          </cell>
          <cell r="L4">
            <v>4773</v>
          </cell>
          <cell r="M4">
            <v>4801</v>
          </cell>
          <cell r="N4">
            <v>4792</v>
          </cell>
        </row>
        <row r="5">
          <cell r="B5">
            <v>2204</v>
          </cell>
          <cell r="C5">
            <v>2249</v>
          </cell>
          <cell r="D5">
            <v>2262</v>
          </cell>
          <cell r="E5">
            <v>2280</v>
          </cell>
          <cell r="F5">
            <v>2276</v>
          </cell>
          <cell r="G5">
            <v>2309</v>
          </cell>
          <cell r="H5">
            <v>2322</v>
          </cell>
          <cell r="I5">
            <v>2313</v>
          </cell>
          <cell r="J5">
            <v>2313</v>
          </cell>
          <cell r="K5">
            <v>2287</v>
          </cell>
          <cell r="L5">
            <v>2317</v>
          </cell>
          <cell r="M5">
            <v>2321</v>
          </cell>
          <cell r="N5">
            <v>2309</v>
          </cell>
        </row>
        <row r="6">
          <cell r="B6">
            <v>320</v>
          </cell>
          <cell r="C6">
            <v>313</v>
          </cell>
          <cell r="D6">
            <v>323</v>
          </cell>
          <cell r="E6">
            <v>366</v>
          </cell>
          <cell r="F6">
            <v>428</v>
          </cell>
          <cell r="G6">
            <v>449</v>
          </cell>
          <cell r="H6">
            <v>456</v>
          </cell>
          <cell r="I6">
            <v>492</v>
          </cell>
          <cell r="J6">
            <v>599</v>
          </cell>
          <cell r="K6">
            <v>531</v>
          </cell>
          <cell r="L6">
            <v>471</v>
          </cell>
          <cell r="M6">
            <v>447</v>
          </cell>
          <cell r="N6">
            <v>449</v>
          </cell>
        </row>
        <row r="8">
          <cell r="B8" t="str">
            <v>Apr</v>
          </cell>
          <cell r="C8" t="str">
            <v>May</v>
          </cell>
          <cell r="D8" t="str">
            <v>Jun</v>
          </cell>
          <cell r="E8" t="str">
            <v>Jul</v>
          </cell>
          <cell r="F8" t="str">
            <v>Aug</v>
          </cell>
          <cell r="G8" t="str">
            <v>Sep</v>
          </cell>
          <cell r="H8" t="str">
            <v>Oct</v>
          </cell>
          <cell r="I8" t="str">
            <v>Nov</v>
          </cell>
          <cell r="J8" t="str">
            <v>Dec</v>
          </cell>
          <cell r="K8" t="str">
            <v>Jan</v>
          </cell>
          <cell r="L8" t="str">
            <v>Feb</v>
          </cell>
          <cell r="M8" t="str">
            <v>Mar</v>
          </cell>
          <cell r="N8" t="str">
            <v>Current</v>
          </cell>
        </row>
        <row r="9">
          <cell r="B9">
            <v>1588</v>
          </cell>
          <cell r="C9">
            <v>1713</v>
          </cell>
          <cell r="D9">
            <v>1540</v>
          </cell>
          <cell r="E9">
            <v>1612</v>
          </cell>
          <cell r="F9">
            <v>1495</v>
          </cell>
          <cell r="G9">
            <v>1496</v>
          </cell>
          <cell r="H9">
            <v>-771</v>
          </cell>
          <cell r="I9">
            <v>0</v>
          </cell>
          <cell r="J9">
            <v>0</v>
          </cell>
          <cell r="K9">
            <v>0</v>
          </cell>
          <cell r="L9">
            <v>0</v>
          </cell>
          <cell r="M9">
            <v>0</v>
          </cell>
          <cell r="N9">
            <v>1496</v>
          </cell>
        </row>
        <row r="10">
          <cell r="B10">
            <v>4791</v>
          </cell>
          <cell r="C10">
            <v>4790</v>
          </cell>
          <cell r="D10">
            <v>4804</v>
          </cell>
          <cell r="E10">
            <v>4786</v>
          </cell>
          <cell r="F10">
            <v>4768</v>
          </cell>
          <cell r="G10">
            <v>4763</v>
          </cell>
          <cell r="H10">
            <v>732</v>
          </cell>
          <cell r="I10">
            <v>0</v>
          </cell>
          <cell r="J10">
            <v>0</v>
          </cell>
          <cell r="K10">
            <v>0</v>
          </cell>
          <cell r="L10">
            <v>0</v>
          </cell>
          <cell r="M10">
            <v>0</v>
          </cell>
          <cell r="N10">
            <v>4763</v>
          </cell>
        </row>
        <row r="11">
          <cell r="B11">
            <v>2330</v>
          </cell>
          <cell r="C11">
            <v>2338</v>
          </cell>
          <cell r="D11">
            <v>2325</v>
          </cell>
          <cell r="E11">
            <v>2331</v>
          </cell>
          <cell r="F11">
            <v>2319</v>
          </cell>
          <cell r="G11">
            <v>2316</v>
          </cell>
          <cell r="H11">
            <v>354</v>
          </cell>
          <cell r="I11">
            <v>0</v>
          </cell>
          <cell r="J11">
            <v>0</v>
          </cell>
          <cell r="K11">
            <v>0</v>
          </cell>
          <cell r="L11">
            <v>0</v>
          </cell>
          <cell r="M11">
            <v>0</v>
          </cell>
          <cell r="N11">
            <v>2316</v>
          </cell>
        </row>
        <row r="12">
          <cell r="B12">
            <v>451</v>
          </cell>
          <cell r="C12">
            <v>464</v>
          </cell>
          <cell r="D12">
            <v>522</v>
          </cell>
          <cell r="E12">
            <v>563</v>
          </cell>
          <cell r="F12">
            <v>584</v>
          </cell>
          <cell r="G12">
            <v>611</v>
          </cell>
          <cell r="H12">
            <v>96</v>
          </cell>
          <cell r="I12">
            <v>0</v>
          </cell>
          <cell r="J12">
            <v>0</v>
          </cell>
          <cell r="K12">
            <v>0</v>
          </cell>
          <cell r="L12">
            <v>0</v>
          </cell>
          <cell r="M12">
            <v>0</v>
          </cell>
          <cell r="N12">
            <v>611</v>
          </cell>
        </row>
        <row r="14">
          <cell r="B14" t="str">
            <v>Apr</v>
          </cell>
          <cell r="C14" t="str">
            <v>May</v>
          </cell>
          <cell r="D14" t="str">
            <v>Jun</v>
          </cell>
          <cell r="E14" t="str">
            <v>Jul</v>
          </cell>
          <cell r="F14" t="str">
            <v>Aug</v>
          </cell>
          <cell r="G14" t="str">
            <v>Sep</v>
          </cell>
          <cell r="H14" t="str">
            <v>Oct</v>
          </cell>
          <cell r="I14" t="str">
            <v>Nov</v>
          </cell>
          <cell r="J14" t="str">
            <v>Dec</v>
          </cell>
          <cell r="K14" t="str">
            <v>Jan</v>
          </cell>
          <cell r="L14" t="str">
            <v>Feb</v>
          </cell>
          <cell r="M14" t="str">
            <v>Mar</v>
          </cell>
        </row>
        <row r="15">
          <cell r="B15">
            <v>7329</v>
          </cell>
          <cell r="C15">
            <v>7381</v>
          </cell>
          <cell r="D15">
            <v>7316</v>
          </cell>
          <cell r="E15">
            <v>7380</v>
          </cell>
          <cell r="F15">
            <v>7287</v>
          </cell>
          <cell r="G15">
            <v>7278</v>
          </cell>
          <cell r="N15">
            <v>6856</v>
          </cell>
          <cell r="O15">
            <v>7328.5</v>
          </cell>
          <cell r="P15">
            <v>0</v>
          </cell>
          <cell r="R15">
            <v>399</v>
          </cell>
          <cell r="S15">
            <v>399</v>
          </cell>
          <cell r="T15">
            <v>403</v>
          </cell>
          <cell r="U15">
            <v>423</v>
          </cell>
          <cell r="V15">
            <v>420</v>
          </cell>
          <cell r="W15">
            <v>422</v>
          </cell>
          <cell r="X15">
            <v>422</v>
          </cell>
          <cell r="Y15">
            <v>422</v>
          </cell>
          <cell r="Z15">
            <v>422</v>
          </cell>
          <cell r="AA15">
            <v>422</v>
          </cell>
          <cell r="AB15">
            <v>422</v>
          </cell>
          <cell r="AC15">
            <v>422</v>
          </cell>
        </row>
        <row r="16">
          <cell r="B16">
            <v>7468</v>
          </cell>
          <cell r="C16">
            <v>7485</v>
          </cell>
          <cell r="D16">
            <v>7439</v>
          </cell>
          <cell r="E16">
            <v>7438</v>
          </cell>
          <cell r="F16">
            <v>7439</v>
          </cell>
          <cell r="G16">
            <v>7443</v>
          </cell>
          <cell r="H16">
            <v>7487</v>
          </cell>
          <cell r="I16">
            <v>7509</v>
          </cell>
          <cell r="J16">
            <v>7763</v>
          </cell>
          <cell r="K16">
            <v>7433</v>
          </cell>
          <cell r="L16">
            <v>7404</v>
          </cell>
          <cell r="M16">
            <v>7409</v>
          </cell>
          <cell r="N16">
            <v>7021</v>
          </cell>
          <cell r="O16">
            <v>7452</v>
          </cell>
          <cell r="P16">
            <v>0</v>
          </cell>
          <cell r="R16">
            <v>399</v>
          </cell>
          <cell r="S16">
            <v>399</v>
          </cell>
          <cell r="T16">
            <v>403</v>
          </cell>
          <cell r="U16">
            <v>423</v>
          </cell>
          <cell r="V16">
            <v>420</v>
          </cell>
          <cell r="W16">
            <v>422</v>
          </cell>
          <cell r="X16">
            <v>422</v>
          </cell>
          <cell r="Y16">
            <v>422</v>
          </cell>
          <cell r="Z16">
            <v>422</v>
          </cell>
          <cell r="AA16">
            <v>422</v>
          </cell>
          <cell r="AB16">
            <v>422</v>
          </cell>
          <cell r="AC16">
            <v>422</v>
          </cell>
        </row>
        <row r="17">
          <cell r="B17">
            <v>7142</v>
          </cell>
          <cell r="C17">
            <v>7390</v>
          </cell>
          <cell r="D17">
            <v>7333</v>
          </cell>
          <cell r="E17">
            <v>7429</v>
          </cell>
          <cell r="F17">
            <v>7374</v>
          </cell>
          <cell r="G17">
            <v>7366</v>
          </cell>
          <cell r="H17">
            <v>7393</v>
          </cell>
          <cell r="I17">
            <v>7547</v>
          </cell>
          <cell r="J17">
            <v>7762</v>
          </cell>
          <cell r="K17">
            <v>7339</v>
          </cell>
          <cell r="L17">
            <v>7324</v>
          </cell>
          <cell r="M17">
            <v>7348</v>
          </cell>
          <cell r="N17">
            <v>7339</v>
          </cell>
          <cell r="O17">
            <v>7339</v>
          </cell>
          <cell r="P17">
            <v>0</v>
          </cell>
        </row>
        <row r="18">
          <cell r="B18">
            <v>6765</v>
          </cell>
          <cell r="C18">
            <v>6785</v>
          </cell>
          <cell r="D18">
            <v>6714</v>
          </cell>
          <cell r="E18">
            <v>6773</v>
          </cell>
          <cell r="F18">
            <v>6762</v>
          </cell>
          <cell r="G18">
            <v>6847</v>
          </cell>
          <cell r="H18">
            <v>6865</v>
          </cell>
          <cell r="I18">
            <v>6918</v>
          </cell>
          <cell r="J18">
            <v>7226</v>
          </cell>
          <cell r="K18">
            <v>6850</v>
          </cell>
          <cell r="L18">
            <v>6808</v>
          </cell>
          <cell r="M18">
            <v>4772</v>
          </cell>
          <cell r="N18">
            <v>6774.333333333333</v>
          </cell>
          <cell r="O18">
            <v>6774.333333333333</v>
          </cell>
          <cell r="P18">
            <v>0</v>
          </cell>
        </row>
        <row r="19">
          <cell r="B19">
            <v>0</v>
          </cell>
          <cell r="O19">
            <v>7328.5</v>
          </cell>
          <cell r="P19">
            <v>7452</v>
          </cell>
          <cell r="Q19">
            <v>7339</v>
          </cell>
        </row>
        <row r="20">
          <cell r="B20">
            <v>55</v>
          </cell>
          <cell r="C20">
            <v>55</v>
          </cell>
          <cell r="D20">
            <v>55</v>
          </cell>
          <cell r="E20">
            <v>55</v>
          </cell>
          <cell r="F20">
            <v>55</v>
          </cell>
          <cell r="G20">
            <v>55</v>
          </cell>
          <cell r="H20">
            <v>55</v>
          </cell>
          <cell r="I20">
            <v>55</v>
          </cell>
          <cell r="J20">
            <v>55</v>
          </cell>
          <cell r="K20">
            <v>55</v>
          </cell>
          <cell r="L20">
            <v>55</v>
          </cell>
          <cell r="M20">
            <v>55</v>
          </cell>
          <cell r="N20">
            <v>55</v>
          </cell>
          <cell r="O20">
            <v>55</v>
          </cell>
          <cell r="P20">
            <v>55</v>
          </cell>
        </row>
        <row r="21">
          <cell r="C21" t="str">
            <v>Apr</v>
          </cell>
          <cell r="D21" t="str">
            <v>May</v>
          </cell>
          <cell r="E21" t="str">
            <v>Jun</v>
          </cell>
          <cell r="F21" t="str">
            <v>Jul</v>
          </cell>
          <cell r="G21" t="str">
            <v>Aug</v>
          </cell>
          <cell r="H21" t="str">
            <v>Sep</v>
          </cell>
          <cell r="I21" t="str">
            <v>Oct</v>
          </cell>
          <cell r="J21" t="str">
            <v>Nov</v>
          </cell>
          <cell r="K21" t="str">
            <v>Dec</v>
          </cell>
          <cell r="L21" t="str">
            <v>Jan</v>
          </cell>
          <cell r="M21" t="str">
            <v>Feb</v>
          </cell>
          <cell r="N21" t="str">
            <v>Mar</v>
          </cell>
          <cell r="O21" t="str">
            <v>Current</v>
          </cell>
          <cell r="P21" t="str">
            <v>Budget</v>
          </cell>
        </row>
        <row r="22">
          <cell r="B22" t="str">
            <v>CENTRAL RETAIL</v>
          </cell>
          <cell r="C22">
            <v>396</v>
          </cell>
          <cell r="D22">
            <v>394</v>
          </cell>
          <cell r="E22">
            <v>395</v>
          </cell>
          <cell r="F22">
            <v>392</v>
          </cell>
          <cell r="G22">
            <v>385</v>
          </cell>
          <cell r="H22">
            <v>379</v>
          </cell>
          <cell r="I22">
            <v>35</v>
          </cell>
          <cell r="J22">
            <v>0</v>
          </cell>
          <cell r="K22">
            <v>0</v>
          </cell>
          <cell r="L22">
            <v>0</v>
          </cell>
          <cell r="M22">
            <v>0</v>
          </cell>
          <cell r="N22">
            <v>0</v>
          </cell>
          <cell r="O22">
            <v>379</v>
          </cell>
          <cell r="P22">
            <v>411</v>
          </cell>
        </row>
        <row r="23">
          <cell r="B23" t="str">
            <v>INFORMATION TECHNOLOGY</v>
          </cell>
          <cell r="C23">
            <v>30</v>
          </cell>
          <cell r="D23">
            <v>32</v>
          </cell>
          <cell r="E23">
            <v>32</v>
          </cell>
          <cell r="F23">
            <v>32</v>
          </cell>
          <cell r="G23">
            <v>32</v>
          </cell>
          <cell r="H23">
            <v>31</v>
          </cell>
          <cell r="I23">
            <v>5</v>
          </cell>
          <cell r="J23">
            <v>0</v>
          </cell>
          <cell r="K23">
            <v>0</v>
          </cell>
          <cell r="L23">
            <v>0</v>
          </cell>
          <cell r="M23">
            <v>0</v>
          </cell>
          <cell r="N23">
            <v>0</v>
          </cell>
          <cell r="O23">
            <v>31</v>
          </cell>
          <cell r="P23">
            <v>39</v>
          </cell>
        </row>
        <row r="24">
          <cell r="B24" t="str">
            <v>NORTHERN RETAIL</v>
          </cell>
          <cell r="C24">
            <v>659</v>
          </cell>
          <cell r="D24">
            <v>661</v>
          </cell>
          <cell r="E24">
            <v>655</v>
          </cell>
          <cell r="F24">
            <v>664</v>
          </cell>
          <cell r="G24">
            <v>649</v>
          </cell>
          <cell r="H24">
            <v>643</v>
          </cell>
          <cell r="I24">
            <v>56</v>
          </cell>
          <cell r="J24">
            <v>0</v>
          </cell>
          <cell r="K24">
            <v>0</v>
          </cell>
          <cell r="L24">
            <v>0</v>
          </cell>
          <cell r="M24">
            <v>0</v>
          </cell>
          <cell r="N24">
            <v>0</v>
          </cell>
          <cell r="O24">
            <v>643</v>
          </cell>
          <cell r="P24">
            <v>684</v>
          </cell>
        </row>
        <row r="25">
          <cell r="B25" t="str">
            <v>CUSTOMER SVCE CENTRES</v>
          </cell>
          <cell r="C25">
            <v>77</v>
          </cell>
          <cell r="D25">
            <v>81</v>
          </cell>
          <cell r="E25">
            <v>77</v>
          </cell>
          <cell r="F25">
            <v>77</v>
          </cell>
          <cell r="G25">
            <v>77</v>
          </cell>
          <cell r="H25">
            <v>76</v>
          </cell>
          <cell r="I25">
            <v>11</v>
          </cell>
          <cell r="J25">
            <v>0</v>
          </cell>
          <cell r="K25">
            <v>0</v>
          </cell>
          <cell r="L25">
            <v>0</v>
          </cell>
          <cell r="M25">
            <v>0</v>
          </cell>
          <cell r="N25">
            <v>0</v>
          </cell>
          <cell r="O25">
            <v>76</v>
          </cell>
          <cell r="P25">
            <v>79</v>
          </cell>
        </row>
        <row r="26">
          <cell r="B26" t="str">
            <v>SOUTH ISLAND RETAIL</v>
          </cell>
          <cell r="C26">
            <v>294</v>
          </cell>
          <cell r="D26">
            <v>296</v>
          </cell>
          <cell r="E26">
            <v>293</v>
          </cell>
          <cell r="F26">
            <v>292</v>
          </cell>
          <cell r="G26">
            <v>287</v>
          </cell>
          <cell r="H26">
            <v>282</v>
          </cell>
          <cell r="I26">
            <v>34</v>
          </cell>
          <cell r="J26">
            <v>0</v>
          </cell>
          <cell r="K26">
            <v>0</v>
          </cell>
          <cell r="L26">
            <v>0</v>
          </cell>
          <cell r="M26">
            <v>0</v>
          </cell>
          <cell r="N26">
            <v>0</v>
          </cell>
          <cell r="O26">
            <v>282</v>
          </cell>
          <cell r="P26">
            <v>297</v>
          </cell>
        </row>
        <row r="27">
          <cell r="B27" t="str">
            <v>NATIONAL EXEC.</v>
          </cell>
          <cell r="C27">
            <v>80</v>
          </cell>
          <cell r="D27">
            <v>80</v>
          </cell>
          <cell r="E27">
            <v>77</v>
          </cell>
          <cell r="F27">
            <v>80</v>
          </cell>
          <cell r="G27">
            <v>72</v>
          </cell>
          <cell r="H27">
            <v>69</v>
          </cell>
          <cell r="I27">
            <v>10</v>
          </cell>
          <cell r="J27">
            <v>0</v>
          </cell>
          <cell r="K27">
            <v>0</v>
          </cell>
          <cell r="L27">
            <v>0</v>
          </cell>
          <cell r="M27">
            <v>0</v>
          </cell>
          <cell r="N27">
            <v>0</v>
          </cell>
          <cell r="O27">
            <v>69</v>
          </cell>
          <cell r="P27">
            <v>81</v>
          </cell>
        </row>
        <row r="28">
          <cell r="B28" t="str">
            <v>COURIERPOST</v>
          </cell>
          <cell r="C28">
            <v>417</v>
          </cell>
          <cell r="D28">
            <v>419</v>
          </cell>
          <cell r="E28">
            <v>426</v>
          </cell>
          <cell r="F28">
            <v>429</v>
          </cell>
          <cell r="G28">
            <v>426</v>
          </cell>
          <cell r="H28">
            <v>429</v>
          </cell>
          <cell r="I28">
            <v>44</v>
          </cell>
          <cell r="J28">
            <v>0</v>
          </cell>
          <cell r="K28">
            <v>0</v>
          </cell>
          <cell r="L28">
            <v>0</v>
          </cell>
          <cell r="M28">
            <v>0</v>
          </cell>
          <cell r="N28">
            <v>0</v>
          </cell>
          <cell r="O28">
            <v>429</v>
          </cell>
          <cell r="P28">
            <v>465</v>
          </cell>
        </row>
        <row r="29">
          <cell r="B29" t="str">
            <v>FULFILMENT</v>
          </cell>
          <cell r="C29">
            <v>14</v>
          </cell>
          <cell r="D29">
            <v>17</v>
          </cell>
          <cell r="E29">
            <v>23</v>
          </cell>
          <cell r="F29">
            <v>26</v>
          </cell>
          <cell r="G29">
            <v>26</v>
          </cell>
          <cell r="H29">
            <v>24</v>
          </cell>
          <cell r="I29">
            <v>-1</v>
          </cell>
          <cell r="J29">
            <v>0</v>
          </cell>
          <cell r="K29">
            <v>0</v>
          </cell>
          <cell r="L29">
            <v>0</v>
          </cell>
          <cell r="M29">
            <v>0</v>
          </cell>
          <cell r="N29">
            <v>0</v>
          </cell>
          <cell r="O29">
            <v>24</v>
          </cell>
          <cell r="P29">
            <v>27</v>
          </cell>
        </row>
        <row r="30">
          <cell r="B30" t="str">
            <v>TRANSPORT</v>
          </cell>
          <cell r="C30">
            <v>320</v>
          </cell>
          <cell r="D30">
            <v>324</v>
          </cell>
          <cell r="E30">
            <v>302</v>
          </cell>
          <cell r="F30">
            <v>280</v>
          </cell>
          <cell r="G30">
            <v>271</v>
          </cell>
          <cell r="H30">
            <v>263</v>
          </cell>
          <cell r="I30">
            <v>38</v>
          </cell>
          <cell r="J30">
            <v>0</v>
          </cell>
          <cell r="K30">
            <v>0</v>
          </cell>
          <cell r="L30">
            <v>0</v>
          </cell>
          <cell r="M30">
            <v>0</v>
          </cell>
          <cell r="N30">
            <v>0</v>
          </cell>
          <cell r="O30">
            <v>263</v>
          </cell>
          <cell r="P30">
            <v>289</v>
          </cell>
        </row>
        <row r="31">
          <cell r="B31" t="str">
            <v>EXECUTIVE</v>
          </cell>
          <cell r="C31">
            <v>4</v>
          </cell>
          <cell r="D31">
            <v>4</v>
          </cell>
          <cell r="E31">
            <v>5</v>
          </cell>
          <cell r="F31">
            <v>5</v>
          </cell>
          <cell r="G31">
            <v>5</v>
          </cell>
          <cell r="H31">
            <v>5</v>
          </cell>
          <cell r="I31">
            <v>1</v>
          </cell>
          <cell r="J31">
            <v>0</v>
          </cell>
          <cell r="K31">
            <v>0</v>
          </cell>
          <cell r="L31">
            <v>0</v>
          </cell>
          <cell r="M31">
            <v>0</v>
          </cell>
          <cell r="N31">
            <v>0</v>
          </cell>
          <cell r="O31">
            <v>5</v>
          </cell>
          <cell r="P31">
            <v>5</v>
          </cell>
        </row>
        <row r="32">
          <cell r="B32" t="str">
            <v>EXECUTIVE</v>
          </cell>
          <cell r="C32">
            <v>167</v>
          </cell>
          <cell r="D32">
            <v>171</v>
          </cell>
          <cell r="E32">
            <v>167</v>
          </cell>
          <cell r="F32">
            <v>175</v>
          </cell>
          <cell r="G32">
            <v>171</v>
          </cell>
          <cell r="H32">
            <v>169</v>
          </cell>
          <cell r="I32">
            <v>19</v>
          </cell>
          <cell r="J32">
            <v>0</v>
          </cell>
          <cell r="K32">
            <v>0</v>
          </cell>
          <cell r="L32">
            <v>0</v>
          </cell>
          <cell r="M32">
            <v>0</v>
          </cell>
          <cell r="N32">
            <v>0</v>
          </cell>
          <cell r="O32">
            <v>169</v>
          </cell>
          <cell r="P32">
            <v>167</v>
          </cell>
        </row>
        <row r="33">
          <cell r="B33" t="str">
            <v>FACILITIES MGMNT</v>
          </cell>
          <cell r="C33">
            <v>84</v>
          </cell>
          <cell r="D33">
            <v>83</v>
          </cell>
          <cell r="E33">
            <v>83</v>
          </cell>
          <cell r="F33">
            <v>83</v>
          </cell>
          <cell r="G33">
            <v>84</v>
          </cell>
          <cell r="H33">
            <v>83</v>
          </cell>
          <cell r="I33">
            <v>10</v>
          </cell>
          <cell r="J33">
            <v>0</v>
          </cell>
          <cell r="K33">
            <v>0</v>
          </cell>
          <cell r="L33">
            <v>0</v>
          </cell>
          <cell r="M33">
            <v>0</v>
          </cell>
          <cell r="N33">
            <v>0</v>
          </cell>
          <cell r="O33">
            <v>83</v>
          </cell>
          <cell r="P33">
            <v>92</v>
          </cell>
        </row>
        <row r="34">
          <cell r="B34" t="str">
            <v>MAIL SERVICES CENTRAL</v>
          </cell>
          <cell r="C34">
            <v>588</v>
          </cell>
          <cell r="D34">
            <v>602</v>
          </cell>
          <cell r="E34">
            <v>584</v>
          </cell>
          <cell r="F34">
            <v>594</v>
          </cell>
          <cell r="G34">
            <v>591</v>
          </cell>
          <cell r="H34">
            <v>590</v>
          </cell>
          <cell r="I34">
            <v>50</v>
          </cell>
          <cell r="J34">
            <v>0</v>
          </cell>
          <cell r="K34">
            <v>0</v>
          </cell>
          <cell r="L34">
            <v>0</v>
          </cell>
          <cell r="M34">
            <v>0</v>
          </cell>
          <cell r="N34">
            <v>0</v>
          </cell>
          <cell r="O34">
            <v>590</v>
          </cell>
          <cell r="P34">
            <v>592</v>
          </cell>
        </row>
        <row r="35">
          <cell r="B35" t="str">
            <v>COMMUNICATIONS</v>
          </cell>
          <cell r="C35">
            <v>14</v>
          </cell>
          <cell r="D35">
            <v>15</v>
          </cell>
          <cell r="E35">
            <v>15</v>
          </cell>
          <cell r="F35">
            <v>14</v>
          </cell>
          <cell r="G35">
            <v>11</v>
          </cell>
          <cell r="H35">
            <v>12</v>
          </cell>
          <cell r="I35">
            <v>2</v>
          </cell>
          <cell r="J35">
            <v>0</v>
          </cell>
          <cell r="K35">
            <v>0</v>
          </cell>
          <cell r="L35">
            <v>0</v>
          </cell>
          <cell r="M35">
            <v>0</v>
          </cell>
          <cell r="N35">
            <v>0</v>
          </cell>
          <cell r="O35">
            <v>12</v>
          </cell>
          <cell r="P35">
            <v>14</v>
          </cell>
        </row>
        <row r="36">
          <cell r="B36" t="str">
            <v>MAIL SERVICES NORTHERN</v>
          </cell>
          <cell r="C36">
            <v>1450</v>
          </cell>
          <cell r="D36">
            <v>1463</v>
          </cell>
          <cell r="E36">
            <v>1453</v>
          </cell>
          <cell r="F36">
            <v>1462</v>
          </cell>
          <cell r="G36">
            <v>1454</v>
          </cell>
          <cell r="H36">
            <v>1447</v>
          </cell>
          <cell r="I36">
            <v>133</v>
          </cell>
          <cell r="J36">
            <v>0</v>
          </cell>
          <cell r="K36">
            <v>0</v>
          </cell>
          <cell r="L36">
            <v>0</v>
          </cell>
          <cell r="M36">
            <v>0</v>
          </cell>
          <cell r="N36">
            <v>0</v>
          </cell>
          <cell r="O36">
            <v>1447</v>
          </cell>
          <cell r="P36">
            <v>1479</v>
          </cell>
        </row>
        <row r="37">
          <cell r="B37" t="str">
            <v>MAIL SERVICES SOUTH ISLAND</v>
          </cell>
          <cell r="C37">
            <v>887</v>
          </cell>
          <cell r="D37">
            <v>877</v>
          </cell>
          <cell r="E37">
            <v>869</v>
          </cell>
          <cell r="F37">
            <v>896</v>
          </cell>
          <cell r="G37">
            <v>871</v>
          </cell>
          <cell r="H37">
            <v>874</v>
          </cell>
          <cell r="I37">
            <v>70</v>
          </cell>
          <cell r="J37">
            <v>0</v>
          </cell>
          <cell r="K37">
            <v>0</v>
          </cell>
          <cell r="L37">
            <v>0</v>
          </cell>
          <cell r="M37">
            <v>0</v>
          </cell>
          <cell r="N37">
            <v>0</v>
          </cell>
          <cell r="O37">
            <v>874</v>
          </cell>
          <cell r="P37">
            <v>910</v>
          </cell>
        </row>
        <row r="38">
          <cell r="B38" t="str">
            <v>TELEMARKETING</v>
          </cell>
          <cell r="C38">
            <v>17</v>
          </cell>
          <cell r="D38">
            <v>18</v>
          </cell>
          <cell r="E38">
            <v>18</v>
          </cell>
          <cell r="F38">
            <v>18</v>
          </cell>
          <cell r="G38">
            <v>18</v>
          </cell>
          <cell r="H38">
            <v>18</v>
          </cell>
          <cell r="I38">
            <v>3</v>
          </cell>
          <cell r="J38">
            <v>0</v>
          </cell>
          <cell r="K38">
            <v>0</v>
          </cell>
          <cell r="L38">
            <v>0</v>
          </cell>
          <cell r="M38">
            <v>0</v>
          </cell>
          <cell r="N38">
            <v>0</v>
          </cell>
          <cell r="O38">
            <v>18</v>
          </cell>
          <cell r="P38">
            <v>18</v>
          </cell>
        </row>
        <row r="39">
          <cell r="B39" t="str">
            <v>MAIL SERVICES WELLINGTON</v>
          </cell>
          <cell r="C39">
            <v>977</v>
          </cell>
          <cell r="D39">
            <v>985</v>
          </cell>
          <cell r="E39">
            <v>972</v>
          </cell>
          <cell r="F39">
            <v>970</v>
          </cell>
          <cell r="G39">
            <v>961</v>
          </cell>
          <cell r="H39">
            <v>981</v>
          </cell>
          <cell r="I39">
            <v>102</v>
          </cell>
          <cell r="J39">
            <v>0</v>
          </cell>
          <cell r="K39">
            <v>0</v>
          </cell>
          <cell r="L39">
            <v>0</v>
          </cell>
          <cell r="M39">
            <v>0</v>
          </cell>
          <cell r="N39">
            <v>0</v>
          </cell>
          <cell r="O39">
            <v>981</v>
          </cell>
          <cell r="P39">
            <v>933</v>
          </cell>
        </row>
        <row r="40">
          <cell r="B40" t="str">
            <v>EXECUTIVE</v>
          </cell>
          <cell r="C40">
            <v>79</v>
          </cell>
          <cell r="D40">
            <v>78</v>
          </cell>
          <cell r="E40">
            <v>79</v>
          </cell>
          <cell r="F40">
            <v>78</v>
          </cell>
          <cell r="G40">
            <v>75</v>
          </cell>
          <cell r="H40">
            <v>76</v>
          </cell>
          <cell r="I40">
            <v>11</v>
          </cell>
          <cell r="J40">
            <v>0</v>
          </cell>
          <cell r="K40">
            <v>0</v>
          </cell>
          <cell r="L40">
            <v>0</v>
          </cell>
          <cell r="M40">
            <v>0</v>
          </cell>
          <cell r="N40">
            <v>0</v>
          </cell>
          <cell r="O40">
            <v>76</v>
          </cell>
          <cell r="P40">
            <v>78</v>
          </cell>
        </row>
        <row r="41">
          <cell r="B41" t="str">
            <v>DATAMAIL</v>
          </cell>
          <cell r="C41">
            <v>399</v>
          </cell>
          <cell r="D41">
            <v>399</v>
          </cell>
          <cell r="E41">
            <v>403</v>
          </cell>
          <cell r="F41">
            <v>423</v>
          </cell>
          <cell r="G41">
            <v>420</v>
          </cell>
          <cell r="H41">
            <v>422</v>
          </cell>
          <cell r="I41">
            <v>422</v>
          </cell>
          <cell r="J41">
            <v>422</v>
          </cell>
          <cell r="K41">
            <v>422</v>
          </cell>
          <cell r="L41">
            <v>422</v>
          </cell>
          <cell r="M41">
            <v>422</v>
          </cell>
          <cell r="N41">
            <v>422</v>
          </cell>
          <cell r="O41">
            <v>422</v>
          </cell>
          <cell r="P41">
            <v>422</v>
          </cell>
          <cell r="S41">
            <v>399</v>
          </cell>
          <cell r="T41">
            <v>399</v>
          </cell>
          <cell r="U41">
            <v>403</v>
          </cell>
          <cell r="V41">
            <v>423</v>
          </cell>
          <cell r="W41">
            <v>420</v>
          </cell>
          <cell r="X41">
            <v>422</v>
          </cell>
          <cell r="Y41">
            <v>422</v>
          </cell>
          <cell r="Z41">
            <v>422</v>
          </cell>
          <cell r="AA41">
            <v>422</v>
          </cell>
          <cell r="AB41">
            <v>422</v>
          </cell>
          <cell r="AC41">
            <v>422</v>
          </cell>
          <cell r="AD41">
            <v>422</v>
          </cell>
          <cell r="AE41">
            <v>422</v>
          </cell>
          <cell r="AF41">
            <v>422</v>
          </cell>
        </row>
        <row r="42">
          <cell r="B42" t="str">
            <v>DIRECT MARKETING</v>
          </cell>
          <cell r="C42">
            <v>13</v>
          </cell>
          <cell r="D42">
            <v>13</v>
          </cell>
          <cell r="E42">
            <v>13</v>
          </cell>
          <cell r="F42">
            <v>14</v>
          </cell>
          <cell r="G42">
            <v>15</v>
          </cell>
          <cell r="H42">
            <v>15</v>
          </cell>
          <cell r="I42">
            <v>2</v>
          </cell>
          <cell r="J42">
            <v>0</v>
          </cell>
          <cell r="K42">
            <v>0</v>
          </cell>
          <cell r="L42">
            <v>0</v>
          </cell>
          <cell r="M42">
            <v>0</v>
          </cell>
          <cell r="N42">
            <v>0</v>
          </cell>
          <cell r="O42">
            <v>15</v>
          </cell>
          <cell r="P42">
            <v>16</v>
          </cell>
        </row>
        <row r="43">
          <cell r="B43" t="str">
            <v>NEW BUSINESS</v>
          </cell>
          <cell r="C43">
            <v>6</v>
          </cell>
          <cell r="D43">
            <v>8</v>
          </cell>
          <cell r="E43">
            <v>9</v>
          </cell>
          <cell r="F43">
            <v>10</v>
          </cell>
          <cell r="G43">
            <v>10</v>
          </cell>
          <cell r="H43">
            <v>10</v>
          </cell>
          <cell r="I43">
            <v>1</v>
          </cell>
          <cell r="J43">
            <v>0</v>
          </cell>
          <cell r="K43">
            <v>0</v>
          </cell>
          <cell r="L43">
            <v>0</v>
          </cell>
          <cell r="M43">
            <v>0</v>
          </cell>
          <cell r="N43">
            <v>0</v>
          </cell>
          <cell r="O43">
            <v>10</v>
          </cell>
          <cell r="P43">
            <v>13</v>
          </cell>
        </row>
        <row r="44">
          <cell r="B44" t="str">
            <v>STAMPS BUSINESS</v>
          </cell>
          <cell r="C44">
            <v>59</v>
          </cell>
          <cell r="D44">
            <v>54</v>
          </cell>
          <cell r="E44">
            <v>52</v>
          </cell>
          <cell r="F44">
            <v>60</v>
          </cell>
          <cell r="G44">
            <v>61</v>
          </cell>
          <cell r="H44">
            <v>61</v>
          </cell>
          <cell r="I44">
            <v>9</v>
          </cell>
          <cell r="J44">
            <v>0</v>
          </cell>
          <cell r="K44">
            <v>0</v>
          </cell>
          <cell r="L44">
            <v>0</v>
          </cell>
          <cell r="M44">
            <v>0</v>
          </cell>
          <cell r="N44">
            <v>0</v>
          </cell>
          <cell r="O44">
            <v>61</v>
          </cell>
          <cell r="P44">
            <v>63</v>
          </cell>
        </row>
        <row r="45">
          <cell r="B45" t="str">
            <v>CORPORATE VENTURES</v>
          </cell>
          <cell r="C45">
            <v>3</v>
          </cell>
          <cell r="D45">
            <v>3</v>
          </cell>
          <cell r="E45">
            <v>4</v>
          </cell>
          <cell r="F45">
            <v>5</v>
          </cell>
          <cell r="G45">
            <v>7</v>
          </cell>
          <cell r="H45">
            <v>7</v>
          </cell>
          <cell r="I45">
            <v>1</v>
          </cell>
          <cell r="J45">
            <v>0</v>
          </cell>
          <cell r="K45">
            <v>0</v>
          </cell>
          <cell r="L45">
            <v>0</v>
          </cell>
          <cell r="M45">
            <v>0</v>
          </cell>
          <cell r="N45">
            <v>0</v>
          </cell>
          <cell r="O45">
            <v>7</v>
          </cell>
          <cell r="P45">
            <v>5</v>
          </cell>
        </row>
        <row r="46">
          <cell r="B46" t="str">
            <v>POSTPLUS</v>
          </cell>
          <cell r="C46">
            <v>5</v>
          </cell>
          <cell r="D46">
            <v>6</v>
          </cell>
          <cell r="E46">
            <v>5</v>
          </cell>
          <cell r="F46">
            <v>6</v>
          </cell>
          <cell r="G46">
            <v>6</v>
          </cell>
          <cell r="H46">
            <v>6</v>
          </cell>
          <cell r="I46">
            <v>1</v>
          </cell>
          <cell r="J46">
            <v>0</v>
          </cell>
          <cell r="K46">
            <v>0</v>
          </cell>
          <cell r="L46">
            <v>0</v>
          </cell>
          <cell r="M46">
            <v>0</v>
          </cell>
          <cell r="N46">
            <v>0</v>
          </cell>
          <cell r="O46">
            <v>6</v>
          </cell>
          <cell r="P46">
            <v>7</v>
          </cell>
        </row>
        <row r="48">
          <cell r="C48" t="str">
            <v>Apr</v>
          </cell>
          <cell r="D48" t="str">
            <v>May</v>
          </cell>
          <cell r="E48" t="str">
            <v>Jun</v>
          </cell>
          <cell r="F48" t="str">
            <v>Jul</v>
          </cell>
          <cell r="G48" t="str">
            <v>Aug</v>
          </cell>
          <cell r="H48" t="str">
            <v>Sep</v>
          </cell>
          <cell r="I48" t="str">
            <v>Oct</v>
          </cell>
          <cell r="J48" t="str">
            <v>Nov</v>
          </cell>
          <cell r="K48" t="str">
            <v>Dec</v>
          </cell>
          <cell r="L48" t="str">
            <v>Jan</v>
          </cell>
          <cell r="M48" t="str">
            <v>Feb</v>
          </cell>
          <cell r="N48" t="str">
            <v>Mar</v>
          </cell>
          <cell r="O48" t="str">
            <v>Current</v>
          </cell>
          <cell r="P48" t="str">
            <v>Budget</v>
          </cell>
        </row>
        <row r="49">
          <cell r="B49" t="str">
            <v>FINANCIAL ACCOUNTING</v>
          </cell>
          <cell r="C49">
            <v>119</v>
          </cell>
          <cell r="D49">
            <v>120</v>
          </cell>
          <cell r="E49">
            <v>120</v>
          </cell>
          <cell r="F49">
            <v>119</v>
          </cell>
          <cell r="G49">
            <v>124</v>
          </cell>
          <cell r="H49">
            <v>125</v>
          </cell>
          <cell r="I49">
            <v>18</v>
          </cell>
          <cell r="J49">
            <v>0</v>
          </cell>
          <cell r="K49">
            <v>0</v>
          </cell>
          <cell r="L49">
            <v>0</v>
          </cell>
          <cell r="M49">
            <v>0</v>
          </cell>
          <cell r="N49">
            <v>0</v>
          </cell>
          <cell r="O49">
            <v>125</v>
          </cell>
          <cell r="P49">
            <v>76</v>
          </cell>
        </row>
        <row r="50">
          <cell r="B50" t="str">
            <v>ADVISORY</v>
          </cell>
          <cell r="C50">
            <v>3</v>
          </cell>
          <cell r="D50">
            <v>6</v>
          </cell>
          <cell r="E50">
            <v>6</v>
          </cell>
          <cell r="F50">
            <v>3</v>
          </cell>
          <cell r="G50">
            <v>2</v>
          </cell>
          <cell r="H50">
            <v>7</v>
          </cell>
          <cell r="I50">
            <v>1</v>
          </cell>
          <cell r="J50">
            <v>0</v>
          </cell>
          <cell r="K50">
            <v>0</v>
          </cell>
          <cell r="L50">
            <v>0</v>
          </cell>
          <cell r="M50">
            <v>0</v>
          </cell>
          <cell r="N50">
            <v>0</v>
          </cell>
          <cell r="O50">
            <v>7</v>
          </cell>
          <cell r="P50">
            <v>0</v>
          </cell>
        </row>
        <row r="51">
          <cell r="B51" t="str">
            <v>INTERNATIONAL CONSULTING</v>
          </cell>
          <cell r="C51">
            <v>1</v>
          </cell>
          <cell r="D51">
            <v>1</v>
          </cell>
          <cell r="E51">
            <v>1</v>
          </cell>
          <cell r="F51">
            <v>1</v>
          </cell>
          <cell r="G51">
            <v>0</v>
          </cell>
          <cell r="H51">
            <v>0</v>
          </cell>
          <cell r="I51">
            <v>0</v>
          </cell>
          <cell r="J51">
            <v>0</v>
          </cell>
          <cell r="K51">
            <v>0</v>
          </cell>
          <cell r="L51">
            <v>0</v>
          </cell>
          <cell r="M51">
            <v>0</v>
          </cell>
          <cell r="N51">
            <v>0</v>
          </cell>
          <cell r="O51">
            <v>0</v>
          </cell>
          <cell r="P51">
            <v>0</v>
          </cell>
        </row>
        <row r="52">
          <cell r="B52" t="str">
            <v>HUMAN RESOURCES</v>
          </cell>
          <cell r="C52">
            <v>18</v>
          </cell>
          <cell r="D52">
            <v>18</v>
          </cell>
          <cell r="E52">
            <v>21</v>
          </cell>
          <cell r="F52">
            <v>21</v>
          </cell>
          <cell r="G52">
            <v>21</v>
          </cell>
          <cell r="H52">
            <v>20</v>
          </cell>
          <cell r="I52">
            <v>3</v>
          </cell>
          <cell r="J52">
            <v>0</v>
          </cell>
          <cell r="K52">
            <v>0</v>
          </cell>
          <cell r="L52">
            <v>0</v>
          </cell>
          <cell r="M52">
            <v>0</v>
          </cell>
          <cell r="N52">
            <v>0</v>
          </cell>
          <cell r="O52">
            <v>20</v>
          </cell>
          <cell r="P52">
            <v>20</v>
          </cell>
        </row>
        <row r="53">
          <cell r="B53" t="str">
            <v>SUPPORT</v>
          </cell>
          <cell r="C53">
            <v>32</v>
          </cell>
          <cell r="D53">
            <v>33</v>
          </cell>
          <cell r="E53">
            <v>34</v>
          </cell>
          <cell r="F53">
            <v>32</v>
          </cell>
          <cell r="G53">
            <v>33</v>
          </cell>
          <cell r="H53">
            <v>34</v>
          </cell>
          <cell r="I53">
            <v>5</v>
          </cell>
          <cell r="J53">
            <v>0</v>
          </cell>
          <cell r="K53">
            <v>0</v>
          </cell>
          <cell r="L53">
            <v>0</v>
          </cell>
          <cell r="M53">
            <v>0</v>
          </cell>
          <cell r="N53">
            <v>0</v>
          </cell>
          <cell r="O53">
            <v>34</v>
          </cell>
          <cell r="P53">
            <v>35</v>
          </cell>
        </row>
        <row r="54">
          <cell r="B54" t="str">
            <v>SECURITY &amp; INVESTIGATION</v>
          </cell>
          <cell r="C54">
            <v>0</v>
          </cell>
          <cell r="D54">
            <v>0</v>
          </cell>
          <cell r="E54">
            <v>0</v>
          </cell>
          <cell r="F54">
            <v>0</v>
          </cell>
          <cell r="G54">
            <v>0</v>
          </cell>
          <cell r="H54">
            <v>0</v>
          </cell>
          <cell r="I54">
            <v>0</v>
          </cell>
          <cell r="J54">
            <v>0</v>
          </cell>
          <cell r="K54">
            <v>0</v>
          </cell>
          <cell r="L54">
            <v>0</v>
          </cell>
          <cell r="M54">
            <v>0</v>
          </cell>
          <cell r="N54">
            <v>0</v>
          </cell>
          <cell r="O54">
            <v>0</v>
          </cell>
          <cell r="P54">
            <v>0</v>
          </cell>
        </row>
        <row r="55">
          <cell r="B55" t="str">
            <v>PROPERTY</v>
          </cell>
          <cell r="C55">
            <v>23</v>
          </cell>
          <cell r="D55">
            <v>23</v>
          </cell>
          <cell r="E55">
            <v>23</v>
          </cell>
          <cell r="F55">
            <v>23</v>
          </cell>
          <cell r="G55">
            <v>24</v>
          </cell>
          <cell r="H55">
            <v>24</v>
          </cell>
          <cell r="I55">
            <v>4</v>
          </cell>
          <cell r="J55">
            <v>0</v>
          </cell>
          <cell r="K55">
            <v>0</v>
          </cell>
          <cell r="L55">
            <v>0</v>
          </cell>
          <cell r="M55">
            <v>0</v>
          </cell>
          <cell r="N55">
            <v>0</v>
          </cell>
          <cell r="O55">
            <v>24</v>
          </cell>
          <cell r="P55">
            <v>23</v>
          </cell>
        </row>
        <row r="56">
          <cell r="B56" t="str">
            <v>CHIEF EXECUTIVE</v>
          </cell>
          <cell r="C56">
            <v>6</v>
          </cell>
          <cell r="D56">
            <v>7</v>
          </cell>
          <cell r="E56">
            <v>7</v>
          </cell>
          <cell r="F56">
            <v>7</v>
          </cell>
          <cell r="G56">
            <v>7</v>
          </cell>
          <cell r="H56">
            <v>7</v>
          </cell>
          <cell r="I56">
            <v>1</v>
          </cell>
          <cell r="J56">
            <v>0</v>
          </cell>
          <cell r="K56">
            <v>0</v>
          </cell>
          <cell r="L56">
            <v>0</v>
          </cell>
          <cell r="M56">
            <v>0</v>
          </cell>
          <cell r="N56">
            <v>0</v>
          </cell>
          <cell r="O56">
            <v>7</v>
          </cell>
          <cell r="P56">
            <v>8</v>
          </cell>
        </row>
        <row r="58">
          <cell r="C58" t="str">
            <v>Apr</v>
          </cell>
          <cell r="D58" t="str">
            <v>May</v>
          </cell>
          <cell r="E58" t="str">
            <v>Jun</v>
          </cell>
          <cell r="F58" t="str">
            <v>Jul</v>
          </cell>
          <cell r="G58" t="str">
            <v>Aug</v>
          </cell>
          <cell r="H58" t="str">
            <v>Sep</v>
          </cell>
          <cell r="I58" t="str">
            <v>Oct</v>
          </cell>
          <cell r="J58" t="str">
            <v>Nov</v>
          </cell>
          <cell r="K58" t="str">
            <v>Dec</v>
          </cell>
          <cell r="L58" t="str">
            <v>Jan</v>
          </cell>
          <cell r="M58" t="str">
            <v>Feb</v>
          </cell>
          <cell r="N58" t="str">
            <v>Mar</v>
          </cell>
          <cell r="O58" t="str">
            <v>Current</v>
          </cell>
          <cell r="P58" t="str">
            <v>Budget</v>
          </cell>
        </row>
        <row r="59">
          <cell r="B59" t="str">
            <v>COMMERCIAL</v>
          </cell>
          <cell r="C59">
            <v>5</v>
          </cell>
          <cell r="D59">
            <v>4</v>
          </cell>
          <cell r="E59">
            <v>4</v>
          </cell>
          <cell r="F59">
            <v>6</v>
          </cell>
          <cell r="G59">
            <v>5</v>
          </cell>
          <cell r="H59">
            <v>4</v>
          </cell>
          <cell r="I59">
            <v>1</v>
          </cell>
          <cell r="J59">
            <v>0</v>
          </cell>
          <cell r="K59">
            <v>0</v>
          </cell>
          <cell r="L59">
            <v>0</v>
          </cell>
          <cell r="M59">
            <v>0</v>
          </cell>
          <cell r="N59">
            <v>0</v>
          </cell>
          <cell r="O59">
            <v>4</v>
          </cell>
          <cell r="P59">
            <v>0</v>
          </cell>
        </row>
        <row r="60">
          <cell r="B60" t="str">
            <v>ELECTORAL</v>
          </cell>
          <cell r="C60">
            <v>84</v>
          </cell>
          <cell r="D60">
            <v>88</v>
          </cell>
          <cell r="E60">
            <v>89</v>
          </cell>
          <cell r="F60">
            <v>85</v>
          </cell>
          <cell r="G60">
            <v>88</v>
          </cell>
          <cell r="H60">
            <v>86</v>
          </cell>
          <cell r="I60">
            <v>8</v>
          </cell>
          <cell r="J60">
            <v>0</v>
          </cell>
          <cell r="K60">
            <v>0</v>
          </cell>
          <cell r="L60">
            <v>0</v>
          </cell>
          <cell r="M60">
            <v>0</v>
          </cell>
          <cell r="N60">
            <v>0</v>
          </cell>
          <cell r="O60">
            <v>86</v>
          </cell>
          <cell r="P60">
            <v>93</v>
          </cell>
        </row>
        <row r="63">
          <cell r="C63">
            <v>473</v>
          </cell>
          <cell r="D63">
            <v>455</v>
          </cell>
          <cell r="E63">
            <v>500</v>
          </cell>
          <cell r="F63">
            <v>500</v>
          </cell>
          <cell r="G63">
            <v>500</v>
          </cell>
          <cell r="H63">
            <v>500</v>
          </cell>
          <cell r="I63">
            <v>500</v>
          </cell>
          <cell r="J63">
            <v>500</v>
          </cell>
          <cell r="K63">
            <v>500</v>
          </cell>
          <cell r="L63">
            <v>500</v>
          </cell>
          <cell r="M63">
            <v>500</v>
          </cell>
          <cell r="N63">
            <v>500</v>
          </cell>
          <cell r="O63">
            <v>500</v>
          </cell>
          <cell r="P63">
            <v>500</v>
          </cell>
        </row>
        <row r="71">
          <cell r="S71" t="str">
            <v>Note: from August 97 courier Owner Drivers are not to be added in .  GB 8/9/97</v>
          </cell>
        </row>
        <row r="72">
          <cell r="C72">
            <v>1419</v>
          </cell>
          <cell r="D72">
            <v>1365</v>
          </cell>
          <cell r="E72">
            <v>1500</v>
          </cell>
          <cell r="F72">
            <v>1500</v>
          </cell>
          <cell r="G72">
            <v>1500</v>
          </cell>
          <cell r="H72">
            <v>1500</v>
          </cell>
          <cell r="I72">
            <v>1500</v>
          </cell>
          <cell r="J72">
            <v>1500</v>
          </cell>
          <cell r="K72">
            <v>1500</v>
          </cell>
          <cell r="L72">
            <v>1500</v>
          </cell>
          <cell r="M72">
            <v>1500</v>
          </cell>
          <cell r="N72">
            <v>1500</v>
          </cell>
          <cell r="O72">
            <v>1500</v>
          </cell>
          <cell r="P72">
            <v>1500</v>
          </cell>
          <cell r="S72">
            <v>473</v>
          </cell>
          <cell r="T72">
            <v>455</v>
          </cell>
          <cell r="U72">
            <v>500</v>
          </cell>
          <cell r="V72">
            <v>500</v>
          </cell>
          <cell r="W72">
            <v>500</v>
          </cell>
          <cell r="X72">
            <v>500</v>
          </cell>
          <cell r="Y72">
            <v>500</v>
          </cell>
          <cell r="Z72">
            <v>500</v>
          </cell>
          <cell r="AA72">
            <v>500</v>
          </cell>
          <cell r="AB72">
            <v>500</v>
          </cell>
          <cell r="AC72">
            <v>500</v>
          </cell>
          <cell r="AD72">
            <v>500</v>
          </cell>
          <cell r="AE72">
            <v>500</v>
          </cell>
          <cell r="AF72">
            <v>500</v>
          </cell>
        </row>
      </sheetData>
      <sheetData sheetId="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mpany_Summ"/>
      <sheetName val="Perf stmt"/>
      <sheetName val="Exp Table (Hstory)"/>
      <sheetName val="Exp Table"/>
      <sheetName val="MthBud_BG (Manual)"/>
      <sheetName val="MthBud_BG"/>
      <sheetName val="MthBud_Accnt"/>
      <sheetName val="Waterfall"/>
      <sheetName val="EBITGraphs"/>
      <sheetName val="EBITReport_BG"/>
      <sheetName val="EBITReport_Accnt"/>
      <sheetName val="Revenue"/>
      <sheetName val="Expense_old"/>
      <sheetName val="Control"/>
      <sheetName val="New Structu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3">
          <cell r="G3">
            <v>1</v>
          </cell>
          <cell r="H3">
            <v>2</v>
          </cell>
          <cell r="I3">
            <v>3</v>
          </cell>
          <cell r="J3">
            <v>4</v>
          </cell>
          <cell r="K3">
            <v>5</v>
          </cell>
          <cell r="L3">
            <v>6</v>
          </cell>
          <cell r="M3">
            <v>7</v>
          </cell>
          <cell r="N3">
            <v>8</v>
          </cell>
          <cell r="O3">
            <v>9</v>
          </cell>
          <cell r="P3">
            <v>10</v>
          </cell>
          <cell r="Q3">
            <v>11</v>
          </cell>
          <cell r="R3">
            <v>12</v>
          </cell>
        </row>
        <row r="4">
          <cell r="C4">
            <v>2006</v>
          </cell>
          <cell r="D4" t="str">
            <v>opm:Reporting_plan_mil</v>
          </cell>
          <cell r="G4" t="str">
            <v>Jul</v>
          </cell>
          <cell r="H4" t="str">
            <v>Aug</v>
          </cell>
          <cell r="I4" t="str">
            <v>Sep</v>
          </cell>
          <cell r="J4" t="str">
            <v>Oct</v>
          </cell>
          <cell r="K4" t="str">
            <v>Nov</v>
          </cell>
          <cell r="L4" t="str">
            <v>Dec</v>
          </cell>
          <cell r="M4" t="str">
            <v>Jan</v>
          </cell>
          <cell r="N4" t="str">
            <v>Feb</v>
          </cell>
          <cell r="O4" t="str">
            <v>Mar</v>
          </cell>
          <cell r="P4" t="str">
            <v>Apr</v>
          </cell>
          <cell r="Q4" t="str">
            <v>May</v>
          </cell>
          <cell r="R4" t="str">
            <v>Jun</v>
          </cell>
        </row>
        <row r="5">
          <cell r="B5" t="str">
            <v>NZPG - NZP Group</v>
          </cell>
          <cell r="C5" t="str">
            <v>Jul</v>
          </cell>
          <cell r="D5" t="str">
            <v>Total Plan</v>
          </cell>
          <cell r="G5" t="str">
            <v>Jul YTD</v>
          </cell>
          <cell r="H5" t="str">
            <v>Aug YTD</v>
          </cell>
          <cell r="I5" t="str">
            <v>Sep YTD</v>
          </cell>
          <cell r="J5" t="str">
            <v>Oct YTD</v>
          </cell>
          <cell r="K5" t="str">
            <v>Nov YTD</v>
          </cell>
          <cell r="L5" t="str">
            <v>Dec YTD</v>
          </cell>
          <cell r="M5" t="str">
            <v>Jan YTD</v>
          </cell>
          <cell r="N5" t="str">
            <v>Feb YTD</v>
          </cell>
          <cell r="O5" t="str">
            <v>Mar YTD</v>
          </cell>
          <cell r="P5" t="str">
            <v>Apr YTD</v>
          </cell>
          <cell r="Q5" t="str">
            <v>May YTD</v>
          </cell>
          <cell r="R5" t="str">
            <v>Jun YTD</v>
          </cell>
        </row>
        <row r="6">
          <cell r="B6" t="str">
            <v>CONSOLIDATION</v>
          </cell>
          <cell r="C6" t="str">
            <v>Jul YTD</v>
          </cell>
          <cell r="D6" t="str">
            <v>CORPPRODUCT</v>
          </cell>
          <cell r="G6" t="str">
            <v>Jul YTGo</v>
          </cell>
          <cell r="H6" t="str">
            <v>Aug YTGo</v>
          </cell>
          <cell r="I6" t="str">
            <v>Sep YTGo</v>
          </cell>
          <cell r="J6" t="str">
            <v>Oct YTGo</v>
          </cell>
          <cell r="K6" t="str">
            <v>Nov YTGo</v>
          </cell>
          <cell r="L6" t="str">
            <v>Dec YTGo</v>
          </cell>
          <cell r="M6" t="str">
            <v>Jan YTGo</v>
          </cell>
          <cell r="N6" t="str">
            <v>Feb YTGo</v>
          </cell>
          <cell r="O6" t="str">
            <v>Mar YTGo</v>
          </cell>
          <cell r="P6" t="str">
            <v>Apr YTGo</v>
          </cell>
          <cell r="Q6" t="str">
            <v>May YTGo</v>
          </cell>
          <cell r="R6" t="str">
            <v>Jun YTGo</v>
          </cell>
        </row>
        <row r="7">
          <cell r="B7" t="str">
            <v>CORPDEPTID</v>
          </cell>
          <cell r="C7" t="str">
            <v>JunYTD</v>
          </cell>
          <cell r="D7" t="str">
            <v>Jul YTGo</v>
          </cell>
          <cell r="E7">
            <v>1</v>
          </cell>
          <cell r="G7">
            <v>38564</v>
          </cell>
          <cell r="H7">
            <v>38595</v>
          </cell>
          <cell r="I7">
            <v>38625</v>
          </cell>
          <cell r="J7">
            <v>38656</v>
          </cell>
          <cell r="K7">
            <v>38686</v>
          </cell>
          <cell r="L7">
            <v>38717</v>
          </cell>
          <cell r="M7">
            <v>38383</v>
          </cell>
          <cell r="N7">
            <v>38411</v>
          </cell>
          <cell r="O7">
            <v>38442</v>
          </cell>
          <cell r="P7">
            <v>38472</v>
          </cell>
          <cell r="Q7">
            <v>38503</v>
          </cell>
          <cell r="R7">
            <v>38533</v>
          </cell>
        </row>
        <row r="8">
          <cell r="G8" t="str">
            <v>July</v>
          </cell>
          <cell r="H8" t="str">
            <v>August</v>
          </cell>
          <cell r="I8" t="str">
            <v>September</v>
          </cell>
          <cell r="J8" t="str">
            <v>October</v>
          </cell>
          <cell r="K8" t="str">
            <v>November</v>
          </cell>
          <cell r="L8" t="str">
            <v>December</v>
          </cell>
          <cell r="M8" t="str">
            <v>January</v>
          </cell>
          <cell r="N8" t="str">
            <v>February</v>
          </cell>
          <cell r="O8" t="str">
            <v>March</v>
          </cell>
          <cell r="P8" t="str">
            <v>April</v>
          </cell>
          <cell r="Q8" t="str">
            <v>May</v>
          </cell>
          <cell r="R8" t="str">
            <v>June</v>
          </cell>
        </row>
        <row r="11">
          <cell r="B11" t="str">
            <v>ACTUAL+TRANSLATE_GROUP</v>
          </cell>
        </row>
        <row r="12">
          <cell r="B12" t="str">
            <v>BUDGET - FINAL</v>
          </cell>
          <cell r="H12" t="str">
            <v>REVENUE - Revenue</v>
          </cell>
          <cell r="K12" t="str">
            <v>EXPENDITURE - Expenditure</v>
          </cell>
        </row>
        <row r="13">
          <cell r="B13" t="str">
            <v>Monotype - Actual vs Budget Final</v>
          </cell>
          <cell r="H13" t="str">
            <v>TPREVENUE - Transfer Pricing Revenue</v>
          </cell>
          <cell r="K13" t="str">
            <v>PAYROLL - Salaries &amp; Allowances</v>
          </cell>
        </row>
        <row r="14">
          <cell r="B14" t="str">
            <v>LY ACTUAL</v>
          </cell>
          <cell r="H14" t="str">
            <v>EXT_REVENUE - External Revenue</v>
          </cell>
          <cell r="K14" t="str">
            <v>OTHPERSONNEL - Other Personnel</v>
          </cell>
        </row>
        <row r="15">
          <cell r="B15" t="str">
            <v>FORECAST_Q3</v>
          </cell>
          <cell r="K15" t="str">
            <v>820 - Training &amp; Conferences</v>
          </cell>
        </row>
        <row r="16">
          <cell r="B16" t="str">
            <v>Variance - Actual vs Budget Final</v>
          </cell>
          <cell r="K16" t="str">
            <v>824 - Travel</v>
          </cell>
        </row>
        <row r="17">
          <cell r="B17" t="str">
            <v>% Variance - Actual vs Budget Final</v>
          </cell>
          <cell r="K17" t="str">
            <v>COSTDEL - Cost of Delivery</v>
          </cell>
        </row>
        <row r="18">
          <cell r="B18" t="str">
            <v>Sales and Call Centres</v>
          </cell>
          <cell r="K18" t="str">
            <v>TRANSPORT - Transport</v>
          </cell>
        </row>
        <row r="19">
          <cell r="B19" t="str">
            <v>Marketing</v>
          </cell>
          <cell r="K19" t="str">
            <v>COG&amp;SER - Cost of Goods &amp; Services</v>
          </cell>
        </row>
        <row r="20">
          <cell r="B20" t="str">
            <v>Direct Media Services</v>
          </cell>
          <cell r="K20" t="str">
            <v>TRANSACTION COSTS - Bank Transaction Costs</v>
          </cell>
        </row>
        <row r="21">
          <cell r="B21" t="str">
            <v>% Variance - ACTUAL vs LY ACTUAL</v>
          </cell>
          <cell r="K21" t="str">
            <v>MARKETING - Marketing</v>
          </cell>
        </row>
        <row r="22">
          <cell r="B22" t="str">
            <v>Monotype - ACTUAL vs LY ACTUAL</v>
          </cell>
          <cell r="K22" t="str">
            <v>COMMUNICATIONS - Communications</v>
          </cell>
        </row>
        <row r="23">
          <cell r="B23" t="str">
            <v>Variance - ACTUAL vs LY ACTUAL</v>
          </cell>
          <cell r="K23" t="str">
            <v>COMPUTER - Computer Expense</v>
          </cell>
        </row>
        <row r="24">
          <cell r="B24" t="str">
            <v>% Variance -  BUDGET - FINAL vs LY ACTUAL</v>
          </cell>
          <cell r="K24" t="str">
            <v>994 - Depreciation Expense</v>
          </cell>
        </row>
        <row r="25">
          <cell r="B25" t="str">
            <v>Monotype - BUDGET - FINAL vs LY ACTUAL</v>
          </cell>
          <cell r="K25" t="str">
            <v>AMORTISATION - Amortisation</v>
          </cell>
        </row>
        <row r="26">
          <cell r="B26" t="str">
            <v>Variance - BUDGET - FINAL vs LY ACTUAL</v>
          </cell>
          <cell r="K26" t="str">
            <v>PROFSERVICES - Professional Services</v>
          </cell>
        </row>
        <row r="27">
          <cell r="K27" t="str">
            <v>FINANCIAL - Financial</v>
          </cell>
        </row>
        <row r="28">
          <cell r="K28" t="str">
            <v>BAD DEBTS - Bad Debts</v>
          </cell>
        </row>
        <row r="29">
          <cell r="K29" t="str">
            <v>SEVERANCES - Severances</v>
          </cell>
        </row>
      </sheetData>
      <sheetData sheetId="1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opex by directorate"/>
      <sheetName val="Board PL"/>
      <sheetName val="Board BS"/>
      <sheetName val="Detailed opex by directorate"/>
      <sheetName val="Detailed PL"/>
      <sheetName val="Detailed BS"/>
      <sheetName val="Directorate I&amp;E"/>
      <sheetName val="TB"/>
      <sheetName val="Tables SMT"/>
      <sheetName val="Tables BS"/>
      <sheetName val="PIVOT TOTAL"/>
      <sheetName val="PIVOT YTD CORP"/>
      <sheetName val="PIVOT YTD"/>
      <sheetName val="PIVOT YEAR"/>
      <sheetName val="PIVOT FY"/>
      <sheetName val="Last Year"/>
      <sheetName val="TwinCube"/>
      <sheetName val="Parms"/>
      <sheetName val="Last Years Actuals"/>
      <sheetName val="P&amp;L Table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ow r="9">
          <cell r="B9">
            <v>12</v>
          </cell>
        </row>
        <row r="10">
          <cell r="B10" t="str">
            <v>ACTUALS</v>
          </cell>
        </row>
        <row r="11">
          <cell r="B11" t="str">
            <v>BUDGET</v>
          </cell>
        </row>
        <row r="12">
          <cell r="B12" t="str">
            <v>FORECAST</v>
          </cell>
        </row>
      </sheetData>
      <sheetData sheetId="18" refreshError="1"/>
      <sheetData sheetId="1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Controls"/>
      <sheetName val="Demand Forecasts"/>
      <sheetName val="Actual Data"/>
      <sheetName val="Connected Pop Calcs"/>
      <sheetName val="GDP Calcs"/>
      <sheetName val="Climate Calcs"/>
      <sheetName val="Demand Model"/>
      <sheetName val="Data for Charts"/>
    </sheetNames>
    <sheetDataSet>
      <sheetData sheetId="0"/>
      <sheetData sheetId="1"/>
      <sheetData sheetId="2"/>
      <sheetData sheetId="3"/>
      <sheetData sheetId="4"/>
      <sheetData sheetId="5"/>
      <sheetData sheetId="6"/>
      <sheetData sheetId="7"/>
      <sheetData sheetId="8">
        <row r="8">
          <cell r="D8">
            <v>280</v>
          </cell>
          <cell r="K8">
            <v>1219</v>
          </cell>
          <cell r="R8">
            <v>1219</v>
          </cell>
          <cell r="Y8">
            <v>68</v>
          </cell>
          <cell r="AD8">
            <v>806</v>
          </cell>
          <cell r="AY8">
            <v>67</v>
          </cell>
        </row>
        <row r="11">
          <cell r="E11" t="str">
            <v>1993-1</v>
          </cell>
          <cell r="F11">
            <v>1.0221760221760245E-2</v>
          </cell>
          <cell r="G11" t="e">
            <v>#N/A</v>
          </cell>
          <cell r="L11" t="str">
            <v>1962-1</v>
          </cell>
          <cell r="M11">
            <v>91.4</v>
          </cell>
          <cell r="N11" t="e">
            <v>#N/A</v>
          </cell>
          <cell r="S11" t="str">
            <v>1962-1</v>
          </cell>
          <cell r="T11" t="e">
            <v>#N/A</v>
          </cell>
          <cell r="U11" t="e">
            <v>#N/A</v>
          </cell>
          <cell r="W11">
            <v>1996</v>
          </cell>
          <cell r="X11">
            <v>965704.99999999988</v>
          </cell>
          <cell r="Y11" t="e">
            <v>#N/A</v>
          </cell>
        </row>
        <row r="12">
          <cell r="AE12" t="str">
            <v>1996-6</v>
          </cell>
          <cell r="AG12">
            <v>286.46216098753825</v>
          </cell>
          <cell r="AH12" t="e">
            <v>#N/A</v>
          </cell>
          <cell r="AI12" t="e">
            <v>#N/A</v>
          </cell>
          <cell r="AJ12" t="e">
            <v>#N/A</v>
          </cell>
          <cell r="AK12" t="e">
            <v>#N/A</v>
          </cell>
          <cell r="AL12">
            <v>8.2991382352941176</v>
          </cell>
          <cell r="AM12" t="e">
            <v>#N/A</v>
          </cell>
          <cell r="AN12" t="e">
            <v>#N/A</v>
          </cell>
          <cell r="AO12" t="e">
            <v>#N/A</v>
          </cell>
          <cell r="AP12" t="e">
            <v>#N/A</v>
          </cell>
          <cell r="AV12">
            <v>1997</v>
          </cell>
          <cell r="AX12">
            <v>303.78145628357663</v>
          </cell>
          <cell r="AY12" t="e">
            <v>#N/A</v>
          </cell>
          <cell r="AZ12" t="e">
            <v>#N/A</v>
          </cell>
          <cell r="BA12" t="e">
            <v>#N/A</v>
          </cell>
          <cell r="BB12">
            <v>110.39723725490195</v>
          </cell>
          <cell r="BC12">
            <v>111.36388678638113</v>
          </cell>
          <cell r="BD12" t="e">
            <v>#N/A</v>
          </cell>
          <cell r="BE12" t="e">
            <v>#N/A</v>
          </cell>
          <cell r="BF12" t="e">
            <v>#N/A</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MU Purchase Budget"/>
      <sheetName val="Far dates"/>
      <sheetName val="EMU + Depot Other Budget"/>
      <sheetName val="Depot Budget"/>
      <sheetName val="KiwiRail Payment"/>
      <sheetName val="FX Transactions"/>
      <sheetName val="loan info for NZTA"/>
      <sheetName val="sent to NZTA 16-03-2015"/>
      <sheetName val="sent to NZTA 16-01-2015"/>
      <sheetName val="IRS"/>
      <sheetName val="AC Loan 2"/>
      <sheetName val="AC Loan 1"/>
      <sheetName val="NZTA update"/>
      <sheetName val="Cashflow - updated with Actuals"/>
      <sheetName val="Cashflow - original updated"/>
      <sheetName val="Numbers for Ahmed"/>
      <sheetName val="Assumptions and data"/>
      <sheetName val="Cashflow - working version"/>
      <sheetName val="TB"/>
      <sheetName val="IntPri by year"/>
      <sheetName val="Fiona sum"/>
      <sheetName val="Cashflow - with actuals"/>
      <sheetName val="Cashflow - for Rachael"/>
      <sheetName val="jnl check"/>
      <sheetName val="SAP"/>
      <sheetName val="For Rachael"/>
      <sheetName val="EMU 12"/>
      <sheetName val="EMU 12.2"/>
      <sheetName val="EMU 11"/>
      <sheetName val="EMU 11.2"/>
      <sheetName val="EMU 16"/>
      <sheetName val="EMU 15"/>
      <sheetName val="EMU 14"/>
      <sheetName val="EMU 13"/>
      <sheetName val="EMU 10"/>
      <sheetName val="EMU 9"/>
      <sheetName val="EMU 8"/>
      <sheetName val="EMU Loan1"/>
      <sheetName val="EMU Loan2"/>
      <sheetName val="EMU Loan3"/>
      <sheetName val="EMU Loan4"/>
      <sheetName val="EMU Loan5"/>
      <sheetName val="EMU Loan6"/>
      <sheetName val="EMU Loan7"/>
      <sheetName val="EMU Loan8"/>
      <sheetName val="EMU Loan9"/>
      <sheetName val="EMU Loan10"/>
      <sheetName val="EMU Loan11"/>
      <sheetName val="EMU Loan12"/>
      <sheetName val="EMU Loan13"/>
      <sheetName val="EMU Loan14"/>
      <sheetName val="EMU Loan15"/>
      <sheetName val="EMU Loan16"/>
      <sheetName val="EMU Loan17"/>
      <sheetName val="EMU Loan18"/>
      <sheetName val="EMU Loan19"/>
      <sheetName val="EMU Loan20"/>
      <sheetName val="EMU Loan21"/>
      <sheetName val="EMU Loan22"/>
      <sheetName val="EMU Loan23"/>
      <sheetName val="EMU Loan24"/>
      <sheetName val="Depot Loan1"/>
      <sheetName val="Depot Loan2"/>
      <sheetName val="Depot Loan3"/>
      <sheetName val="Depot Loan4"/>
      <sheetName val="Depot Loan5"/>
      <sheetName val="Depot Loan6"/>
      <sheetName val="Depot Loan7"/>
      <sheetName val="Depot Loan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7">
          <cell r="YR27">
            <v>1556897.0206336437</v>
          </cell>
          <cell r="YS27">
            <v>2216464.3401600001</v>
          </cell>
          <cell r="YT27">
            <v>2216464.3401599992</v>
          </cell>
          <cell r="YU27">
            <v>2046455.8878968987</v>
          </cell>
          <cell r="YV27">
            <v>2045263.0730247453</v>
          </cell>
          <cell r="YW27">
            <v>0</v>
          </cell>
          <cell r="YX27">
            <v>0</v>
          </cell>
          <cell r="YY27">
            <v>0</v>
          </cell>
          <cell r="YZ27">
            <v>0</v>
          </cell>
          <cell r="ZA27">
            <v>0</v>
          </cell>
          <cell r="ZB27">
            <v>0</v>
          </cell>
          <cell r="ZC27">
            <v>0</v>
          </cell>
          <cell r="ZD27">
            <v>0</v>
          </cell>
          <cell r="ZE27">
            <v>0</v>
          </cell>
          <cell r="ZF27">
            <v>0</v>
          </cell>
          <cell r="ZG27">
            <v>0</v>
          </cell>
          <cell r="ZH27">
            <v>0</v>
          </cell>
          <cell r="ZI27">
            <v>0</v>
          </cell>
          <cell r="ZJ27">
            <v>0</v>
          </cell>
          <cell r="ZK27">
            <v>0</v>
          </cell>
          <cell r="ZL27">
            <v>0</v>
          </cell>
          <cell r="ZM27">
            <v>0</v>
          </cell>
          <cell r="ZN27">
            <v>0</v>
          </cell>
          <cell r="ZO27">
            <v>0</v>
          </cell>
          <cell r="ZP27">
            <v>0</v>
          </cell>
          <cell r="ZQ27">
            <v>0</v>
          </cell>
          <cell r="ZR27">
            <v>0</v>
          </cell>
          <cell r="ZS27">
            <v>0</v>
          </cell>
          <cell r="ZT27">
            <v>0</v>
          </cell>
          <cell r="ZU27">
            <v>0</v>
          </cell>
          <cell r="ZV27">
            <v>0</v>
          </cell>
          <cell r="ZW27">
            <v>0</v>
          </cell>
          <cell r="ZX27">
            <v>0</v>
          </cell>
          <cell r="ZY27">
            <v>0</v>
          </cell>
          <cell r="ZZ27">
            <v>0</v>
          </cell>
          <cell r="AAA27">
            <v>0</v>
          </cell>
          <cell r="AAB27">
            <v>0</v>
          </cell>
          <cell r="AAC27">
            <v>0</v>
          </cell>
          <cell r="AAD27">
            <v>0</v>
          </cell>
          <cell r="AAE27">
            <v>0</v>
          </cell>
          <cell r="AAF27">
            <v>0</v>
          </cell>
          <cell r="AAG27">
            <v>0</v>
          </cell>
          <cell r="AAH27">
            <v>0</v>
          </cell>
          <cell r="AAI27">
            <v>0</v>
          </cell>
          <cell r="AAJ27">
            <v>0</v>
          </cell>
          <cell r="AAK27">
            <v>0</v>
          </cell>
          <cell r="AAL27">
            <v>0</v>
          </cell>
          <cell r="AAM27">
            <v>0</v>
          </cell>
          <cell r="AAN27">
            <v>0</v>
          </cell>
          <cell r="AAO27">
            <v>0</v>
          </cell>
          <cell r="AAP27">
            <v>0</v>
          </cell>
          <cell r="AAQ27">
            <v>0</v>
          </cell>
          <cell r="AAR27">
            <v>0</v>
          </cell>
          <cell r="AAS27">
            <v>0</v>
          </cell>
          <cell r="AAT27">
            <v>0</v>
          </cell>
          <cell r="AAU27">
            <v>0</v>
          </cell>
        </row>
        <row r="28">
          <cell r="YR28">
            <v>166530.03768897086</v>
          </cell>
          <cell r="YS28">
            <v>621567.55008606915</v>
          </cell>
          <cell r="YT28">
            <v>1313006.1206437375</v>
          </cell>
          <cell r="YU28">
            <v>3211838.8893314763</v>
          </cell>
          <cell r="YV28">
            <v>4689855.6811140375</v>
          </cell>
          <cell r="YW28">
            <v>5051794.4439119818</v>
          </cell>
          <cell r="YX28">
            <v>5371411.2437705044</v>
          </cell>
          <cell r="YY28">
            <v>5711398.5470056292</v>
          </cell>
          <cell r="YZ28">
            <v>5992602.7401390262</v>
          </cell>
          <cell r="ZA28">
            <v>6461529.6545149554</v>
          </cell>
          <cell r="ZB28">
            <v>6861341.6813908238</v>
          </cell>
          <cell r="ZC28">
            <v>7295897.6790333716</v>
          </cell>
          <cell r="ZD28">
            <v>7691343.9497356359</v>
          </cell>
          <cell r="ZE28">
            <v>8229260.7682680329</v>
          </cell>
          <cell r="ZF28">
            <v>8775487.5400512777</v>
          </cell>
          <cell r="ZG28">
            <v>9330811.772145452</v>
          </cell>
          <cell r="ZH28">
            <v>9853402.4123339355</v>
          </cell>
          <cell r="ZI28">
            <v>10538470.258667856</v>
          </cell>
          <cell r="ZJ28">
            <v>11206604.652233712</v>
          </cell>
          <cell r="ZK28">
            <v>11903922.326652333</v>
          </cell>
          <cell r="ZL28">
            <v>12633122.220419278</v>
          </cell>
          <cell r="ZM28">
            <v>13473240.979387652</v>
          </cell>
          <cell r="ZN28">
            <v>14327964.091094205</v>
          </cell>
          <cell r="ZO28">
            <v>15236944.82611925</v>
          </cell>
          <cell r="ZP28">
            <v>16150926.007907489</v>
          </cell>
          <cell r="ZQ28">
            <v>17234701.779510166</v>
          </cell>
          <cell r="ZR28">
            <v>18327756.567431487</v>
          </cell>
          <cell r="ZS28">
            <v>19486277.105932407</v>
          </cell>
          <cell r="ZT28">
            <v>20693444.207309932</v>
          </cell>
          <cell r="ZU28">
            <v>22037701.466601621</v>
          </cell>
          <cell r="ZV28">
            <v>23432244.920121156</v>
          </cell>
          <cell r="ZW28">
            <v>24929078.333416075</v>
          </cell>
          <cell r="ZX28">
            <v>26498029.523566544</v>
          </cell>
          <cell r="ZY28">
            <v>28193532.109216332</v>
          </cell>
          <cell r="ZZ28">
            <v>29985279.567075659</v>
          </cell>
          <cell r="AAA28">
            <v>13081482.214553593</v>
          </cell>
          <cell r="AAB28">
            <v>0</v>
          </cell>
          <cell r="AAC28">
            <v>0</v>
          </cell>
          <cell r="AAD28">
            <v>0</v>
          </cell>
          <cell r="AAE28">
            <v>0</v>
          </cell>
          <cell r="AAF28">
            <v>0</v>
          </cell>
          <cell r="AAG28">
            <v>0</v>
          </cell>
          <cell r="AAH28">
            <v>0</v>
          </cell>
          <cell r="AAI28">
            <v>0</v>
          </cell>
          <cell r="AAJ28">
            <v>0</v>
          </cell>
          <cell r="AAK28">
            <v>0</v>
          </cell>
          <cell r="AAL28">
            <v>0</v>
          </cell>
          <cell r="AAM28">
            <v>0</v>
          </cell>
          <cell r="AAN28">
            <v>0</v>
          </cell>
          <cell r="AAO28">
            <v>0</v>
          </cell>
          <cell r="AAP28">
            <v>0</v>
          </cell>
          <cell r="AAQ28">
            <v>0</v>
          </cell>
          <cell r="AAR28">
            <v>0</v>
          </cell>
          <cell r="AAS28">
            <v>0</v>
          </cell>
          <cell r="AAT28">
            <v>0</v>
          </cell>
          <cell r="AAU28">
            <v>0</v>
          </cell>
        </row>
        <row r="29">
          <cell r="YR29">
            <v>947955.31936772587</v>
          </cell>
          <cell r="YS29">
            <v>3698354.4612660324</v>
          </cell>
          <cell r="YT29">
            <v>7209291.1640280588</v>
          </cell>
          <cell r="YU29">
            <v>19044843.361753535</v>
          </cell>
          <cell r="YV29">
            <v>27119608.67592046</v>
          </cell>
          <cell r="YW29">
            <v>26747693.952938508</v>
          </cell>
          <cell r="YX29">
            <v>26427537.166194905</v>
          </cell>
          <cell r="YY29">
            <v>26086975.385220002</v>
          </cell>
          <cell r="YZ29">
            <v>25796549.244668819</v>
          </cell>
          <cell r="ZA29">
            <v>25344323.531011105</v>
          </cell>
          <cell r="ZB29">
            <v>24935088.603583425</v>
          </cell>
          <cell r="ZC29">
            <v>24499797.892823782</v>
          </cell>
          <cell r="ZD29">
            <v>24103683.176787812</v>
          </cell>
          <cell r="ZE29">
            <v>23549004.043721713</v>
          </cell>
          <cell r="ZF29">
            <v>23025827.678827882</v>
          </cell>
          <cell r="ZG29">
            <v>22469172.331493594</v>
          </cell>
          <cell r="ZH29">
            <v>21937967.29893396</v>
          </cell>
          <cell r="ZI29">
            <v>21251739.984571792</v>
          </cell>
          <cell r="ZJ29">
            <v>20582474.763803225</v>
          </cell>
          <cell r="ZK29">
            <v>19870826.832669444</v>
          </cell>
          <cell r="ZL29">
            <v>19166692.183319572</v>
          </cell>
          <cell r="ZM29">
            <v>18312000.927608863</v>
          </cell>
          <cell r="ZN29">
            <v>17455830.306791823</v>
          </cell>
          <cell r="ZO29">
            <v>16545309.927685212</v>
          </cell>
          <cell r="ZP29">
            <v>15619703.47992301</v>
          </cell>
          <cell r="ZQ29">
            <v>14549571.251414433</v>
          </cell>
          <cell r="ZR29">
            <v>13453935.476564325</v>
          </cell>
          <cell r="ZS29">
            <v>12288777.29867778</v>
          </cell>
          <cell r="ZT29">
            <v>11079563.96954539</v>
          </cell>
          <cell r="ZU29">
            <v>9733027.7147254068</v>
          </cell>
          <cell r="ZV29">
            <v>8331096.0117398547</v>
          </cell>
          <cell r="ZW29">
            <v>6839771.4962078948</v>
          </cell>
          <cell r="ZX29">
            <v>5267135.4344180869</v>
          </cell>
          <cell r="ZY29">
            <v>3566756.7007996873</v>
          </cell>
          <cell r="ZZ29">
            <v>1771969.2884802446</v>
          </cell>
          <cell r="AAA29">
            <v>182066.43963183908</v>
          </cell>
          <cell r="AAB29">
            <v>0</v>
          </cell>
          <cell r="AAC29">
            <v>0</v>
          </cell>
          <cell r="AAD29">
            <v>0</v>
          </cell>
          <cell r="AAE29">
            <v>0</v>
          </cell>
          <cell r="AAF29">
            <v>0</v>
          </cell>
          <cell r="AAG29">
            <v>0</v>
          </cell>
          <cell r="AAH29">
            <v>0</v>
          </cell>
          <cell r="AAI29">
            <v>0</v>
          </cell>
          <cell r="AAJ29">
            <v>0</v>
          </cell>
          <cell r="AAK29">
            <v>0</v>
          </cell>
          <cell r="AAL29">
            <v>0</v>
          </cell>
          <cell r="AAM29">
            <v>0</v>
          </cell>
          <cell r="AAN29">
            <v>0</v>
          </cell>
          <cell r="AAO29">
            <v>0</v>
          </cell>
          <cell r="AAP29">
            <v>0</v>
          </cell>
          <cell r="AAQ29">
            <v>0</v>
          </cell>
          <cell r="AAR29">
            <v>0</v>
          </cell>
          <cell r="AAS29">
            <v>0</v>
          </cell>
          <cell r="AAT29">
            <v>0</v>
          </cell>
          <cell r="AAU29">
            <v>0</v>
          </cell>
        </row>
        <row r="30">
          <cell r="YR30">
            <v>37262.699999999997</v>
          </cell>
          <cell r="YS30">
            <v>265617.61</v>
          </cell>
          <cell r="YT30">
            <v>340633.64999999997</v>
          </cell>
          <cell r="YU30">
            <v>350509.62</v>
          </cell>
          <cell r="YV30">
            <v>369688.00510965649</v>
          </cell>
          <cell r="YW30">
            <v>407395.71046110051</v>
          </cell>
          <cell r="YX30">
            <v>432129.36667100555</v>
          </cell>
          <cell r="YY30">
            <v>458365.91992995102</v>
          </cell>
          <cell r="YZ30">
            <v>471215.22731393419</v>
          </cell>
          <cell r="ZA30">
            <v>514806.75103967165</v>
          </cell>
          <cell r="ZB30">
            <v>546067.15752652579</v>
          </cell>
          <cell r="ZC30">
            <v>579227.29298753757</v>
          </cell>
          <cell r="ZD30">
            <v>599782.37059039506</v>
          </cell>
          <cell r="ZE30">
            <v>650826.33837948146</v>
          </cell>
          <cell r="ZF30">
            <v>690353.42201758095</v>
          </cell>
          <cell r="ZG30">
            <v>732283.18673984776</v>
          </cell>
          <cell r="ZH30">
            <v>762598.4870350766</v>
          </cell>
          <cell r="ZI30">
            <v>823082.17935486289</v>
          </cell>
          <cell r="ZJ30">
            <v>873080.46039437491</v>
          </cell>
          <cell r="ZK30">
            <v>926118.55118983611</v>
          </cell>
          <cell r="ZL30">
            <v>968796.8861017673</v>
          </cell>
          <cell r="ZM30">
            <v>1041238.0208091615</v>
          </cell>
          <cell r="ZN30">
            <v>1104500.4387566471</v>
          </cell>
          <cell r="ZO30">
            <v>1171609.8004918129</v>
          </cell>
          <cell r="ZP30">
            <v>1229949.0441504037</v>
          </cell>
          <cell r="ZQ30">
            <v>1317537.8018869557</v>
          </cell>
          <cell r="ZR30">
            <v>1397603.0602627245</v>
          </cell>
          <cell r="ZS30">
            <v>1482538.023519763</v>
          </cell>
          <cell r="ZT30">
            <v>1560716.6750800507</v>
          </cell>
          <cell r="ZU30">
            <v>1667495.2073003445</v>
          </cell>
          <cell r="ZV30">
            <v>1768847.1982852824</v>
          </cell>
          <cell r="ZW30">
            <v>1876364.9157676043</v>
          </cell>
          <cell r="ZX30">
            <v>1979677.6893034948</v>
          </cell>
          <cell r="ZY30">
            <v>2110768.0616497444</v>
          </cell>
          <cell r="ZZ30">
            <v>2239088.7459476679</v>
          </cell>
          <cell r="AAA30">
            <v>2375217.4759091637</v>
          </cell>
          <cell r="AAB30">
            <v>2510373.7396968589</v>
          </cell>
          <cell r="AAC30">
            <v>2672266.9444289403</v>
          </cell>
          <cell r="AAD30">
            <v>2834756.6405823035</v>
          </cell>
          <cell r="AAE30">
            <v>3007135.7534464458</v>
          </cell>
          <cell r="AAF30">
            <v>3182638.1932127015</v>
          </cell>
          <cell r="AAG30">
            <v>3383560.1610544599</v>
          </cell>
          <cell r="AAH30">
            <v>3589344.1914326022</v>
          </cell>
          <cell r="AAI30">
            <v>3807655.4034438692</v>
          </cell>
          <cell r="AAJ30">
            <v>4034279.6865638918</v>
          </cell>
          <cell r="AAK30">
            <v>4284656.1534375232</v>
          </cell>
          <cell r="AAL30">
            <v>4545299.5865078308</v>
          </cell>
          <cell r="AAM30">
            <v>4821813.4687874559</v>
          </cell>
          <cell r="AAN30">
            <v>5113217.0891638258</v>
          </cell>
          <cell r="AAO30">
            <v>5426262.1365320338</v>
          </cell>
          <cell r="AAP30">
            <v>4663669.7853454556</v>
          </cell>
          <cell r="AAQ30">
            <v>0</v>
          </cell>
          <cell r="AAR30">
            <v>0</v>
          </cell>
          <cell r="AAS30">
            <v>0</v>
          </cell>
          <cell r="AAT30">
            <v>0</v>
          </cell>
          <cell r="AAU30">
            <v>0</v>
          </cell>
        </row>
        <row r="31">
          <cell r="YR31">
            <v>333819.50244041096</v>
          </cell>
          <cell r="YS31">
            <v>3117080.6660520821</v>
          </cell>
          <cell r="YT31">
            <v>5241427.9087434802</v>
          </cell>
          <cell r="YU31">
            <v>5257616.6626328351</v>
          </cell>
          <cell r="YV31">
            <v>5508047.4011827819</v>
          </cell>
          <cell r="YW31">
            <v>5470278.6031795256</v>
          </cell>
          <cell r="YX31">
            <v>5445504.8619249566</v>
          </cell>
          <cell r="YY31">
            <v>5419225.8504268657</v>
          </cell>
          <cell r="YZ31">
            <v>5406355.7617867803</v>
          </cell>
          <cell r="ZA31">
            <v>5362693.5762403943</v>
          </cell>
          <cell r="ZB31">
            <v>5331382.5263893241</v>
          </cell>
          <cell r="ZC31">
            <v>5298168.628893123</v>
          </cell>
          <cell r="ZD31">
            <v>5277580.3236652724</v>
          </cell>
          <cell r="ZE31">
            <v>5226453.5958591439</v>
          </cell>
          <cell r="ZF31">
            <v>5186862.3922944451</v>
          </cell>
          <cell r="ZG31">
            <v>5144864.6620564684</v>
          </cell>
          <cell r="ZH31">
            <v>5114500.3097631307</v>
          </cell>
          <cell r="ZI31">
            <v>5053918.5552064804</v>
          </cell>
          <cell r="ZJ31">
            <v>5003839.1932798102</v>
          </cell>
          <cell r="ZK31">
            <v>4950715.1748809163</v>
          </cell>
          <cell r="ZL31">
            <v>4907967.6721128048</v>
          </cell>
          <cell r="ZM31">
            <v>4835409.0262854593</v>
          </cell>
          <cell r="ZN31">
            <v>4772044.0432745479</v>
          </cell>
          <cell r="ZO31">
            <v>4704825.8897640994</v>
          </cell>
          <cell r="ZP31">
            <v>4646392.0721376371</v>
          </cell>
          <cell r="ZQ31">
            <v>4558661.2602437949</v>
          </cell>
          <cell r="ZR31">
            <v>4478466.1791043943</v>
          </cell>
          <cell r="ZS31">
            <v>4393393.4795712009</v>
          </cell>
          <cell r="ZT31">
            <v>4315088.0548639018</v>
          </cell>
          <cell r="ZU31">
            <v>4208136.3489907682</v>
          </cell>
          <cell r="ZV31">
            <v>4106619.9534241306</v>
          </cell>
          <cell r="ZW31">
            <v>3998927.8148531788</v>
          </cell>
          <cell r="ZX31">
            <v>3895447.491966763</v>
          </cell>
          <cell r="ZY31">
            <v>3764144.4676043661</v>
          </cell>
          <cell r="ZZ31">
            <v>3635615.6062717531</v>
          </cell>
          <cell r="AAA31">
            <v>3499265.9958491446</v>
          </cell>
          <cell r="AAB31">
            <v>3363890.4595407122</v>
          </cell>
          <cell r="AAC31">
            <v>3201734.6286546183</v>
          </cell>
          <cell r="AAD31">
            <v>3038981.2124784342</v>
          </cell>
          <cell r="AAE31">
            <v>2866322.3466666704</v>
          </cell>
          <cell r="AAF31">
            <v>2690535.1439629467</v>
          </cell>
          <cell r="AAG31">
            <v>2489287.0717414394</v>
          </cell>
          <cell r="AAH31">
            <v>2283169.0785886478</v>
          </cell>
          <cell r="AAI31">
            <v>2064503.5596230056</v>
          </cell>
          <cell r="AAJ31">
            <v>1837511.4160168848</v>
          </cell>
          <cell r="AAK31">
            <v>1586728.5249807511</v>
          </cell>
          <cell r="AAL31">
            <v>1325661.9408968668</v>
          </cell>
          <cell r="AAM31">
            <v>1048699.1566064782</v>
          </cell>
          <cell r="AAN31">
            <v>756822.4688868816</v>
          </cell>
          <cell r="AAO31">
            <v>443269.14574535459</v>
          </cell>
          <cell r="AAP31">
            <v>116240.79136350198</v>
          </cell>
          <cell r="AAQ31">
            <v>0</v>
          </cell>
          <cell r="AAR31">
            <v>0</v>
          </cell>
          <cell r="AAS31">
            <v>0</v>
          </cell>
          <cell r="AAT31">
            <v>0</v>
          </cell>
          <cell r="AAU31">
            <v>0</v>
          </cell>
        </row>
        <row r="32">
          <cell r="YR32">
            <v>0</v>
          </cell>
          <cell r="YS32">
            <v>0</v>
          </cell>
          <cell r="YT32">
            <v>0</v>
          </cell>
          <cell r="YU32">
            <v>0</v>
          </cell>
          <cell r="YV32">
            <v>192720.79520741597</v>
          </cell>
          <cell r="YW32">
            <v>0</v>
          </cell>
          <cell r="YX32">
            <v>0</v>
          </cell>
          <cell r="YY32">
            <v>0</v>
          </cell>
          <cell r="YZ32">
            <v>0</v>
          </cell>
          <cell r="ZA32">
            <v>0</v>
          </cell>
          <cell r="ZB32">
            <v>0</v>
          </cell>
          <cell r="ZC32">
            <v>0</v>
          </cell>
          <cell r="ZD32">
            <v>0</v>
          </cell>
          <cell r="ZE32">
            <v>0</v>
          </cell>
          <cell r="ZF32">
            <v>0</v>
          </cell>
          <cell r="ZG32">
            <v>0</v>
          </cell>
          <cell r="ZH32">
            <v>0</v>
          </cell>
          <cell r="ZI32">
            <v>0</v>
          </cell>
          <cell r="ZJ32">
            <v>0</v>
          </cell>
          <cell r="ZK32">
            <v>0</v>
          </cell>
          <cell r="ZL32">
            <v>0</v>
          </cell>
          <cell r="ZM32">
            <v>0</v>
          </cell>
          <cell r="ZN32">
            <v>0</v>
          </cell>
          <cell r="ZO32">
            <v>0</v>
          </cell>
          <cell r="ZP32">
            <v>0</v>
          </cell>
          <cell r="ZQ32">
            <v>0</v>
          </cell>
          <cell r="ZR32">
            <v>0</v>
          </cell>
          <cell r="ZS32">
            <v>0</v>
          </cell>
          <cell r="ZT32">
            <v>0</v>
          </cell>
          <cell r="ZU32">
            <v>0</v>
          </cell>
          <cell r="ZV32">
            <v>0</v>
          </cell>
          <cell r="ZW32">
            <v>0</v>
          </cell>
          <cell r="ZX32">
            <v>0</v>
          </cell>
          <cell r="ZY32">
            <v>0</v>
          </cell>
          <cell r="ZZ32">
            <v>0</v>
          </cell>
          <cell r="AAA32">
            <v>0</v>
          </cell>
          <cell r="AAB32">
            <v>0</v>
          </cell>
          <cell r="AAC32">
            <v>0</v>
          </cell>
          <cell r="AAD32">
            <v>0</v>
          </cell>
          <cell r="AAE32">
            <v>0</v>
          </cell>
          <cell r="AAF32">
            <v>0</v>
          </cell>
          <cell r="AAG32">
            <v>0</v>
          </cell>
          <cell r="AAH32">
            <v>0</v>
          </cell>
          <cell r="AAI32">
            <v>0</v>
          </cell>
          <cell r="AAJ32">
            <v>0</v>
          </cell>
          <cell r="AAK32">
            <v>0</v>
          </cell>
          <cell r="AAL32">
            <v>0</v>
          </cell>
          <cell r="AAM32">
            <v>0</v>
          </cell>
          <cell r="AAN32">
            <v>0</v>
          </cell>
          <cell r="AAO32">
            <v>0</v>
          </cell>
          <cell r="AAP32">
            <v>0</v>
          </cell>
          <cell r="AAQ32">
            <v>0</v>
          </cell>
          <cell r="AAR32">
            <v>0</v>
          </cell>
          <cell r="AAS32">
            <v>0</v>
          </cell>
          <cell r="AAT32">
            <v>0</v>
          </cell>
          <cell r="AAU32">
            <v>0</v>
          </cell>
        </row>
        <row r="33">
          <cell r="YR33">
            <v>0</v>
          </cell>
          <cell r="YS33">
            <v>0</v>
          </cell>
          <cell r="YT33">
            <v>0</v>
          </cell>
          <cell r="YU33">
            <v>0</v>
          </cell>
          <cell r="YV33">
            <v>0</v>
          </cell>
          <cell r="YW33">
            <v>0</v>
          </cell>
          <cell r="YX33">
            <v>0</v>
          </cell>
          <cell r="YY33">
            <v>0</v>
          </cell>
          <cell r="YZ33">
            <v>0</v>
          </cell>
          <cell r="ZA33">
            <v>0</v>
          </cell>
          <cell r="ZB33">
            <v>0</v>
          </cell>
          <cell r="ZC33">
            <v>0</v>
          </cell>
          <cell r="ZD33">
            <v>0</v>
          </cell>
          <cell r="ZE33">
            <v>0</v>
          </cell>
          <cell r="ZF33">
            <v>0</v>
          </cell>
          <cell r="ZG33">
            <v>0</v>
          </cell>
          <cell r="ZH33">
            <v>0</v>
          </cell>
          <cell r="ZI33">
            <v>0</v>
          </cell>
          <cell r="ZJ33">
            <v>0</v>
          </cell>
          <cell r="ZK33">
            <v>0</v>
          </cell>
          <cell r="ZL33">
            <v>0</v>
          </cell>
          <cell r="ZM33">
            <v>0</v>
          </cell>
          <cell r="ZN33">
            <v>0</v>
          </cell>
          <cell r="ZO33">
            <v>0</v>
          </cell>
          <cell r="ZP33">
            <v>0</v>
          </cell>
          <cell r="ZQ33">
            <v>0</v>
          </cell>
          <cell r="ZR33">
            <v>0</v>
          </cell>
          <cell r="ZS33">
            <v>0</v>
          </cell>
          <cell r="ZT33">
            <v>0</v>
          </cell>
          <cell r="ZU33">
            <v>0</v>
          </cell>
          <cell r="ZV33">
            <v>0</v>
          </cell>
          <cell r="ZW33">
            <v>0</v>
          </cell>
          <cell r="ZX33">
            <v>0</v>
          </cell>
          <cell r="ZY33">
            <v>0</v>
          </cell>
          <cell r="ZZ33">
            <v>0</v>
          </cell>
          <cell r="AAA33">
            <v>0</v>
          </cell>
          <cell r="AAB33">
            <v>0</v>
          </cell>
          <cell r="AAC33">
            <v>0</v>
          </cell>
          <cell r="AAD33">
            <v>0</v>
          </cell>
          <cell r="AAE33">
            <v>0</v>
          </cell>
          <cell r="AAF33">
            <v>0</v>
          </cell>
          <cell r="AAG33">
            <v>0</v>
          </cell>
          <cell r="AAH33">
            <v>0</v>
          </cell>
          <cell r="AAI33">
            <v>0</v>
          </cell>
          <cell r="AAJ33">
            <v>0</v>
          </cell>
          <cell r="AAK33">
            <v>0</v>
          </cell>
          <cell r="AAL33">
            <v>0</v>
          </cell>
          <cell r="AAM33">
            <v>0</v>
          </cell>
          <cell r="AAN33">
            <v>0</v>
          </cell>
          <cell r="AAO33">
            <v>0</v>
          </cell>
          <cell r="AAP33">
            <v>0</v>
          </cell>
          <cell r="AAQ33">
            <v>0</v>
          </cell>
          <cell r="AAR33">
            <v>0</v>
          </cell>
          <cell r="AAS33">
            <v>0</v>
          </cell>
          <cell r="AAT33">
            <v>0</v>
          </cell>
          <cell r="AAU33">
            <v>0</v>
          </cell>
        </row>
        <row r="34">
          <cell r="YR34">
            <v>-82708.789999999994</v>
          </cell>
          <cell r="YS34">
            <v>-58465.94</v>
          </cell>
          <cell r="YT34">
            <v>0</v>
          </cell>
          <cell r="YU34">
            <v>0</v>
          </cell>
          <cell r="YV34">
            <v>0</v>
          </cell>
          <cell r="YW34">
            <v>0</v>
          </cell>
          <cell r="YX34">
            <v>0</v>
          </cell>
          <cell r="YY34">
            <v>0</v>
          </cell>
          <cell r="YZ34">
            <v>0</v>
          </cell>
          <cell r="ZA34">
            <v>0</v>
          </cell>
          <cell r="ZB34">
            <v>0</v>
          </cell>
          <cell r="ZC34">
            <v>0</v>
          </cell>
          <cell r="ZD34">
            <v>0</v>
          </cell>
          <cell r="ZE34">
            <v>0</v>
          </cell>
          <cell r="ZF34">
            <v>0</v>
          </cell>
          <cell r="ZG34">
            <v>0</v>
          </cell>
          <cell r="ZH34">
            <v>0</v>
          </cell>
          <cell r="ZI34">
            <v>0</v>
          </cell>
          <cell r="ZJ34">
            <v>0</v>
          </cell>
          <cell r="ZK34">
            <v>0</v>
          </cell>
          <cell r="ZL34">
            <v>0</v>
          </cell>
          <cell r="ZM34">
            <v>0</v>
          </cell>
          <cell r="ZN34">
            <v>0</v>
          </cell>
          <cell r="ZO34">
            <v>0</v>
          </cell>
          <cell r="ZP34">
            <v>0</v>
          </cell>
          <cell r="ZQ34">
            <v>0</v>
          </cell>
          <cell r="ZR34">
            <v>0</v>
          </cell>
          <cell r="ZS34">
            <v>0</v>
          </cell>
          <cell r="ZT34">
            <v>0</v>
          </cell>
          <cell r="ZU34">
            <v>0</v>
          </cell>
          <cell r="ZV34">
            <v>0</v>
          </cell>
          <cell r="ZW34">
            <v>0</v>
          </cell>
          <cell r="ZX34">
            <v>0</v>
          </cell>
          <cell r="ZY34">
            <v>0</v>
          </cell>
          <cell r="ZZ34">
            <v>0</v>
          </cell>
          <cell r="AAA34">
            <v>0</v>
          </cell>
          <cell r="AAB34">
            <v>0</v>
          </cell>
          <cell r="AAC34">
            <v>0</v>
          </cell>
          <cell r="AAD34">
            <v>0</v>
          </cell>
          <cell r="AAE34">
            <v>0</v>
          </cell>
          <cell r="AAF34">
            <v>0</v>
          </cell>
          <cell r="AAG34">
            <v>0</v>
          </cell>
          <cell r="AAH34">
            <v>0</v>
          </cell>
          <cell r="AAI34">
            <v>0</v>
          </cell>
          <cell r="AAJ34">
            <v>0</v>
          </cell>
          <cell r="AAK34">
            <v>0</v>
          </cell>
          <cell r="AAL34">
            <v>0</v>
          </cell>
          <cell r="AAM34">
            <v>0</v>
          </cell>
          <cell r="AAN34">
            <v>0</v>
          </cell>
          <cell r="AAO34">
            <v>0</v>
          </cell>
          <cell r="AAP34">
            <v>0</v>
          </cell>
          <cell r="AAQ34">
            <v>0</v>
          </cell>
          <cell r="AAR34">
            <v>0</v>
          </cell>
          <cell r="AAS34">
            <v>0</v>
          </cell>
          <cell r="AAT34">
            <v>0</v>
          </cell>
          <cell r="AAU34">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 exp report"/>
      <sheetName val="3080, 3081, 3082, 3083"/>
      <sheetName val="3250"/>
      <sheetName val="3500"/>
      <sheetName val="3510 Full Year"/>
      <sheetName val="3510"/>
      <sheetName val="3520"/>
      <sheetName val="3561"/>
      <sheetName val="3840"/>
      <sheetName val="3935"/>
      <sheetName val="SWA_JOURNAL_LINES-3905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T-Shifts"/>
      <sheetName val="DBase"/>
      <sheetName val="Inflation"/>
      <sheetName val="EPMO"/>
      <sheetName val="Guidance"/>
      <sheetName val="Ranked Capex Schedule"/>
      <sheetName val="Evaluation factors"/>
      <sheetName val="GoA split"/>
      <sheetName val="LB project list"/>
      <sheetName val="Group project list"/>
      <sheetName val="Group List"/>
      <sheetName val="Geographic"/>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B3" t="str">
            <v>Not Aligned</v>
          </cell>
        </row>
        <row r="4">
          <cell r="B4" t="str">
            <v xml:space="preserve">Shift 1 - Youth </v>
          </cell>
          <cell r="D4" t="str">
            <v>High</v>
          </cell>
        </row>
        <row r="5">
          <cell r="B5" t="str">
            <v xml:space="preserve">Shift 2 - Environment </v>
          </cell>
          <cell r="D5" t="str">
            <v>Medium</v>
          </cell>
        </row>
        <row r="6">
          <cell r="B6" t="str">
            <v xml:space="preserve">Shift 3 - Public Transport </v>
          </cell>
          <cell r="D6" t="str">
            <v>Low</v>
          </cell>
        </row>
        <row r="7">
          <cell r="B7" t="str">
            <v xml:space="preserve">Shift 4 - Urban Living </v>
          </cell>
        </row>
        <row r="8">
          <cell r="B8" t="str">
            <v xml:space="preserve">Shift 5 - Living Standard </v>
          </cell>
        </row>
        <row r="9">
          <cell r="B9" t="str">
            <v>Shift 6 - Maori well-being</v>
          </cell>
        </row>
        <row r="11">
          <cell r="F11" t="str">
            <v>Soutern Initiative - key project</v>
          </cell>
        </row>
        <row r="12">
          <cell r="F12" t="str">
            <v>Soutern Initiative - partial alignment</v>
          </cell>
        </row>
        <row r="13">
          <cell r="F13" t="str">
            <v>City Centre Master Plan - key project</v>
          </cell>
        </row>
        <row r="14">
          <cell r="F14" t="str">
            <v>City Centre Master Plan - partial alignment</v>
          </cell>
        </row>
        <row r="15">
          <cell r="F15" t="str">
            <v>No</v>
          </cell>
        </row>
        <row r="18">
          <cell r="A18" t="str">
            <v>All - 95%+ (1,400,000)</v>
          </cell>
        </row>
        <row r="19">
          <cell r="A19" t="str">
            <v>Most - 75%+</v>
          </cell>
        </row>
        <row r="20">
          <cell r="A20" t="str">
            <v>Many - 25% - 75%</v>
          </cell>
        </row>
        <row r="21">
          <cell r="A21" t="str">
            <v>Some - 5% - 25%</v>
          </cell>
        </row>
        <row r="22">
          <cell r="A22" t="str">
            <v>Few - Less than 5% (75,000)</v>
          </cell>
        </row>
        <row r="25">
          <cell r="A25" t="str">
            <v>Statuatory/Legislative Compliance</v>
          </cell>
        </row>
        <row r="26">
          <cell r="A26" t="str">
            <v>Positive cashflow/Efficiency savings</v>
          </cell>
        </row>
        <row r="27">
          <cell r="A27" t="str">
            <v>Asset Management Plan outcome</v>
          </cell>
        </row>
        <row r="28">
          <cell r="A28" t="str">
            <v>Project is servicing growth</v>
          </cell>
        </row>
        <row r="29">
          <cell r="A29" t="str">
            <v>Significant measureable benefit</v>
          </cell>
        </row>
        <row r="30">
          <cell r="A30" t="str">
            <v>Other reason</v>
          </cell>
        </row>
      </sheetData>
      <sheetData sheetId="8" refreshError="1"/>
      <sheetData sheetId="9" refreshError="1"/>
      <sheetData sheetId="10" refreshError="1"/>
      <sheetData sheetId="11" refreshError="1"/>
      <sheetData sheetId="12">
        <row r="1">
          <cell r="A1" t="str">
            <v>Northcote</v>
          </cell>
        </row>
        <row r="2">
          <cell r="A2" t="str">
            <v>Birkenhead</v>
          </cell>
        </row>
        <row r="3">
          <cell r="A3" t="str">
            <v>Takapuna</v>
          </cell>
        </row>
        <row r="4">
          <cell r="A4" t="str">
            <v>NORSGA</v>
          </cell>
        </row>
        <row r="5">
          <cell r="A5" t="str">
            <v>New Lynn</v>
          </cell>
        </row>
        <row r="6">
          <cell r="A6" t="str">
            <v>Pt Chev</v>
          </cell>
        </row>
        <row r="7">
          <cell r="A7" t="str">
            <v>Sandringham</v>
          </cell>
        </row>
        <row r="8">
          <cell r="A8" t="str">
            <v>Mt Albert</v>
          </cell>
        </row>
        <row r="9">
          <cell r="A9" t="str">
            <v>Greenwoods Corner</v>
          </cell>
        </row>
        <row r="10">
          <cell r="A10" t="str">
            <v>Pukekohe</v>
          </cell>
        </row>
        <row r="11">
          <cell r="A11" t="str">
            <v>Manukau City Centre</v>
          </cell>
        </row>
        <row r="12">
          <cell r="A12" t="str">
            <v>Pakuranga</v>
          </cell>
        </row>
        <row r="13">
          <cell r="A13" t="str">
            <v>Flat Bush</v>
          </cell>
        </row>
        <row r="14">
          <cell r="A14" t="str">
            <v>Other</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VANCE PAYMENT STATEMENT"/>
      <sheetName val="Sheet1"/>
      <sheetName val="SUMMARY"/>
      <sheetName val="CONTROL"/>
      <sheetName val="Ebill"/>
      <sheetName val="Post Met"/>
      <sheetName val="Post Unm"/>
      <sheetName val="Post TE"/>
      <sheetName val="Pre All"/>
      <sheetName val="Cash"/>
      <sheetName val="Additional Bills"/>
      <sheetName val="Missing - Check"/>
      <sheetName val="Missing2 - Check"/>
      <sheetName val="Missing - Rollup"/>
      <sheetName val="ALL"/>
      <sheetName val="Rollup"/>
      <sheetName val="Dates"/>
      <sheetName val="Parms"/>
    </sheetNames>
    <sheetDataSet>
      <sheetData sheetId="0" refreshError="1"/>
      <sheetData sheetId="1" refreshError="1"/>
      <sheetData sheetId="2" refreshError="1">
        <row r="39">
          <cell r="J39">
            <v>-1023.2692615384658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05-06 GT Fixed Accrual"/>
      <sheetName val="PI Insurance"/>
      <sheetName val="Service Contracts"/>
      <sheetName val="JOURNAL UPLOAD"/>
    </sheetNames>
    <sheetDataSet>
      <sheetData sheetId="0" refreshError="1"/>
      <sheetData sheetId="1" refreshError="1"/>
      <sheetData sheetId="2" refreshError="1"/>
      <sheetData sheetId="3" refreshError="1"/>
      <sheetData sheetId="4" refreshError="1">
        <row r="7">
          <cell r="H7">
            <v>0</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ECL P&amp;L"/>
      <sheetName val="Run Report"/>
      <sheetName val="Evaluation factors"/>
      <sheetName val="Geographic"/>
    </sheetNames>
    <sheetDataSet>
      <sheetData sheetId="0" refreshError="1">
        <row r="12">
          <cell r="C12" t="str">
            <v>10060</v>
          </cell>
        </row>
        <row r="17">
          <cell r="A17" t="str">
            <v>10060 - Express Couriers Limited</v>
          </cell>
        </row>
      </sheetData>
      <sheetData sheetId="1"/>
      <sheetData sheetId="2" refreshError="1"/>
      <sheetData sheetId="3" refreshError="1"/>
      <sheetData sheetId="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turn"/>
      <sheetName val="Capex"/>
      <sheetName val="Print"/>
      <sheetName val="OpUp"/>
      <sheetName val="GREBIT"/>
      <sheetName val="GREVA"/>
      <sheetName val="BdYTD"/>
      <sheetName val="BdANN"/>
      <sheetName val="BdSUM"/>
      <sheetName val="Half Year"/>
      <sheetName val="vBud"/>
      <sheetName val="vLYr"/>
      <sheetName val="BudvLyr"/>
      <sheetName val="Act"/>
      <sheetName val="Bud"/>
      <sheetName val="Bud2"/>
      <sheetName val="Pro"/>
      <sheetName val="Tar"/>
      <sheetName val="Out"/>
      <sheetName val="Out2"/>
      <sheetName val="Oup"/>
      <sheetName val="Lyr"/>
      <sheetName val="Lyr2"/>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3"/>
      <sheetName val="Activity_List"/>
      <sheetName val="MD3_Setup"/>
      <sheetName val="Capex"/>
    </sheetNames>
    <sheetDataSet>
      <sheetData sheetId="0"/>
      <sheetData sheetId="1"/>
      <sheetData sheetId="2">
        <row r="6">
          <cell r="A6" t="str">
            <v>New Project</v>
          </cell>
          <cell r="I6" t="str">
            <v>Annual Programme</v>
          </cell>
        </row>
        <row r="7">
          <cell r="I7" t="str">
            <v>Discrete Project</v>
          </cell>
        </row>
      </sheetData>
      <sheetData sheetId="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1"/>
      <sheetName val="List"/>
      <sheetName val="Dashboard Data"/>
      <sheetName val="ELT Monthly Graph"/>
      <sheetName val="Report"/>
      <sheetName val="AC"/>
      <sheetName val="Dashboard AC"/>
      <sheetName val="Operations"/>
      <sheetName val="CFO"/>
      <sheetName val="CE"/>
      <sheetName val="CPO"/>
      <sheetName val="Dashboard CPO"/>
      <sheetName val="Governance"/>
      <sheetName val="P&amp;P"/>
      <sheetName val="Dashboard RegService"/>
      <sheetName val="Dashboard PP"/>
      <sheetName val="Regulatory Service"/>
      <sheetName val="Dashboard CommService"/>
      <sheetName val="Community Service"/>
      <sheetName val="Dashboard IES"/>
      <sheetName val="I&amp;ES"/>
      <sheetName val="Dashboard CEO"/>
      <sheetName val="CEO"/>
      <sheetName val="Dashboard LR"/>
      <sheetName val="L&amp;R"/>
      <sheetName val="Dashboard CommEng"/>
      <sheetName val="Comm&amp;Eng"/>
      <sheetName val="Dashboard Mayoff"/>
      <sheetName val="Mayoral Office"/>
      <sheetName val="Dashboard Governance"/>
      <sheetName val="Dashboard CE"/>
      <sheetName val="Dashboard CFO"/>
      <sheetName val="Dashboard Opeartions"/>
      <sheetName val="Workforce Planning Report_Maste"/>
      <sheetName val="MD3_Setup"/>
    </sheetNames>
    <sheetDataSet>
      <sheetData sheetId="0">
        <row r="4">
          <cell r="B4" t="str">
            <v>Auckland Council</v>
          </cell>
          <cell r="P4" t="str">
            <v>Auckland Council</v>
          </cell>
          <cell r="AD4" t="str">
            <v>Auckland Council</v>
          </cell>
          <cell r="AR4" t="str">
            <v>Auckland Council</v>
          </cell>
          <cell r="BF4" t="str">
            <v>Auckland Council</v>
          </cell>
          <cell r="BT4" t="str">
            <v>Auckland Council</v>
          </cell>
          <cell r="CH4" t="str">
            <v>Auckland Council</v>
          </cell>
          <cell r="CV4" t="str">
            <v>Auckland Council</v>
          </cell>
          <cell r="DJ4" t="str">
            <v>Auckland Council</v>
          </cell>
          <cell r="DX4" t="str">
            <v>Auckland Council</v>
          </cell>
          <cell r="EL4" t="str">
            <v>Auckland Council</v>
          </cell>
          <cell r="EZ4" t="str">
            <v>Auckland Council</v>
          </cell>
          <cell r="FN4" t="str">
            <v>Auckland Council</v>
          </cell>
        </row>
        <row r="5">
          <cell r="B5" t="str">
            <v>CE Office</v>
          </cell>
          <cell r="P5" t="str">
            <v>CE Office</v>
          </cell>
          <cell r="AD5" t="str">
            <v>CE Office</v>
          </cell>
          <cell r="AR5" t="str">
            <v>CE Office</v>
          </cell>
          <cell r="BF5" t="str">
            <v>CE Office</v>
          </cell>
          <cell r="BT5" t="str">
            <v>CE Office</v>
          </cell>
          <cell r="CH5" t="str">
            <v>CE Office</v>
          </cell>
          <cell r="CV5" t="str">
            <v>CE Office</v>
          </cell>
          <cell r="DJ5" t="str">
            <v>CE Office</v>
          </cell>
          <cell r="DX5" t="str">
            <v>CE Office</v>
          </cell>
          <cell r="EL5" t="str">
            <v>CE Office</v>
          </cell>
          <cell r="EZ5" t="str">
            <v>CE Office</v>
          </cell>
          <cell r="FN5" t="str">
            <v>CE Office</v>
          </cell>
        </row>
        <row r="6">
          <cell r="B6" t="str">
            <v>Operations</v>
          </cell>
          <cell r="P6" t="str">
            <v>Operations</v>
          </cell>
          <cell r="AD6" t="str">
            <v>Operations</v>
          </cell>
          <cell r="AR6" t="str">
            <v>Operations</v>
          </cell>
          <cell r="BF6" t="str">
            <v>Operations</v>
          </cell>
          <cell r="BT6" t="str">
            <v>Operations</v>
          </cell>
          <cell r="CH6" t="str">
            <v>Operations</v>
          </cell>
          <cell r="CV6" t="str">
            <v>Operations</v>
          </cell>
          <cell r="DJ6" t="str">
            <v>Operations</v>
          </cell>
          <cell r="DX6" t="str">
            <v>Operations</v>
          </cell>
          <cell r="EL6" t="str">
            <v>Operations</v>
          </cell>
          <cell r="EZ6" t="str">
            <v>Operations</v>
          </cell>
          <cell r="FN6" t="str">
            <v>Operations</v>
          </cell>
        </row>
        <row r="7">
          <cell r="B7" t="str">
            <v>CPO</v>
          </cell>
          <cell r="P7" t="str">
            <v>CPO</v>
          </cell>
          <cell r="AD7" t="str">
            <v>CPO</v>
          </cell>
          <cell r="AR7" t="str">
            <v>CPO</v>
          </cell>
          <cell r="BF7" t="str">
            <v>CPO</v>
          </cell>
          <cell r="BT7" t="str">
            <v>CPO</v>
          </cell>
          <cell r="CH7" t="str">
            <v>CPO</v>
          </cell>
          <cell r="CV7" t="str">
            <v>CPO</v>
          </cell>
          <cell r="DJ7" t="str">
            <v>CPO</v>
          </cell>
          <cell r="DX7" t="str">
            <v>CPO</v>
          </cell>
          <cell r="EL7" t="str">
            <v>CPO</v>
          </cell>
          <cell r="EZ7" t="str">
            <v>CPO</v>
          </cell>
          <cell r="FN7" t="str">
            <v>CPO</v>
          </cell>
        </row>
        <row r="8">
          <cell r="B8" t="str">
            <v>CFO</v>
          </cell>
          <cell r="P8" t="str">
            <v>CFO</v>
          </cell>
          <cell r="AD8" t="str">
            <v>CFO</v>
          </cell>
          <cell r="AR8" t="str">
            <v>CFO</v>
          </cell>
          <cell r="BF8" t="str">
            <v>CFO</v>
          </cell>
          <cell r="BT8" t="str">
            <v>CFO</v>
          </cell>
          <cell r="CH8" t="str">
            <v>CFO</v>
          </cell>
          <cell r="CV8" t="str">
            <v>CFO</v>
          </cell>
          <cell r="DJ8" t="str">
            <v>CFO</v>
          </cell>
          <cell r="DX8" t="str">
            <v>CFO</v>
          </cell>
          <cell r="EL8" t="str">
            <v>CFO</v>
          </cell>
          <cell r="EZ8" t="str">
            <v>CFO</v>
          </cell>
          <cell r="FN8" t="str">
            <v>CFO</v>
          </cell>
        </row>
        <row r="9">
          <cell r="B9" t="str">
            <v>Governance</v>
          </cell>
          <cell r="P9" t="str">
            <v>Governance</v>
          </cell>
          <cell r="AD9" t="str">
            <v>Governance</v>
          </cell>
          <cell r="AR9" t="str">
            <v>Governance</v>
          </cell>
          <cell r="BF9" t="str">
            <v>Governance</v>
          </cell>
          <cell r="BT9" t="str">
            <v>Governance</v>
          </cell>
          <cell r="CH9" t="str">
            <v>Governance</v>
          </cell>
          <cell r="CV9" t="str">
            <v>Governance</v>
          </cell>
          <cell r="DJ9" t="str">
            <v>Governance</v>
          </cell>
          <cell r="DX9" t="str">
            <v>Governance</v>
          </cell>
          <cell r="EL9" t="str">
            <v>Governance</v>
          </cell>
          <cell r="EZ9" t="str">
            <v>Governance</v>
          </cell>
          <cell r="FN9" t="str">
            <v>Governance</v>
          </cell>
        </row>
        <row r="10">
          <cell r="B10" t="str">
            <v>CEO Office</v>
          </cell>
          <cell r="P10" t="str">
            <v>CEO Office</v>
          </cell>
          <cell r="AD10" t="str">
            <v>CEO Office</v>
          </cell>
          <cell r="AR10" t="str">
            <v>CEO Office</v>
          </cell>
          <cell r="BF10" t="str">
            <v>CEO Office</v>
          </cell>
          <cell r="BT10" t="str">
            <v>CEO Office</v>
          </cell>
          <cell r="CH10" t="str">
            <v>CEO Office</v>
          </cell>
          <cell r="CV10" t="str">
            <v>CEO Office</v>
          </cell>
          <cell r="DJ10" t="str">
            <v>CEO Office</v>
          </cell>
          <cell r="DX10" t="str">
            <v>CEO Office</v>
          </cell>
          <cell r="EL10" t="str">
            <v>CEO Office</v>
          </cell>
          <cell r="EZ10" t="str">
            <v>CEO Office</v>
          </cell>
          <cell r="FN10" t="str">
            <v>CEO Office</v>
          </cell>
        </row>
        <row r="11">
          <cell r="B11" t="str">
            <v>People &amp; Performance</v>
          </cell>
          <cell r="P11" t="str">
            <v>People &amp; Performance</v>
          </cell>
          <cell r="AD11" t="str">
            <v>People &amp; Performance</v>
          </cell>
          <cell r="AR11" t="str">
            <v>People &amp; Performance</v>
          </cell>
          <cell r="BF11" t="str">
            <v>People &amp; Performance</v>
          </cell>
          <cell r="BT11" t="str">
            <v>People &amp; Performance</v>
          </cell>
          <cell r="CH11" t="str">
            <v>People &amp; Performance</v>
          </cell>
          <cell r="CV11" t="str">
            <v>People &amp; Performance</v>
          </cell>
          <cell r="DJ11" t="str">
            <v>People &amp; Performance</v>
          </cell>
          <cell r="DX11" t="str">
            <v>People &amp; Performance</v>
          </cell>
          <cell r="EL11" t="str">
            <v>People &amp; Performance</v>
          </cell>
          <cell r="EZ11" t="str">
            <v>People &amp; Performance</v>
          </cell>
          <cell r="FN11" t="str">
            <v>People &amp; Performance</v>
          </cell>
        </row>
        <row r="12">
          <cell r="B12" t="str">
            <v>Legal and Risk</v>
          </cell>
          <cell r="P12" t="str">
            <v>Legal and Risk</v>
          </cell>
          <cell r="AD12" t="str">
            <v>Legal and Risk</v>
          </cell>
          <cell r="AR12" t="str">
            <v>Legal and Risk</v>
          </cell>
          <cell r="BF12" t="str">
            <v>Legal and Risk</v>
          </cell>
          <cell r="BT12" t="str">
            <v>Legal and Risk</v>
          </cell>
          <cell r="CH12" t="str">
            <v>Legal and Risk</v>
          </cell>
          <cell r="CV12" t="str">
            <v>Legal and Risk</v>
          </cell>
          <cell r="DJ12" t="str">
            <v>Legal and Risk</v>
          </cell>
          <cell r="DX12" t="str">
            <v>Legal and Risk</v>
          </cell>
          <cell r="EL12" t="str">
            <v>Legal and Risk</v>
          </cell>
          <cell r="EZ12" t="str">
            <v>Legal and Risk</v>
          </cell>
          <cell r="FN12" t="str">
            <v>Legal and Risk</v>
          </cell>
        </row>
        <row r="13">
          <cell r="B13" t="str">
            <v>Communications &amp; Engagement</v>
          </cell>
          <cell r="P13" t="str">
            <v>Communications &amp; Engagement</v>
          </cell>
          <cell r="AD13" t="str">
            <v>Communications &amp; Engagement</v>
          </cell>
          <cell r="AR13" t="str">
            <v>Communications &amp; Engagement</v>
          </cell>
          <cell r="BF13" t="str">
            <v>Communications &amp; Engagement</v>
          </cell>
          <cell r="BT13" t="str">
            <v>Communications &amp; Engagement</v>
          </cell>
          <cell r="CH13" t="str">
            <v>Communications &amp; Engagement</v>
          </cell>
          <cell r="CV13" t="str">
            <v>Communications &amp; Engagement</v>
          </cell>
          <cell r="DJ13" t="str">
            <v>Communications &amp; Engagement</v>
          </cell>
          <cell r="DX13" t="str">
            <v>Communications &amp; Engagement</v>
          </cell>
          <cell r="EL13" t="str">
            <v>Communications &amp; Engagement</v>
          </cell>
          <cell r="EZ13" t="str">
            <v>Communications &amp; Engagement</v>
          </cell>
          <cell r="FN13" t="str">
            <v>Communications &amp; Engagement</v>
          </cell>
        </row>
        <row r="14">
          <cell r="B14" t="str">
            <v>Mayoral Office</v>
          </cell>
          <cell r="P14" t="str">
            <v>Mayoral Office</v>
          </cell>
          <cell r="AD14" t="str">
            <v>Mayoral Office</v>
          </cell>
          <cell r="AR14" t="str">
            <v>Mayoral Office</v>
          </cell>
          <cell r="BF14" t="str">
            <v>Mayoral Office</v>
          </cell>
          <cell r="BT14" t="str">
            <v>Mayoral Office</v>
          </cell>
          <cell r="CH14" t="str">
            <v>Mayoral Office</v>
          </cell>
          <cell r="CV14" t="str">
            <v>Mayoral Office</v>
          </cell>
          <cell r="DJ14" t="str">
            <v>Mayoral Office</v>
          </cell>
          <cell r="DX14" t="str">
            <v>Mayoral Office</v>
          </cell>
          <cell r="EL14" t="str">
            <v>Mayoral Office</v>
          </cell>
          <cell r="EZ14" t="str">
            <v>Mayoral Office</v>
          </cell>
          <cell r="FN14" t="str">
            <v>Mayoral Office</v>
          </cell>
        </row>
        <row r="15">
          <cell r="B15" t="str">
            <v>Regulatory Services</v>
          </cell>
          <cell r="P15" t="str">
            <v>Regulatory Services</v>
          </cell>
          <cell r="AD15" t="str">
            <v>Regulatory Services</v>
          </cell>
          <cell r="AR15" t="str">
            <v>Regulatory Services</v>
          </cell>
          <cell r="BF15" t="str">
            <v>Regulatory Services</v>
          </cell>
          <cell r="BT15" t="str">
            <v>Regulatory Services</v>
          </cell>
          <cell r="CH15" t="str">
            <v>Regulatory Services</v>
          </cell>
          <cell r="CV15" t="str">
            <v>Regulatory Services</v>
          </cell>
          <cell r="DJ15" t="str">
            <v>Regulatory Services</v>
          </cell>
          <cell r="DX15" t="str">
            <v>Regulatory Services</v>
          </cell>
          <cell r="EL15" t="str">
            <v>Regulatory Services</v>
          </cell>
          <cell r="EZ15" t="str">
            <v>Regulatory Services</v>
          </cell>
          <cell r="FN15" t="str">
            <v>Regulatory Services</v>
          </cell>
        </row>
        <row r="16">
          <cell r="B16" t="str">
            <v>Community Services</v>
          </cell>
          <cell r="P16" t="str">
            <v>Community Services</v>
          </cell>
          <cell r="AD16" t="str">
            <v>Community Services</v>
          </cell>
          <cell r="AR16" t="str">
            <v>Community Services</v>
          </cell>
          <cell r="BF16" t="str">
            <v>Community Services</v>
          </cell>
          <cell r="BT16" t="str">
            <v>Community Services</v>
          </cell>
          <cell r="CH16" t="str">
            <v>Community Services</v>
          </cell>
          <cell r="CV16" t="str">
            <v>Community Services</v>
          </cell>
          <cell r="DJ16" t="str">
            <v>Community Services</v>
          </cell>
          <cell r="DX16" t="str">
            <v>Community Services</v>
          </cell>
          <cell r="EL16" t="str">
            <v>Community Services</v>
          </cell>
          <cell r="EZ16" t="str">
            <v>Community Services</v>
          </cell>
          <cell r="FN16" t="str">
            <v>Community Services</v>
          </cell>
        </row>
        <row r="17">
          <cell r="B17" t="str">
            <v>Infrastructure &amp; Environmental Services</v>
          </cell>
          <cell r="P17" t="str">
            <v>Infrastructure &amp; Environmental Services</v>
          </cell>
          <cell r="AD17" t="str">
            <v>Infrastructure &amp; Environmental Services</v>
          </cell>
          <cell r="AR17" t="str">
            <v>Infrastructure &amp; Environmental Services</v>
          </cell>
          <cell r="BF17" t="str">
            <v>Infrastructure &amp; Environmental Services</v>
          </cell>
          <cell r="BT17" t="str">
            <v>Infrastructure &amp; Environmental Services</v>
          </cell>
          <cell r="CH17" t="str">
            <v>Infrastructure &amp; Environmental Services</v>
          </cell>
          <cell r="CV17" t="str">
            <v>Infrastructure &amp; Environmental Services</v>
          </cell>
          <cell r="DJ17" t="str">
            <v>Infrastructure &amp; Environmental Services</v>
          </cell>
          <cell r="DX17" t="str">
            <v>Infrastructure &amp; Environmental Services</v>
          </cell>
          <cell r="EL17" t="str">
            <v>Infrastructure &amp; Environmental Services</v>
          </cell>
          <cell r="EZ17" t="str">
            <v>Infrastructure &amp; Environmental Services</v>
          </cell>
          <cell r="FN17" t="str">
            <v>Infrastructure &amp; Environmental Services</v>
          </cell>
        </row>
        <row r="18">
          <cell r="B18" t="str">
            <v>Auckland Emergency Management</v>
          </cell>
          <cell r="P18" t="str">
            <v>Auckland Emergency Management</v>
          </cell>
          <cell r="AD18" t="str">
            <v>Auckland Emergency Management</v>
          </cell>
          <cell r="AR18" t="str">
            <v>Auckland Emergency Management</v>
          </cell>
          <cell r="BF18" t="str">
            <v>Auckland Emergency Management</v>
          </cell>
          <cell r="BT18" t="str">
            <v>Auckland Emergency Management</v>
          </cell>
          <cell r="CH18" t="str">
            <v>Auckland Emergency Management</v>
          </cell>
          <cell r="CV18" t="str">
            <v>Auckland Emergency Management</v>
          </cell>
          <cell r="DJ18" t="str">
            <v>Auckland Emergency Management</v>
          </cell>
          <cell r="DX18" t="str">
            <v>Auckland Emergency Management</v>
          </cell>
          <cell r="EL18" t="str">
            <v>Auckland Emergency Management</v>
          </cell>
          <cell r="EZ18" t="str">
            <v>Auckland Emergency Management</v>
          </cell>
          <cell r="FN18" t="str">
            <v>Auckland Emergency Management</v>
          </cell>
        </row>
        <row r="19">
          <cell r="B19" t="str">
            <v>Operations Management</v>
          </cell>
          <cell r="P19" t="str">
            <v>Operations Management</v>
          </cell>
          <cell r="AD19" t="str">
            <v>Operations Management</v>
          </cell>
          <cell r="AR19" t="str">
            <v>Operations Management</v>
          </cell>
          <cell r="BF19" t="str">
            <v>Operations Management</v>
          </cell>
          <cell r="BT19" t="str">
            <v>Operations Management</v>
          </cell>
          <cell r="CH19" t="str">
            <v>Operations Management</v>
          </cell>
          <cell r="CV19" t="str">
            <v>Operations Management</v>
          </cell>
          <cell r="DJ19" t="str">
            <v>Operations Management</v>
          </cell>
          <cell r="DX19" t="str">
            <v>Operations Management</v>
          </cell>
          <cell r="EL19" t="str">
            <v>Operations Management</v>
          </cell>
          <cell r="EZ19" t="str">
            <v>Operations Management</v>
          </cell>
          <cell r="FN19" t="str">
            <v>Operations Management</v>
          </cell>
        </row>
        <row r="20">
          <cell r="B20" t="str">
            <v>Operations - Commercial and Finance</v>
          </cell>
          <cell r="P20" t="str">
            <v>Operations - Commercial and Finance</v>
          </cell>
          <cell r="AD20" t="str">
            <v>Operations - Commercial and Finance</v>
          </cell>
          <cell r="AR20" t="str">
            <v>Operations - Commercial and Finance</v>
          </cell>
          <cell r="BF20" t="str">
            <v>Operations - Commercial and Finance</v>
          </cell>
          <cell r="BT20" t="str">
            <v>Operations - Commercial and Finance</v>
          </cell>
          <cell r="CH20" t="str">
            <v>Operations - Commercial and Finance</v>
          </cell>
          <cell r="CV20" t="str">
            <v>Operations - Commercial and Finance</v>
          </cell>
          <cell r="DJ20" t="str">
            <v>Operations - Commercial and Finance</v>
          </cell>
          <cell r="DX20" t="str">
            <v>Operations - Commercial and Finance</v>
          </cell>
          <cell r="EL20" t="str">
            <v>Operations - Commercial and Finance</v>
          </cell>
          <cell r="EZ20" t="str">
            <v>Operations - Commercial and Finance</v>
          </cell>
          <cell r="FN20" t="str">
            <v>Operations - Commercial and Finance</v>
          </cell>
        </row>
        <row r="21">
          <cell r="B21" t="str">
            <v>AIM Services</v>
          </cell>
          <cell r="P21" t="str">
            <v>AIM Services</v>
          </cell>
          <cell r="AD21" t="str">
            <v>AIM Services</v>
          </cell>
          <cell r="AR21" t="str">
            <v>AIM Services</v>
          </cell>
          <cell r="BF21" t="str">
            <v>AIM Services</v>
          </cell>
          <cell r="BT21" t="str">
            <v>AIM Services</v>
          </cell>
          <cell r="CH21" t="str">
            <v>AIM Services</v>
          </cell>
          <cell r="CV21" t="str">
            <v>AIM Services</v>
          </cell>
          <cell r="DJ21" t="str">
            <v>AIM Services</v>
          </cell>
          <cell r="DX21" t="str">
            <v>AIM Services</v>
          </cell>
          <cell r="EL21" t="str">
            <v>AIM Services</v>
          </cell>
          <cell r="EZ21" t="str">
            <v>AIM Services</v>
          </cell>
          <cell r="FN21" t="str">
            <v>AIM Services</v>
          </cell>
        </row>
        <row r="22">
          <cell r="B22" t="str">
            <v>Community Facilities</v>
          </cell>
          <cell r="P22" t="str">
            <v>Community Facilities</v>
          </cell>
          <cell r="AD22" t="str">
            <v>Community Facilities</v>
          </cell>
          <cell r="AR22" t="str">
            <v>Community Facilities</v>
          </cell>
          <cell r="BF22" t="str">
            <v>Community Facilities</v>
          </cell>
          <cell r="BT22" t="str">
            <v>Community Facilities</v>
          </cell>
          <cell r="CH22" t="str">
            <v>Community Facilities</v>
          </cell>
          <cell r="CV22" t="str">
            <v>Community Facilities</v>
          </cell>
          <cell r="DJ22" t="str">
            <v>Community Facilities</v>
          </cell>
          <cell r="DX22" t="str">
            <v>Community Facilities</v>
          </cell>
          <cell r="EL22" t="str">
            <v>Community Facilities</v>
          </cell>
          <cell r="EZ22" t="str">
            <v>Community Facilities</v>
          </cell>
          <cell r="FN22" t="str">
            <v>Community Facilities</v>
          </cell>
        </row>
        <row r="23">
          <cell r="B23" t="str">
            <v>Customer Services</v>
          </cell>
          <cell r="P23" t="str">
            <v>Customer Services</v>
          </cell>
          <cell r="AD23" t="str">
            <v>Customer Services</v>
          </cell>
          <cell r="AR23" t="str">
            <v>Customer Services</v>
          </cell>
          <cell r="BF23" t="str">
            <v>Customer Services</v>
          </cell>
          <cell r="BT23" t="str">
            <v>Customer Services</v>
          </cell>
          <cell r="CH23" t="str">
            <v>Customer Services</v>
          </cell>
          <cell r="CV23" t="str">
            <v>Customer Services</v>
          </cell>
          <cell r="DJ23" t="str">
            <v>Customer Services</v>
          </cell>
          <cell r="DX23" t="str">
            <v>Customer Services</v>
          </cell>
          <cell r="EL23" t="str">
            <v>Customer Services</v>
          </cell>
          <cell r="EZ23" t="str">
            <v>Customer Services</v>
          </cell>
          <cell r="FN23" t="str">
            <v>Customer Services</v>
          </cell>
        </row>
        <row r="24">
          <cell r="B24" t="str">
            <v>CFO Management</v>
          </cell>
          <cell r="P24" t="str">
            <v>CFO Management</v>
          </cell>
          <cell r="AD24" t="str">
            <v>CFO Management</v>
          </cell>
          <cell r="AR24" t="str">
            <v>CFO Management</v>
          </cell>
          <cell r="BF24" t="str">
            <v>CFO Management</v>
          </cell>
          <cell r="BT24" t="str">
            <v>CFO Management</v>
          </cell>
          <cell r="CH24" t="str">
            <v>CFO Management</v>
          </cell>
          <cell r="CV24" t="str">
            <v>CFO Management</v>
          </cell>
          <cell r="DJ24" t="str">
            <v>CFO Management</v>
          </cell>
          <cell r="DX24" t="str">
            <v>CFO Management</v>
          </cell>
          <cell r="EL24" t="str">
            <v>CFO Management</v>
          </cell>
          <cell r="EZ24" t="str">
            <v>CFO Management</v>
          </cell>
          <cell r="FN24" t="str">
            <v>CFO Management</v>
          </cell>
        </row>
        <row r="25">
          <cell r="B25" t="str">
            <v>ICT</v>
          </cell>
          <cell r="P25" t="str">
            <v>ICT</v>
          </cell>
          <cell r="AD25" t="str">
            <v>ICT</v>
          </cell>
          <cell r="AR25" t="str">
            <v>ICT</v>
          </cell>
          <cell r="BF25" t="str">
            <v>ICT</v>
          </cell>
          <cell r="BT25" t="str">
            <v>ICT</v>
          </cell>
          <cell r="CH25" t="str">
            <v>ICT</v>
          </cell>
          <cell r="CV25" t="str">
            <v>ICT</v>
          </cell>
          <cell r="DJ25" t="str">
            <v>ICT</v>
          </cell>
          <cell r="DX25" t="str">
            <v>ICT</v>
          </cell>
          <cell r="EL25" t="str">
            <v>ICT</v>
          </cell>
          <cell r="EZ25" t="str">
            <v>ICT</v>
          </cell>
          <cell r="FN25" t="str">
            <v>ICT</v>
          </cell>
        </row>
        <row r="26">
          <cell r="B26" t="str">
            <v>Treasury &amp; Transaction Services</v>
          </cell>
          <cell r="P26" t="str">
            <v>Treasury &amp; Transaction Services</v>
          </cell>
          <cell r="AD26" t="str">
            <v>Treasury &amp; Transaction Services</v>
          </cell>
          <cell r="AR26" t="str">
            <v>Treasury &amp; Transaction Services</v>
          </cell>
          <cell r="BF26" t="str">
            <v>Treasury &amp; Transaction Services</v>
          </cell>
          <cell r="BT26" t="str">
            <v>Treasury &amp; Transaction Services</v>
          </cell>
          <cell r="CH26" t="str">
            <v>Treasury &amp; Transaction Services</v>
          </cell>
          <cell r="CV26" t="str">
            <v>Treasury &amp; Transaction Services</v>
          </cell>
          <cell r="DJ26" t="str">
            <v>Treasury &amp; Transaction Services</v>
          </cell>
          <cell r="DX26" t="str">
            <v>Treasury &amp; Transaction Services</v>
          </cell>
          <cell r="EL26" t="str">
            <v>Treasury &amp; Transaction Services</v>
          </cell>
          <cell r="EZ26" t="str">
            <v>Treasury &amp; Transaction Services</v>
          </cell>
          <cell r="FN26" t="str">
            <v>Treasury &amp; Transaction Services</v>
          </cell>
        </row>
        <row r="27">
          <cell r="B27" t="str">
            <v>Corporate Finance and Property</v>
          </cell>
          <cell r="P27" t="str">
            <v>Corporate Finance and Property</v>
          </cell>
          <cell r="AD27" t="str">
            <v>Corporate Finance and Property</v>
          </cell>
          <cell r="AR27" t="str">
            <v>Corporate Finance and Property</v>
          </cell>
          <cell r="BF27" t="str">
            <v>Corporate Finance and Property</v>
          </cell>
          <cell r="BT27" t="str">
            <v>Corporate Finance and Property</v>
          </cell>
          <cell r="CH27" t="str">
            <v>Corporate Finance and Property</v>
          </cell>
          <cell r="CV27" t="str">
            <v>Corporate Finance and Property</v>
          </cell>
          <cell r="DJ27" t="str">
            <v>Corporate Finance and Property</v>
          </cell>
          <cell r="DX27" t="str">
            <v>Corporate Finance and Property</v>
          </cell>
          <cell r="EL27" t="str">
            <v>Corporate Finance and Property</v>
          </cell>
          <cell r="EZ27" t="str">
            <v>Corporate Finance and Property</v>
          </cell>
          <cell r="FN27" t="str">
            <v>Corporate Finance and Property</v>
          </cell>
        </row>
        <row r="28">
          <cell r="B28" t="str">
            <v>Procurement</v>
          </cell>
          <cell r="P28" t="str">
            <v>Procurement</v>
          </cell>
          <cell r="AD28" t="str">
            <v>Procurement</v>
          </cell>
          <cell r="AR28" t="str">
            <v>Procurement</v>
          </cell>
          <cell r="BF28" t="str">
            <v>Procurement</v>
          </cell>
          <cell r="BT28" t="str">
            <v>Procurement</v>
          </cell>
          <cell r="CH28" t="str">
            <v>Procurement</v>
          </cell>
          <cell r="CV28" t="str">
            <v>Procurement</v>
          </cell>
          <cell r="DJ28" t="str">
            <v>Procurement</v>
          </cell>
          <cell r="DX28" t="str">
            <v>Procurement</v>
          </cell>
          <cell r="EL28" t="str">
            <v>Procurement</v>
          </cell>
          <cell r="EZ28" t="str">
            <v>Procurement</v>
          </cell>
          <cell r="FN28" t="str">
            <v>Procurement</v>
          </cell>
        </row>
        <row r="29">
          <cell r="B29" t="str">
            <v>Financial Strategy and Planning</v>
          </cell>
          <cell r="P29" t="str">
            <v>Financial Strategy and Planning</v>
          </cell>
          <cell r="AD29" t="str">
            <v>Financial Strategy and Planning</v>
          </cell>
          <cell r="AR29" t="str">
            <v>Financial Strategy and Planning</v>
          </cell>
          <cell r="BF29" t="str">
            <v>Financial Strategy and Planning</v>
          </cell>
          <cell r="BT29" t="str">
            <v>Financial Strategy and Planning</v>
          </cell>
          <cell r="CH29" t="str">
            <v>Financial Strategy and Planning</v>
          </cell>
          <cell r="CV29" t="str">
            <v>Financial Strategy and Planning</v>
          </cell>
          <cell r="DJ29" t="str">
            <v>Financial Strategy and Planning</v>
          </cell>
          <cell r="DX29" t="str">
            <v>Financial Strategy and Planning</v>
          </cell>
          <cell r="EL29" t="str">
            <v>Financial Strategy and Planning</v>
          </cell>
          <cell r="EZ29" t="str">
            <v>Financial Strategy and Planning</v>
          </cell>
          <cell r="FN29" t="str">
            <v>Financial Strategy and Planning</v>
          </cell>
        </row>
        <row r="30">
          <cell r="B30" t="str">
            <v>Regulatory Services Management</v>
          </cell>
          <cell r="P30" t="str">
            <v>Regulatory Services Management</v>
          </cell>
          <cell r="AD30" t="str">
            <v>Regulatory Services Management</v>
          </cell>
          <cell r="AR30" t="str">
            <v>Regulatory Services Management</v>
          </cell>
          <cell r="BF30" t="str">
            <v>Regulatory Services Management</v>
          </cell>
          <cell r="BT30" t="str">
            <v>Regulatory Services Management</v>
          </cell>
          <cell r="CH30" t="str">
            <v>Regulatory Services Management</v>
          </cell>
          <cell r="CV30" t="str">
            <v>Regulatory Services Management</v>
          </cell>
          <cell r="DJ30" t="str">
            <v>Regulatory Services Management</v>
          </cell>
          <cell r="DX30" t="str">
            <v>Regulatory Services Management</v>
          </cell>
          <cell r="EL30" t="str">
            <v>Regulatory Services Management</v>
          </cell>
          <cell r="EZ30" t="str">
            <v>Regulatory Services Management</v>
          </cell>
          <cell r="FN30" t="str">
            <v>Regulatory Services Management</v>
          </cell>
        </row>
        <row r="31">
          <cell r="B31" t="str">
            <v>Licensing &amp; Regulatory Compliance</v>
          </cell>
          <cell r="P31" t="str">
            <v>Licensing &amp; Regulatory Compliance</v>
          </cell>
          <cell r="AD31" t="str">
            <v>Licensing &amp; Regulatory Compliance</v>
          </cell>
          <cell r="AR31" t="str">
            <v>Licensing &amp; Regulatory Compliance</v>
          </cell>
          <cell r="BF31" t="str">
            <v>Licensing &amp; Regulatory Compliance</v>
          </cell>
          <cell r="BT31" t="str">
            <v>Licensing &amp; Regulatory Compliance</v>
          </cell>
          <cell r="CH31" t="str">
            <v>Licensing &amp; Regulatory Compliance</v>
          </cell>
          <cell r="CV31" t="str">
            <v>Licensing &amp; Regulatory Compliance</v>
          </cell>
          <cell r="DJ31" t="str">
            <v>Licensing &amp; Regulatory Compliance</v>
          </cell>
          <cell r="DX31" t="str">
            <v>Licensing &amp; Regulatory Compliance</v>
          </cell>
          <cell r="EL31" t="str">
            <v>Licensing &amp; Regulatory Compliance</v>
          </cell>
          <cell r="EZ31" t="str">
            <v>Licensing &amp; Regulatory Compliance</v>
          </cell>
          <cell r="FN31" t="str">
            <v>Licensing &amp; Regulatory Compliance</v>
          </cell>
        </row>
        <row r="32">
          <cell r="B32" t="str">
            <v>Resource Consents</v>
          </cell>
          <cell r="P32" t="str">
            <v>Resource Consents</v>
          </cell>
          <cell r="AD32" t="str">
            <v>Resource Consents</v>
          </cell>
          <cell r="AR32" t="str">
            <v>Resource Consents</v>
          </cell>
          <cell r="BF32" t="str">
            <v>Resource Consents</v>
          </cell>
          <cell r="BT32" t="str">
            <v>Resource Consents</v>
          </cell>
          <cell r="CH32" t="str">
            <v>Resource Consents</v>
          </cell>
          <cell r="CV32" t="str">
            <v>Resource Consents</v>
          </cell>
          <cell r="DJ32" t="str">
            <v>Resource Consents</v>
          </cell>
          <cell r="DX32" t="str">
            <v>Resource Consents</v>
          </cell>
          <cell r="EL32" t="str">
            <v>Resource Consents</v>
          </cell>
          <cell r="EZ32" t="str">
            <v>Resource Consents</v>
          </cell>
          <cell r="FN32" t="str">
            <v>Resource Consents</v>
          </cell>
        </row>
        <row r="33">
          <cell r="B33" t="str">
            <v>Reg - Service Strategy &amp; Integration</v>
          </cell>
          <cell r="P33" t="str">
            <v>Reg - Service Strategy &amp; Integration</v>
          </cell>
          <cell r="AD33" t="str">
            <v>Reg - Service Strategy &amp; Integration</v>
          </cell>
          <cell r="AR33" t="str">
            <v>Reg - Service Strategy &amp; Integration</v>
          </cell>
          <cell r="BF33" t="str">
            <v>Reg - Service Strategy &amp; Integration</v>
          </cell>
          <cell r="BT33" t="str">
            <v>Reg - Service Strategy &amp; Integration</v>
          </cell>
          <cell r="CH33" t="str">
            <v>Reg - Service Strategy &amp; Integration</v>
          </cell>
          <cell r="CV33" t="str">
            <v>Reg - Service Strategy &amp; Integration</v>
          </cell>
          <cell r="DJ33" t="str">
            <v>Reg - Service Strategy &amp; Integration</v>
          </cell>
          <cell r="DX33" t="str">
            <v>Reg - Service Strategy &amp; Integration</v>
          </cell>
          <cell r="EL33" t="str">
            <v>Reg - Service Strategy &amp; Integration</v>
          </cell>
          <cell r="EZ33" t="str">
            <v>Reg - Service Strategy &amp; Integration</v>
          </cell>
          <cell r="FN33" t="str">
            <v>Reg - Service Strategy &amp; Integration</v>
          </cell>
        </row>
        <row r="34">
          <cell r="B34" t="str">
            <v>Regulatory Engineering</v>
          </cell>
          <cell r="P34" t="str">
            <v>Regulatory Engineering</v>
          </cell>
          <cell r="AD34" t="str">
            <v>Regulatory Engineering</v>
          </cell>
          <cell r="AR34" t="str">
            <v>Regulatory Engineering</v>
          </cell>
          <cell r="BF34" t="str">
            <v>Regulatory Engineering</v>
          </cell>
          <cell r="BT34" t="str">
            <v>Regulatory Engineering</v>
          </cell>
          <cell r="CH34" t="str">
            <v>Regulatory Engineering</v>
          </cell>
          <cell r="CV34" t="str">
            <v>Regulatory Engineering</v>
          </cell>
          <cell r="DJ34" t="str">
            <v>Regulatory Engineering</v>
          </cell>
          <cell r="DX34" t="str">
            <v>Regulatory Engineering</v>
          </cell>
          <cell r="EL34" t="str">
            <v>Regulatory Engineering</v>
          </cell>
          <cell r="EZ34" t="str">
            <v>Regulatory Engineering</v>
          </cell>
          <cell r="FN34" t="str">
            <v>Regulatory Engineering</v>
          </cell>
        </row>
        <row r="35">
          <cell r="B35" t="str">
            <v>Building Consents</v>
          </cell>
          <cell r="P35" t="str">
            <v>Building Consents</v>
          </cell>
          <cell r="AD35" t="str">
            <v>Building Consents</v>
          </cell>
          <cell r="AR35" t="str">
            <v>Building Consents</v>
          </cell>
          <cell r="BF35" t="str">
            <v>Building Consents</v>
          </cell>
          <cell r="BT35" t="str">
            <v>Building Consents</v>
          </cell>
          <cell r="CH35" t="str">
            <v>Building Consents</v>
          </cell>
          <cell r="CV35" t="str">
            <v>Building Consents</v>
          </cell>
          <cell r="DJ35" t="str">
            <v>Building Consents</v>
          </cell>
          <cell r="DX35" t="str">
            <v>Building Consents</v>
          </cell>
          <cell r="EL35" t="str">
            <v>Building Consents</v>
          </cell>
          <cell r="EZ35" t="str">
            <v>Building Consents</v>
          </cell>
          <cell r="FN35" t="str">
            <v>Building Consents</v>
          </cell>
        </row>
        <row r="36">
          <cell r="B36" t="str">
            <v>Community Services Management</v>
          </cell>
          <cell r="P36" t="str">
            <v>Community Services Management</v>
          </cell>
          <cell r="AD36" t="str">
            <v>Community Services Management</v>
          </cell>
          <cell r="AR36" t="str">
            <v>Community Services Management</v>
          </cell>
          <cell r="BF36" t="str">
            <v>Community Services Management</v>
          </cell>
          <cell r="BT36" t="str">
            <v>Community Services Management</v>
          </cell>
          <cell r="CH36" t="str">
            <v>Community Services Management</v>
          </cell>
          <cell r="CV36" t="str">
            <v>Community Services Management</v>
          </cell>
          <cell r="DJ36" t="str">
            <v>Community Services Management</v>
          </cell>
          <cell r="DX36" t="str">
            <v>Community Services Management</v>
          </cell>
          <cell r="EL36" t="str">
            <v>Community Services Management</v>
          </cell>
          <cell r="EZ36" t="str">
            <v>Community Services Management</v>
          </cell>
          <cell r="FN36" t="str">
            <v>Community Services Management</v>
          </cell>
        </row>
        <row r="37">
          <cell r="B37" t="str">
            <v>Arts, Community and Events</v>
          </cell>
          <cell r="P37" t="str">
            <v>Arts, Community and Events</v>
          </cell>
          <cell r="AD37" t="str">
            <v>Arts, Community and Events</v>
          </cell>
          <cell r="AR37" t="str">
            <v>Arts, Community and Events</v>
          </cell>
          <cell r="BF37" t="str">
            <v>Arts, Community and Events</v>
          </cell>
          <cell r="BT37" t="str">
            <v>Arts, Community and Events</v>
          </cell>
          <cell r="CH37" t="str">
            <v>Arts, Community and Events</v>
          </cell>
          <cell r="CV37" t="str">
            <v>Arts, Community and Events</v>
          </cell>
          <cell r="DJ37" t="str">
            <v>Arts, Community and Events</v>
          </cell>
          <cell r="DX37" t="str">
            <v>Arts, Community and Events</v>
          </cell>
          <cell r="EL37" t="str">
            <v>Arts, Community and Events</v>
          </cell>
          <cell r="EZ37" t="str">
            <v>Arts, Community and Events</v>
          </cell>
          <cell r="FN37" t="str">
            <v>Arts, Community and Events</v>
          </cell>
        </row>
        <row r="38">
          <cell r="B38" t="str">
            <v>Parks, Sports and Recreation</v>
          </cell>
          <cell r="P38" t="str">
            <v>Parks, Sports and Recreation</v>
          </cell>
          <cell r="AD38" t="str">
            <v>Parks, Sports and Recreation</v>
          </cell>
          <cell r="AR38" t="str">
            <v>Parks, Sports and Recreation</v>
          </cell>
          <cell r="BF38" t="str">
            <v>Parks, Sports and Recreation</v>
          </cell>
          <cell r="BT38" t="str">
            <v>Parks, Sports and Recreation</v>
          </cell>
          <cell r="CH38" t="str">
            <v>Parks, Sports and Recreation</v>
          </cell>
          <cell r="CV38" t="str">
            <v>Parks, Sports and Recreation</v>
          </cell>
          <cell r="DJ38" t="str">
            <v>Parks, Sports and Recreation</v>
          </cell>
          <cell r="DX38" t="str">
            <v>Parks, Sports and Recreation</v>
          </cell>
          <cell r="EL38" t="str">
            <v>Parks, Sports and Recreation</v>
          </cell>
          <cell r="EZ38" t="str">
            <v>Parks, Sports and Recreation</v>
          </cell>
          <cell r="FN38" t="str">
            <v>Parks, Sports and Recreation</v>
          </cell>
        </row>
        <row r="39">
          <cell r="B39" t="str">
            <v>Service Strategy &amp; Integration</v>
          </cell>
          <cell r="P39" t="str">
            <v>Service Strategy &amp; Integration</v>
          </cell>
          <cell r="AD39" t="str">
            <v>Service Strategy &amp; Integration</v>
          </cell>
          <cell r="AR39" t="str">
            <v>Service Strategy &amp; Integration</v>
          </cell>
          <cell r="BF39" t="str">
            <v>Service Strategy &amp; Integration</v>
          </cell>
          <cell r="BT39" t="str">
            <v>Service Strategy &amp; Integration</v>
          </cell>
          <cell r="CH39" t="str">
            <v>Service Strategy &amp; Integration</v>
          </cell>
          <cell r="CV39" t="str">
            <v>Service Strategy &amp; Integration</v>
          </cell>
          <cell r="DJ39" t="str">
            <v>Service Strategy &amp; Integration</v>
          </cell>
          <cell r="DX39" t="str">
            <v>Service Strategy &amp; Integration</v>
          </cell>
          <cell r="EL39" t="str">
            <v>Service Strategy &amp; Integration</v>
          </cell>
          <cell r="EZ39" t="str">
            <v>Service Strategy &amp; Integration</v>
          </cell>
          <cell r="FN39" t="str">
            <v>Service Strategy &amp; Integration</v>
          </cell>
        </row>
        <row r="40">
          <cell r="B40" t="str">
            <v>Libraries and Information</v>
          </cell>
          <cell r="P40" t="str">
            <v>Libraries and Information</v>
          </cell>
          <cell r="AD40" t="str">
            <v>Libraries and Information</v>
          </cell>
          <cell r="AR40" t="str">
            <v>Libraries and Information</v>
          </cell>
          <cell r="BF40" t="str">
            <v>Libraries and Information</v>
          </cell>
          <cell r="BT40" t="str">
            <v>Libraries and Information</v>
          </cell>
          <cell r="CH40" t="str">
            <v>Libraries and Information</v>
          </cell>
          <cell r="CV40" t="str">
            <v>Libraries and Information</v>
          </cell>
          <cell r="DJ40" t="str">
            <v>Libraries and Information</v>
          </cell>
          <cell r="DX40" t="str">
            <v>Libraries and Information</v>
          </cell>
          <cell r="EL40" t="str">
            <v>Libraries and Information</v>
          </cell>
          <cell r="EZ40" t="str">
            <v>Libraries and Information</v>
          </cell>
          <cell r="FN40" t="str">
            <v>Libraries and Information</v>
          </cell>
        </row>
        <row r="41">
          <cell r="B41" t="str">
            <v>Infrastructure &amp; Environmental Services Management</v>
          </cell>
          <cell r="P41" t="str">
            <v>Infrastructure &amp; Environmental Services Management</v>
          </cell>
          <cell r="AD41" t="str">
            <v>Infrastructure &amp; Environmental Services Management</v>
          </cell>
          <cell r="AR41" t="str">
            <v>Infrastructure &amp; Environmental Services Management</v>
          </cell>
          <cell r="BF41" t="str">
            <v>Infrastructure &amp; Environmental Services Management</v>
          </cell>
          <cell r="BT41" t="str">
            <v>Infrastructure &amp; Environmental Services Management</v>
          </cell>
          <cell r="CH41" t="str">
            <v>Infrastructure &amp; Environmental Services Management</v>
          </cell>
          <cell r="CV41" t="str">
            <v>Infrastructure &amp; Environmental Services Management</v>
          </cell>
          <cell r="DJ41" t="str">
            <v>Infrastructure &amp; Environmental Services Management</v>
          </cell>
          <cell r="DX41" t="str">
            <v>Infrastructure &amp; Environmental Services Management</v>
          </cell>
          <cell r="EL41" t="str">
            <v>Infrastructure &amp; Environmental Services Management</v>
          </cell>
          <cell r="EZ41" t="str">
            <v>Infrastructure &amp; Environmental Services Management</v>
          </cell>
          <cell r="FN41" t="str">
            <v>Infrastructure &amp; Environmental Services Management</v>
          </cell>
        </row>
        <row r="42">
          <cell r="B42" t="str">
            <v>Healthy Waters</v>
          </cell>
          <cell r="P42" t="str">
            <v>Healthy Waters</v>
          </cell>
          <cell r="AD42" t="str">
            <v>Healthy Waters</v>
          </cell>
          <cell r="AR42" t="str">
            <v>Healthy Waters</v>
          </cell>
          <cell r="BF42" t="str">
            <v>Healthy Waters</v>
          </cell>
          <cell r="BT42" t="str">
            <v>Healthy Waters</v>
          </cell>
          <cell r="CH42" t="str">
            <v>Healthy Waters</v>
          </cell>
          <cell r="CV42" t="str">
            <v>Healthy Waters</v>
          </cell>
          <cell r="DJ42" t="str">
            <v>Healthy Waters</v>
          </cell>
          <cell r="DX42" t="str">
            <v>Healthy Waters</v>
          </cell>
          <cell r="EL42" t="str">
            <v>Healthy Waters</v>
          </cell>
          <cell r="EZ42" t="str">
            <v>Healthy Waters</v>
          </cell>
          <cell r="FN42" t="str">
            <v>Healthy Waters</v>
          </cell>
        </row>
        <row r="43">
          <cell r="B43" t="str">
            <v>Waste Solutions</v>
          </cell>
          <cell r="P43" t="str">
            <v>Waste Solutions</v>
          </cell>
          <cell r="AD43" t="str">
            <v>Waste Solutions</v>
          </cell>
          <cell r="AR43" t="str">
            <v>Waste Solutions</v>
          </cell>
          <cell r="BF43" t="str">
            <v>Waste Solutions</v>
          </cell>
          <cell r="BT43" t="str">
            <v>Waste Solutions</v>
          </cell>
          <cell r="CH43" t="str">
            <v>Waste Solutions</v>
          </cell>
          <cell r="CV43" t="str">
            <v>Waste Solutions</v>
          </cell>
          <cell r="DJ43" t="str">
            <v>Waste Solutions</v>
          </cell>
          <cell r="DX43" t="str">
            <v>Waste Solutions</v>
          </cell>
          <cell r="EL43" t="str">
            <v>Waste Solutions</v>
          </cell>
          <cell r="EZ43" t="str">
            <v>Waste Solutions</v>
          </cell>
          <cell r="FN43" t="str">
            <v>Waste Solutions</v>
          </cell>
        </row>
        <row r="44">
          <cell r="B44" t="str">
            <v>Relationship Management Unit</v>
          </cell>
          <cell r="P44" t="str">
            <v>Relationship Management Unit</v>
          </cell>
          <cell r="AD44" t="str">
            <v>Relationship Management Unit</v>
          </cell>
          <cell r="AR44" t="str">
            <v>Relationship Management Unit</v>
          </cell>
          <cell r="BF44" t="str">
            <v>Relationship Management Unit</v>
          </cell>
          <cell r="BT44" t="str">
            <v>Relationship Management Unit</v>
          </cell>
          <cell r="CH44" t="str">
            <v>Relationship Management Unit</v>
          </cell>
          <cell r="CV44" t="str">
            <v>Relationship Management Unit</v>
          </cell>
          <cell r="DJ44" t="str">
            <v>Relationship Management Unit</v>
          </cell>
          <cell r="DX44" t="str">
            <v>Relationship Management Unit</v>
          </cell>
          <cell r="EL44" t="str">
            <v>Relationship Management Unit</v>
          </cell>
          <cell r="EZ44" t="str">
            <v>Relationship Management Unit</v>
          </cell>
          <cell r="FN44" t="str">
            <v>Relationship Management Unit</v>
          </cell>
        </row>
        <row r="45">
          <cell r="B45" t="str">
            <v>Engineering &amp; Technical Services</v>
          </cell>
          <cell r="P45" t="str">
            <v>Engineering &amp; Technical Services</v>
          </cell>
          <cell r="AD45" t="str">
            <v>Engineering &amp; Technical Services</v>
          </cell>
          <cell r="AR45" t="str">
            <v>Engineering &amp; Technical Services</v>
          </cell>
          <cell r="BF45" t="str">
            <v>Engineering &amp; Technical Services</v>
          </cell>
          <cell r="BT45" t="str">
            <v>Engineering &amp; Technical Services</v>
          </cell>
          <cell r="CH45" t="str">
            <v>Engineering &amp; Technical Services</v>
          </cell>
          <cell r="CV45" t="str">
            <v>Engineering &amp; Technical Services</v>
          </cell>
          <cell r="DJ45" t="str">
            <v>Engineering &amp; Technical Services</v>
          </cell>
          <cell r="DX45" t="str">
            <v>Engineering &amp; Technical Services</v>
          </cell>
          <cell r="EL45" t="str">
            <v>Engineering &amp; Technical Services</v>
          </cell>
          <cell r="EZ45" t="str">
            <v>Engineering &amp; Technical Services</v>
          </cell>
          <cell r="FN45" t="str">
            <v>Engineering &amp; Technical Services</v>
          </cell>
        </row>
        <row r="46">
          <cell r="B46" t="str">
            <v>Environmental Services - Infra &amp; Env</v>
          </cell>
          <cell r="P46" t="str">
            <v>Environmental Services - Infra &amp; Env</v>
          </cell>
          <cell r="AD46" t="str">
            <v>Environmental Services - Infra &amp; Env</v>
          </cell>
          <cell r="AR46" t="str">
            <v>Environmental Services - Infra &amp; Env</v>
          </cell>
          <cell r="BF46" t="str">
            <v>Environmental Services - Infra &amp; Env</v>
          </cell>
          <cell r="BT46" t="str">
            <v>Environmental Services - Infra &amp; Env</v>
          </cell>
          <cell r="CH46" t="str">
            <v>Environmental Services - Infra &amp; Env</v>
          </cell>
          <cell r="CV46" t="str">
            <v>Environmental Services - Infra &amp; Env</v>
          </cell>
          <cell r="DJ46" t="str">
            <v>Environmental Services - Infra &amp; Env</v>
          </cell>
          <cell r="DX46" t="str">
            <v>Environmental Services - Infra &amp; Env</v>
          </cell>
          <cell r="EL46" t="str">
            <v>Environmental Services - Infra &amp; Env</v>
          </cell>
          <cell r="EZ46" t="str">
            <v>Environmental Services - Infra &amp; Env</v>
          </cell>
          <cell r="FN46" t="str">
            <v>Environmental Services - Infra &amp; Env</v>
          </cell>
        </row>
        <row r="47">
          <cell r="B47" t="str">
            <v>Development Programme Office</v>
          </cell>
          <cell r="P47" t="str">
            <v>Development Programme Office</v>
          </cell>
          <cell r="AD47" t="str">
            <v>Development Programme Office</v>
          </cell>
          <cell r="AR47" t="str">
            <v>Development Programme Office</v>
          </cell>
          <cell r="BF47" t="str">
            <v>Development Programme Office</v>
          </cell>
          <cell r="BT47" t="str">
            <v>Development Programme Office</v>
          </cell>
          <cell r="CH47" t="str">
            <v>Development Programme Office</v>
          </cell>
          <cell r="CV47" t="str">
            <v>Development Programme Office</v>
          </cell>
          <cell r="DJ47" t="str">
            <v>Development Programme Office</v>
          </cell>
          <cell r="DX47" t="str">
            <v>Development Programme Office</v>
          </cell>
          <cell r="EL47" t="str">
            <v>Development Programme Office</v>
          </cell>
          <cell r="EZ47" t="str">
            <v>Development Programme Office</v>
          </cell>
          <cell r="FN47" t="str">
            <v>Development Programme Office</v>
          </cell>
        </row>
      </sheetData>
      <sheetData sheetId="1">
        <row r="1">
          <cell r="A1" t="str">
            <v>Auckland Council</v>
          </cell>
        </row>
      </sheetData>
      <sheetData sheetId="2">
        <row r="71">
          <cell r="P71" t="str">
            <v>Base</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U"/>
      <sheetName val="Rev.Exp Sum Paul"/>
      <sheetName val="Margin Plan"/>
      <sheetName val="Scenarios"/>
      <sheetName val="Actual Values"/>
      <sheetName val="Actual Recon"/>
      <sheetName val="Margins"/>
      <sheetName val="Graphs"/>
      <sheetName val="Presentation"/>
      <sheetName val="Monte Carlo"/>
      <sheetName val="Subsidiaries - Recon"/>
      <sheetName val="Business Direction"/>
      <sheetName val="Statements"/>
      <sheetName val="Sheets"/>
      <sheetName val="Dividend_Calc."/>
      <sheetName val="Int.dep.tax"/>
      <sheetName val="Balance Sheet "/>
      <sheetName val="Rev.Exp"/>
      <sheetName val="Vol_Postage"/>
      <sheetName val="Forecasts_inp"/>
      <sheetName val="Assumptions"/>
      <sheetName val="99_2000"/>
      <sheetName val="1998_99"/>
      <sheetName val="1997_98"/>
      <sheetName val="1996_97"/>
      <sheetName val="Sheet10"/>
      <sheetName val="Sheet11"/>
      <sheetName val="Sheet12"/>
      <sheetName val="Sheet13"/>
      <sheetName val="Sheet14"/>
      <sheetName val="Sheet15"/>
      <sheetName val="Sheet16"/>
    </sheetNames>
    <sheetDataSet>
      <sheetData sheetId="0"/>
      <sheetData sheetId="1"/>
      <sheetData sheetId="2"/>
      <sheetData sheetId="3"/>
      <sheetData sheetId="4" refreshError="1">
        <row r="5">
          <cell r="A5" t="str">
            <v>NZPPL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0">
          <cell r="D10">
            <v>3.9E-2</v>
          </cell>
          <cell r="E10">
            <v>1.4999999999999999E-2</v>
          </cell>
          <cell r="F10">
            <v>2.1999999999999999E-2</v>
          </cell>
          <cell r="G10">
            <v>2.1999999999999999E-2</v>
          </cell>
          <cell r="H10">
            <v>1.7000000000000001E-2</v>
          </cell>
          <cell r="I10">
            <v>1.7000000000000001E-2</v>
          </cell>
          <cell r="J10">
            <v>1.0999999999999999E-2</v>
          </cell>
          <cell r="K10">
            <v>1.2999999999999999E-2</v>
          </cell>
          <cell r="L10">
            <v>1.9E-2</v>
          </cell>
          <cell r="M10">
            <v>1.9E-2</v>
          </cell>
        </row>
        <row r="11">
          <cell r="G11">
            <v>0.03</v>
          </cell>
          <cell r="I11">
            <v>0.03</v>
          </cell>
          <cell r="J11">
            <v>0.03</v>
          </cell>
          <cell r="K11">
            <v>0.03</v>
          </cell>
          <cell r="L11">
            <v>0.03</v>
          </cell>
          <cell r="M11">
            <v>0.03</v>
          </cell>
        </row>
        <row r="12">
          <cell r="G12">
            <v>0.01</v>
          </cell>
          <cell r="I12">
            <v>0.01</v>
          </cell>
          <cell r="J12">
            <v>0.01</v>
          </cell>
          <cell r="K12">
            <v>0.01</v>
          </cell>
          <cell r="L12">
            <v>0.01</v>
          </cell>
          <cell r="M12">
            <v>0.01</v>
          </cell>
        </row>
        <row r="14">
          <cell r="D14">
            <v>2.3E-2</v>
          </cell>
          <cell r="E14">
            <v>2.4E-2</v>
          </cell>
          <cell r="F14">
            <v>2.7E-2</v>
          </cell>
          <cell r="G14">
            <v>2.7E-2</v>
          </cell>
          <cell r="H14">
            <v>0</v>
          </cell>
          <cell r="I14">
            <v>0.02</v>
          </cell>
          <cell r="J14">
            <v>2.1000000000000001E-2</v>
          </cell>
          <cell r="K14">
            <v>2.3E-2</v>
          </cell>
          <cell r="L14">
            <v>2.9000000000000001E-2</v>
          </cell>
          <cell r="M14">
            <v>2.9000000000000001E-2</v>
          </cell>
        </row>
        <row r="15">
          <cell r="G15">
            <v>0.04</v>
          </cell>
          <cell r="I15">
            <v>0</v>
          </cell>
          <cell r="J15">
            <v>0.05</v>
          </cell>
          <cell r="K15">
            <v>0.04</v>
          </cell>
          <cell r="L15">
            <v>0.04</v>
          </cell>
          <cell r="M15">
            <v>0.04</v>
          </cell>
        </row>
        <row r="16">
          <cell r="G16">
            <v>2.5999999999999999E-2</v>
          </cell>
          <cell r="I16">
            <v>0</v>
          </cell>
          <cell r="J16">
            <v>2.5999999999999999E-2</v>
          </cell>
          <cell r="K16">
            <v>2.7E-2</v>
          </cell>
          <cell r="L16">
            <v>2.7E-2</v>
          </cell>
          <cell r="M16">
            <v>2.7E-2</v>
          </cell>
        </row>
        <row r="18">
          <cell r="D18">
            <v>2.4920610626672474E-2</v>
          </cell>
          <cell r="E18">
            <v>2.2866619810904515E-2</v>
          </cell>
          <cell r="F18">
            <v>2.6399809179164853E-2</v>
          </cell>
          <cell r="G18">
            <v>1.963988550749891E-2</v>
          </cell>
          <cell r="H18">
            <v>1.4999999999999999E-2</v>
          </cell>
          <cell r="I18">
            <v>1.4999999999999999E-2</v>
          </cell>
          <cell r="J18">
            <v>1.4999999999999999E-2</v>
          </cell>
          <cell r="K18">
            <v>0.02</v>
          </cell>
          <cell r="L18">
            <v>0.02</v>
          </cell>
          <cell r="M18">
            <v>2.7799618358329704E-2</v>
          </cell>
          <cell r="O18" t="str">
            <v>Wage</v>
          </cell>
          <cell r="P18">
            <v>0.87996183583297027</v>
          </cell>
        </row>
        <row r="19">
          <cell r="G19">
            <v>3.8799618358329707E-2</v>
          </cell>
          <cell r="I19">
            <v>0</v>
          </cell>
          <cell r="J19">
            <v>0.02</v>
          </cell>
          <cell r="K19">
            <v>3.8799618358329707E-2</v>
          </cell>
          <cell r="L19">
            <v>3.8799618358329707E-2</v>
          </cell>
          <cell r="M19">
            <v>3.8799618358329707E-2</v>
          </cell>
          <cell r="O19" t="str">
            <v>CPI</v>
          </cell>
          <cell r="P19">
            <v>0.11752864429431843</v>
          </cell>
        </row>
        <row r="20">
          <cell r="G20">
            <v>2.4079389373327525E-2</v>
          </cell>
          <cell r="I20">
            <v>0</v>
          </cell>
          <cell r="J20">
            <v>0.01</v>
          </cell>
          <cell r="K20">
            <v>2.4959351209160496E-2</v>
          </cell>
          <cell r="L20">
            <v>2.4959351209160496E-2</v>
          </cell>
          <cell r="M20">
            <v>2.4959351209160496E-2</v>
          </cell>
          <cell r="P20">
            <v>0.99749048012728869</v>
          </cell>
        </row>
        <row r="22">
          <cell r="E22">
            <v>8.5999999999999993E-2</v>
          </cell>
          <cell r="F22">
            <v>7.4999999999999997E-2</v>
          </cell>
          <cell r="G22">
            <v>8.2000000000000003E-2</v>
          </cell>
          <cell r="H22">
            <v>8.5000000000000006E-2</v>
          </cell>
          <cell r="I22">
            <v>8.5000000000000006E-2</v>
          </cell>
          <cell r="J22">
            <v>8.2350000000000007E-2</v>
          </cell>
          <cell r="K22">
            <v>8.2350000000000007E-2</v>
          </cell>
          <cell r="L22">
            <v>7.4999999999999997E-2</v>
          </cell>
          <cell r="M22">
            <v>7.4999999999999997E-2</v>
          </cell>
        </row>
        <row r="32">
          <cell r="E32">
            <v>0</v>
          </cell>
          <cell r="F32">
            <v>0</v>
          </cell>
          <cell r="G32">
            <v>0</v>
          </cell>
          <cell r="I32">
            <v>0.04</v>
          </cell>
          <cell r="J32">
            <v>0.04</v>
          </cell>
          <cell r="K32">
            <v>0.04</v>
          </cell>
          <cell r="L32">
            <v>0.04</v>
          </cell>
          <cell r="M32">
            <v>0.04</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SerializationData"/>
      <sheetName val="RiskSwappedFuncs"/>
      <sheetName val="Control Sheet"/>
      <sheetName val="Output template"/>
      <sheetName val="CAPEX numbers"/>
      <sheetName val="Model"/>
      <sheetName val="Other inputs"/>
      <sheetName val="Replacement Plug &amp; Play"/>
      <sheetName val="Sheet3"/>
      <sheetName val="Print template 1pp"/>
      <sheetName val="Print template 2pp"/>
      <sheetName val="Scenarios 150m borrowin"/>
      <sheetName val="Scenarios CTR changes"/>
      <sheetName val="Transition year as output"/>
    </sheetNames>
    <sheetDataSet>
      <sheetData sheetId="0"/>
      <sheetData sheetId="1"/>
      <sheetData sheetId="2">
        <row r="4">
          <cell r="E4">
            <v>22</v>
          </cell>
          <cell r="J4">
            <v>1078.9624567696026</v>
          </cell>
        </row>
        <row r="27">
          <cell r="E27">
            <v>0.03</v>
          </cell>
        </row>
      </sheetData>
      <sheetData sheetId="3">
        <row r="20">
          <cell r="D20" t="str">
            <v>2021/22</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orms"/>
      <sheetName val="Input davg avg"/>
      <sheetName val="To model"/>
      <sheetName val="Input TPs"/>
      <sheetName val="Bulk Meters"/>
      <sheetName val="TPs"/>
      <sheetName val="Key"/>
      <sheetName val="Lake chart"/>
      <sheetName val="Lake Storage"/>
      <sheetName val="Per capita cht"/>
      <sheetName val="Tot lpcd"/>
      <sheetName val="Demand Forecast"/>
      <sheetName val="forwrss"/>
      <sheetName val="fow wr ss"/>
      <sheetName val="Qrtr 1 Current"/>
      <sheetName val="Qtr 2"/>
      <sheetName val="To LNOs 1"/>
      <sheetName val="To LNOs 2"/>
      <sheetName val="To LNOs 3"/>
      <sheetName val="Qtr 2 - New"/>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Capex Change"/>
      <sheetName val="Capex Original"/>
      <sheetName val="App 1"/>
      <sheetName val="App2"/>
      <sheetName val="App 3"/>
      <sheetName val="App 4"/>
      <sheetName val="App 5"/>
      <sheetName val="Index"/>
      <sheetName val="Dashboard 1"/>
      <sheetName val="Revised misc"/>
      <sheetName val="Capex revised"/>
      <sheetName val="Total Depreciation"/>
      <sheetName val="Capitalised interest - Depn"/>
      <sheetName val="Depreciation 0809"/>
      <sheetName val="Depn Calc &lt;10yr"/>
      <sheetName val="Depreciation 0910 onwards"/>
      <sheetName val="C Opex"/>
      <sheetName val="Summary"/>
      <sheetName val="Opex"/>
      <sheetName val="Revised by group"/>
      <sheetName val="Revised 0809"/>
      <sheetName val="Original"/>
      <sheetName val="Change"/>
      <sheetName val="Rev LTNZ"/>
      <sheetName val="Rev DC"/>
      <sheetName val="Rev other"/>
      <sheetName val="Rev total"/>
      <sheetName val="Net Capex"/>
      <sheetName val="Interest"/>
      <sheetName val="Principal repayment"/>
      <sheetName val="Dep C Opex Capex summary"/>
      <sheetName val="Total opex"/>
      <sheetName val="Assumptions"/>
      <sheetName val="Strategies"/>
      <sheetName val="Data 28 Aug"/>
      <sheetName val="Divisions"/>
      <sheetName val="Pivo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3">
          <cell r="A3" t="str">
            <v>Discretionary</v>
          </cell>
          <cell r="D3" t="str">
            <v>Clean &amp; tidy</v>
          </cell>
        </row>
        <row r="4">
          <cell r="A4" t="str">
            <v>Need to do</v>
          </cell>
          <cell r="D4" t="str">
            <v>Economic development</v>
          </cell>
        </row>
        <row r="5">
          <cell r="A5" t="str">
            <v>Statutory</v>
          </cell>
          <cell r="D5" t="str">
            <v>Special city</v>
          </cell>
        </row>
        <row r="6">
          <cell r="A6" t="str">
            <v>Contractual</v>
          </cell>
          <cell r="D6" t="str">
            <v>Lively</v>
          </cell>
        </row>
        <row r="7">
          <cell r="A7" t="str">
            <v>In Discretionary</v>
          </cell>
          <cell r="D7" t="str">
            <v>Easier to work with</v>
          </cell>
        </row>
        <row r="8">
          <cell r="A8" t="str">
            <v>Out Discretionary</v>
          </cell>
        </row>
      </sheetData>
      <sheetData sheetId="34" refreshError="1"/>
      <sheetData sheetId="35" refreshError="1"/>
      <sheetData sheetId="36" refreshError="1"/>
      <sheetData sheetId="3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oard Report EXCL cap int"/>
      <sheetName val="Control"/>
      <sheetName val="Board Report input by BU"/>
      <sheetName val="Fcst Adjustment Dec"/>
      <sheetName val="Reduction Adjustment Sheet"/>
      <sheetName val="ZPS_PSR"/>
      <sheetName val="YTD Analysis For Pack"/>
      <sheetName val="Classification"/>
      <sheetName val="Mapping"/>
      <sheetName val="WA_WW_Split"/>
      <sheetName val="Assumptions"/>
    </sheetNames>
    <sheetDataSet>
      <sheetData sheetId="0"/>
      <sheetData sheetId="1"/>
      <sheetData sheetId="2"/>
      <sheetData sheetId="3"/>
      <sheetData sheetId="4"/>
      <sheetData sheetId="5"/>
      <sheetData sheetId="6"/>
      <sheetData sheetId="7"/>
      <sheetData sheetId="8"/>
      <sheetData sheetId="9">
        <row r="1">
          <cell r="A1" t="str">
            <v>Profit Centre</v>
          </cell>
          <cell r="H1" t="str">
            <v>Infrastructure Delivery</v>
          </cell>
          <cell r="I1" t="str">
            <v>Operations</v>
          </cell>
          <cell r="J1" t="str">
            <v>Central Interceptor</v>
          </cell>
          <cell r="K1" t="str">
            <v>Digital</v>
          </cell>
          <cell r="N1" t="str">
            <v>Other Projects</v>
          </cell>
        </row>
        <row r="2">
          <cell r="H2">
            <v>13000</v>
          </cell>
          <cell r="I2">
            <v>13450</v>
          </cell>
          <cell r="J2">
            <v>13150</v>
          </cell>
          <cell r="K2">
            <v>11080</v>
          </cell>
          <cell r="L2">
            <v>10000</v>
          </cell>
          <cell r="N2">
            <v>11000</v>
          </cell>
        </row>
        <row r="3">
          <cell r="H3">
            <v>13010</v>
          </cell>
          <cell r="I3">
            <v>15000</v>
          </cell>
          <cell r="K3">
            <v>12000</v>
          </cell>
          <cell r="L3">
            <v>14000</v>
          </cell>
          <cell r="N3">
            <v>11010</v>
          </cell>
        </row>
        <row r="4">
          <cell r="H4">
            <v>13100</v>
          </cell>
          <cell r="I4">
            <v>15100</v>
          </cell>
          <cell r="K4">
            <v>12050</v>
          </cell>
          <cell r="L4">
            <v>62100</v>
          </cell>
          <cell r="N4">
            <v>12100</v>
          </cell>
        </row>
        <row r="5">
          <cell r="K5">
            <v>12060</v>
          </cell>
        </row>
        <row r="6">
          <cell r="H6">
            <v>13110</v>
          </cell>
          <cell r="I6">
            <v>15200</v>
          </cell>
          <cell r="L6">
            <v>62200</v>
          </cell>
          <cell r="N6">
            <v>12140</v>
          </cell>
        </row>
        <row r="7">
          <cell r="H7">
            <v>13200</v>
          </cell>
          <cell r="I7">
            <v>17000</v>
          </cell>
          <cell r="N7">
            <v>12200</v>
          </cell>
        </row>
        <row r="8">
          <cell r="H8">
            <v>13250</v>
          </cell>
          <cell r="I8">
            <v>20000</v>
          </cell>
          <cell r="N8">
            <v>12160</v>
          </cell>
        </row>
        <row r="9">
          <cell r="H9">
            <v>13300</v>
          </cell>
          <cell r="I9">
            <v>21000</v>
          </cell>
        </row>
        <row r="10">
          <cell r="H10">
            <v>13400</v>
          </cell>
          <cell r="I10">
            <v>22000</v>
          </cell>
        </row>
        <row r="11">
          <cell r="H11">
            <v>13650</v>
          </cell>
          <cell r="I11">
            <v>23000</v>
          </cell>
        </row>
        <row r="12">
          <cell r="H12">
            <v>13410</v>
          </cell>
          <cell r="I12">
            <v>24000</v>
          </cell>
        </row>
        <row r="13">
          <cell r="I13">
            <v>30000</v>
          </cell>
        </row>
        <row r="14">
          <cell r="I14">
            <v>30090</v>
          </cell>
        </row>
        <row r="15">
          <cell r="I15">
            <v>31000</v>
          </cell>
        </row>
        <row r="16">
          <cell r="I16">
            <v>32000</v>
          </cell>
        </row>
        <row r="17">
          <cell r="I17">
            <v>33000</v>
          </cell>
        </row>
        <row r="18">
          <cell r="I18">
            <v>40000</v>
          </cell>
        </row>
        <row r="19">
          <cell r="I19">
            <v>41000</v>
          </cell>
        </row>
        <row r="20">
          <cell r="I20">
            <v>42000</v>
          </cell>
        </row>
        <row r="21">
          <cell r="I21">
            <v>16000</v>
          </cell>
        </row>
        <row r="22">
          <cell r="I22">
            <v>63300</v>
          </cell>
        </row>
        <row r="23">
          <cell r="I23">
            <v>13500</v>
          </cell>
        </row>
        <row r="24">
          <cell r="I24">
            <v>13540</v>
          </cell>
        </row>
        <row r="25">
          <cell r="I25">
            <v>61000</v>
          </cell>
        </row>
        <row r="26">
          <cell r="I26">
            <v>63100</v>
          </cell>
        </row>
        <row r="27">
          <cell r="I27">
            <v>63200</v>
          </cell>
        </row>
      </sheetData>
      <sheetData sheetId="10"/>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Structure"/>
      <sheetName val="Control"/>
      <sheetName val="Input_Data"/>
      <sheetName val="Calc_BU_EVA"/>
      <sheetName val="Output_BU_EVA"/>
      <sheetName val="Output_Check"/>
      <sheetName val="Output_Stmts1"/>
      <sheetName val="Output_Stmts2"/>
      <sheetName val="Output_Stmts3"/>
      <sheetName val="Output_Graphs"/>
      <sheetName val="Output_ExtEVA"/>
      <sheetName val="Output_AnnRep"/>
      <sheetName val="X_Summary"/>
      <sheetName val="POST"/>
      <sheetName val="LB"/>
      <sheetName val="RB"/>
      <sheetName val="EG"/>
      <sheetName val="EB"/>
      <sheetName val="EC"/>
      <sheetName val="EV"/>
      <sheetName val="ES"/>
      <sheetName val="EE"/>
      <sheetName val="ED"/>
      <sheetName val="EA"/>
      <sheetName val="EO1"/>
      <sheetName val="EM"/>
      <sheetName val="TG"/>
      <sheetName val="TT"/>
      <sheetName val="TM"/>
      <sheetName val="RP"/>
      <sheetName val="DG"/>
      <sheetName val="DC"/>
      <sheetName val="DL"/>
      <sheetName val="DS"/>
      <sheetName val="DM"/>
      <sheetName val="XG"/>
      <sheetName val="XC"/>
      <sheetName val="XK"/>
      <sheetName val="XM"/>
      <sheetName val="AC"/>
      <sheetName val="IG"/>
      <sheetName val="IM"/>
      <sheetName val="IC"/>
      <sheetName val="IMM"/>
      <sheetName val="PP"/>
      <sheetName val="PL"/>
      <sheetName val="PR"/>
      <sheetName val="PS"/>
      <sheetName val="CG"/>
      <sheetName val="CF"/>
      <sheetName val="CR"/>
      <sheetName val="CH"/>
      <sheetName val="CC"/>
      <sheetName val="CI"/>
      <sheetName val="CE"/>
      <sheetName val="OC"/>
      <sheetName val="OR"/>
      <sheetName val="OB"/>
      <sheetName val="RES"/>
      <sheetName val="ELIM"/>
      <sheetName val="NZ"/>
      <sheetName val="PG"/>
      <sheetName val="PE"/>
      <sheetName val="PC"/>
      <sheetName val="PN"/>
      <sheetName val="PK"/>
      <sheetName val="PM"/>
      <sheetName val="DR"/>
      <sheetName val="DT"/>
      <sheetName val="DA"/>
      <sheetName val="DU"/>
      <sheetName val="DV"/>
      <sheetName val="DX"/>
      <sheetName val="SB"/>
      <sheetName val="ZG"/>
      <sheetName val="ZP"/>
      <sheetName val="ZR"/>
      <sheetName val="HG"/>
      <sheetName val="HD"/>
      <sheetName val="HP"/>
      <sheetName val="SS"/>
      <sheetName val="CN"/>
      <sheetName val="CO"/>
      <sheetName val="CX"/>
      <sheetName val="AD"/>
      <sheetName val="RE"/>
      <sheetName val="TX"/>
    </sheetNames>
    <sheetDataSet>
      <sheetData sheetId="0" refreshError="1"/>
      <sheetData sheetId="1" refreshError="1">
        <row r="7">
          <cell r="C7" t="str">
            <v>POST</v>
          </cell>
          <cell r="D7" t="str">
            <v>New Zealand Post Group</v>
          </cell>
          <cell r="G7" t="str">
            <v>New Zealand Post Group</v>
          </cell>
        </row>
        <row r="8">
          <cell r="C8" t="str">
            <v>LB</v>
          </cell>
          <cell r="E8" t="str">
            <v>Letters Business</v>
          </cell>
          <cell r="G8" t="str">
            <v>Letters Business</v>
          </cell>
        </row>
        <row r="9">
          <cell r="C9" t="str">
            <v>RB</v>
          </cell>
          <cell r="E9" t="str">
            <v>Retail Business</v>
          </cell>
          <cell r="G9" t="str">
            <v>Retail Business</v>
          </cell>
        </row>
        <row r="10">
          <cell r="C10" t="str">
            <v>EG</v>
          </cell>
          <cell r="E10" t="str">
            <v>New Zealand Post Enterprises</v>
          </cell>
          <cell r="G10" t="str">
            <v>New Zealand Post Enterprises</v>
          </cell>
        </row>
        <row r="11">
          <cell r="C11" t="str">
            <v>EB</v>
          </cell>
          <cell r="F11" t="str">
            <v>Enterprises - Electronic Business (Commercial)</v>
          </cell>
          <cell r="G11" t="str">
            <v>Enterprises - Electronic Business (Commercial)</v>
          </cell>
        </row>
        <row r="12">
          <cell r="C12" t="str">
            <v>EC</v>
          </cell>
          <cell r="F12" t="str">
            <v>Enterprises - Electronic Business (Corporate)</v>
          </cell>
          <cell r="G12" t="str">
            <v>Enterprises - Electronic Business (Corporate)</v>
          </cell>
        </row>
        <row r="13">
          <cell r="C13" t="str">
            <v>EV</v>
          </cell>
          <cell r="F13" t="str">
            <v>Enterprises - New Ventures</v>
          </cell>
          <cell r="G13" t="str">
            <v>Enterprises - New Ventures</v>
          </cell>
        </row>
        <row r="14">
          <cell r="C14" t="str">
            <v>ES</v>
          </cell>
          <cell r="F14" t="str">
            <v>Enterprises - Stamps</v>
          </cell>
          <cell r="G14" t="str">
            <v>Enterprises - Stamps</v>
          </cell>
        </row>
        <row r="15">
          <cell r="C15" t="str">
            <v>EE</v>
          </cell>
          <cell r="F15" t="str">
            <v>Enterprises - Electoral</v>
          </cell>
          <cell r="G15" t="str">
            <v>Enterprises - Electoral</v>
          </cell>
        </row>
        <row r="16">
          <cell r="C16" t="str">
            <v>ED</v>
          </cell>
          <cell r="F16" t="str">
            <v>Enterprises - Datamail</v>
          </cell>
          <cell r="G16" t="str">
            <v>Enterprises - Datamail</v>
          </cell>
        </row>
        <row r="17">
          <cell r="C17" t="str">
            <v>EA</v>
          </cell>
          <cell r="F17" t="str">
            <v>Enterprises - International Australia</v>
          </cell>
          <cell r="G17" t="str">
            <v>Enterprises - International Australia</v>
          </cell>
        </row>
        <row r="18">
          <cell r="C18" t="str">
            <v>EO1</v>
          </cell>
          <cell r="F18" t="str">
            <v>Enterprises - Other</v>
          </cell>
          <cell r="G18" t="str">
            <v>Enterprises - Other</v>
          </cell>
        </row>
        <row r="19">
          <cell r="C19" t="str">
            <v>EM</v>
          </cell>
          <cell r="F19" t="str">
            <v>Enterprises - Management</v>
          </cell>
          <cell r="G19" t="str">
            <v>Enterprises - Management</v>
          </cell>
        </row>
        <row r="20">
          <cell r="C20" t="str">
            <v>TG</v>
          </cell>
          <cell r="E20" t="str">
            <v>Distribution Group</v>
          </cell>
          <cell r="G20" t="str">
            <v>Distribution Group</v>
          </cell>
        </row>
        <row r="21">
          <cell r="C21" t="str">
            <v>TT</v>
          </cell>
          <cell r="F21" t="str">
            <v>Distribution</v>
          </cell>
          <cell r="G21" t="str">
            <v>Distribution</v>
          </cell>
        </row>
        <row r="22">
          <cell r="C22" t="str">
            <v>TM</v>
          </cell>
          <cell r="F22" t="str">
            <v>Distribution - Management</v>
          </cell>
          <cell r="G22" t="str">
            <v>Distribution - Management</v>
          </cell>
        </row>
        <row r="23">
          <cell r="C23" t="str">
            <v>RP</v>
          </cell>
          <cell r="E23" t="str">
            <v>Rural Post</v>
          </cell>
          <cell r="G23" t="str">
            <v>Rural Post</v>
          </cell>
        </row>
        <row r="24">
          <cell r="C24" t="str">
            <v>DG</v>
          </cell>
          <cell r="E24" t="str">
            <v>Courier Services Group</v>
          </cell>
          <cell r="G24" t="str">
            <v>Courier Services Group</v>
          </cell>
        </row>
        <row r="25">
          <cell r="C25" t="str">
            <v>DC</v>
          </cell>
          <cell r="F25" t="str">
            <v>Courier Services - CourierPost</v>
          </cell>
          <cell r="G25" t="str">
            <v>Courier Services - CourierPost</v>
          </cell>
        </row>
        <row r="26">
          <cell r="C26" t="str">
            <v>DL</v>
          </cell>
          <cell r="F26" t="str">
            <v>Courier Services - Contract Logistics</v>
          </cell>
          <cell r="G26" t="str">
            <v>Courier Services - Contract Logistics</v>
          </cell>
        </row>
        <row r="27">
          <cell r="C27" t="str">
            <v>DS</v>
          </cell>
          <cell r="F27" t="str">
            <v>Courier Services - Smack On Time</v>
          </cell>
          <cell r="G27" t="str">
            <v>Courier Services - Smack On Time</v>
          </cell>
        </row>
        <row r="28">
          <cell r="C28" t="str">
            <v>DM</v>
          </cell>
          <cell r="F28" t="str">
            <v>Courier Services - Management</v>
          </cell>
          <cell r="G28" t="str">
            <v>Courier Services - Management</v>
          </cell>
        </row>
        <row r="29">
          <cell r="C29" t="str">
            <v>XG</v>
          </cell>
          <cell r="E29" t="str">
            <v>SkyRoad Group</v>
          </cell>
          <cell r="G29" t="str">
            <v>SkyRoad Group</v>
          </cell>
        </row>
        <row r="30">
          <cell r="C30" t="str">
            <v>XC</v>
          </cell>
          <cell r="F30" t="str">
            <v>SkyRoad - Skyroad Express</v>
          </cell>
          <cell r="G30" t="str">
            <v>SkyRoad - Skyroad Express</v>
          </cell>
        </row>
        <row r="31">
          <cell r="C31" t="str">
            <v>XK</v>
          </cell>
          <cell r="F31" t="str">
            <v>SkyRoad - Kiwimail</v>
          </cell>
          <cell r="G31" t="str">
            <v>SkyRoad - Kiwimail</v>
          </cell>
        </row>
        <row r="32">
          <cell r="C32" t="str">
            <v>XM</v>
          </cell>
          <cell r="F32" t="str">
            <v>SkyRoad - Management</v>
          </cell>
          <cell r="G32" t="str">
            <v>SkyRoad - Management</v>
          </cell>
        </row>
        <row r="33">
          <cell r="C33" t="str">
            <v>AC</v>
          </cell>
          <cell r="E33" t="str">
            <v>Couriers Please Pty Limited</v>
          </cell>
          <cell r="G33" t="str">
            <v>Couriers Please Pty Limited</v>
          </cell>
        </row>
        <row r="34">
          <cell r="C34" t="str">
            <v>IG</v>
          </cell>
          <cell r="E34" t="str">
            <v>Transend Worldwide Limited</v>
          </cell>
          <cell r="G34" t="str">
            <v>Transend Worldwide Limited</v>
          </cell>
        </row>
        <row r="35">
          <cell r="C35" t="str">
            <v>IM</v>
          </cell>
          <cell r="F35" t="str">
            <v>Transend - Mail</v>
          </cell>
          <cell r="G35" t="str">
            <v>Transend - Mail</v>
          </cell>
        </row>
        <row r="36">
          <cell r="C36" t="str">
            <v>IC</v>
          </cell>
          <cell r="F36" t="str">
            <v>Transend - Consultancy</v>
          </cell>
          <cell r="G36" t="str">
            <v>Transend - Consultancy</v>
          </cell>
        </row>
        <row r="37">
          <cell r="C37" t="str">
            <v>IMM</v>
          </cell>
          <cell r="F37" t="str">
            <v>Transend - Other</v>
          </cell>
          <cell r="G37" t="str">
            <v>Transend - Other</v>
          </cell>
        </row>
        <row r="38">
          <cell r="C38" t="str">
            <v>PP</v>
          </cell>
          <cell r="E38" t="str">
            <v>New Zealand Post Properties Limited</v>
          </cell>
          <cell r="G38" t="str">
            <v>New Zealand Post Properties Limited</v>
          </cell>
        </row>
        <row r="39">
          <cell r="C39" t="str">
            <v>PL</v>
          </cell>
          <cell r="F39" t="str">
            <v>Property</v>
          </cell>
          <cell r="G39" t="str">
            <v>Property</v>
          </cell>
        </row>
        <row r="40">
          <cell r="C40" t="str">
            <v>PR</v>
          </cell>
          <cell r="F40" t="str">
            <v>Revaluation Holding Account</v>
          </cell>
          <cell r="G40" t="str">
            <v>Revaluation Holding Account</v>
          </cell>
        </row>
        <row r="41">
          <cell r="C41" t="str">
            <v>PS</v>
          </cell>
          <cell r="E41" t="str">
            <v>New Zealand Post Services Limited</v>
          </cell>
          <cell r="G41" t="str">
            <v>New Zealand Post Services Limited</v>
          </cell>
        </row>
        <row r="42">
          <cell r="C42" t="str">
            <v>CG</v>
          </cell>
          <cell r="E42" t="str">
            <v>Corporate Group</v>
          </cell>
          <cell r="G42" t="str">
            <v>Corporate Group</v>
          </cell>
        </row>
        <row r="43">
          <cell r="C43" t="str">
            <v>CF</v>
          </cell>
          <cell r="F43" t="str">
            <v>Corporate - Finance</v>
          </cell>
          <cell r="G43" t="str">
            <v>Corporate - Finance</v>
          </cell>
        </row>
        <row r="44">
          <cell r="C44" t="str">
            <v>CR</v>
          </cell>
          <cell r="F44" t="str">
            <v>Corporate - Risk</v>
          </cell>
          <cell r="G44" t="str">
            <v>Corporate - Risk</v>
          </cell>
        </row>
        <row r="45">
          <cell r="C45" t="str">
            <v>CH</v>
          </cell>
          <cell r="F45" t="str">
            <v>Corporate - Human Resources</v>
          </cell>
          <cell r="G45" t="str">
            <v>Corporate - Human Resources</v>
          </cell>
        </row>
        <row r="46">
          <cell r="C46" t="str">
            <v>CC</v>
          </cell>
          <cell r="F46" t="str">
            <v>Corporate - Communications</v>
          </cell>
          <cell r="G46" t="str">
            <v>Corporate - Communications</v>
          </cell>
        </row>
        <row r="47">
          <cell r="C47" t="str">
            <v>CI</v>
          </cell>
          <cell r="F47" t="str">
            <v>Corporate - CIO's Office</v>
          </cell>
          <cell r="G47" t="str">
            <v>Corporate - CIO's Office</v>
          </cell>
        </row>
        <row r="48">
          <cell r="C48" t="str">
            <v>CE</v>
          </cell>
          <cell r="F48" t="str">
            <v>Corporate - CEO's Office</v>
          </cell>
          <cell r="G48" t="str">
            <v>Corporate - CEO's Office</v>
          </cell>
        </row>
        <row r="49">
          <cell r="C49" t="str">
            <v>OC</v>
          </cell>
          <cell r="E49" t="str">
            <v>Corporate Other</v>
          </cell>
          <cell r="G49" t="str">
            <v>Corporate Other</v>
          </cell>
        </row>
        <row r="50">
          <cell r="C50" t="str">
            <v>OR</v>
          </cell>
          <cell r="E50" t="str">
            <v>Corporate Reserve</v>
          </cell>
          <cell r="G50" t="str">
            <v>Corporate Reserve</v>
          </cell>
        </row>
        <row r="51">
          <cell r="C51" t="str">
            <v>OB</v>
          </cell>
          <cell r="E51" t="str">
            <v>Corporate Projects</v>
          </cell>
          <cell r="G51" t="str">
            <v>Corporate Projects</v>
          </cell>
        </row>
        <row r="52">
          <cell r="C52" t="str">
            <v>RES</v>
          </cell>
          <cell r="E52" t="str">
            <v>Residual</v>
          </cell>
          <cell r="G52" t="str">
            <v>Residual</v>
          </cell>
        </row>
        <row r="53">
          <cell r="C53" t="str">
            <v>ELIM</v>
          </cell>
          <cell r="E53" t="str">
            <v>Eliminations</v>
          </cell>
          <cell r="G53" t="str">
            <v>Eliminations</v>
          </cell>
        </row>
      </sheetData>
      <sheetData sheetId="2"/>
      <sheetData sheetId="3" refreshError="1"/>
      <sheetData sheetId="4" refreshError="1">
        <row r="11">
          <cell r="L11">
            <v>1301300.5599965821</v>
          </cell>
          <cell r="O11">
            <v>0</v>
          </cell>
          <cell r="P11">
            <v>552384</v>
          </cell>
          <cell r="Q11">
            <v>478520</v>
          </cell>
          <cell r="R11">
            <v>470554</v>
          </cell>
          <cell r="S11">
            <v>496984</v>
          </cell>
          <cell r="T11">
            <v>525463</v>
          </cell>
          <cell r="U11">
            <v>588478</v>
          </cell>
          <cell r="V11">
            <v>619293</v>
          </cell>
          <cell r="W11">
            <v>642652</v>
          </cell>
          <cell r="X11">
            <v>647654</v>
          </cell>
          <cell r="Y11">
            <v>688833</v>
          </cell>
          <cell r="Z11">
            <v>718265</v>
          </cell>
          <cell r="AA11">
            <v>805092</v>
          </cell>
          <cell r="AB11">
            <v>1000263</v>
          </cell>
          <cell r="AC11">
            <v>241507</v>
          </cell>
          <cell r="AD11">
            <v>1301300.5599965821</v>
          </cell>
          <cell r="AH11">
            <v>0</v>
          </cell>
          <cell r="AI11">
            <v>0</v>
          </cell>
          <cell r="AJ11">
            <v>0</v>
          </cell>
          <cell r="AK11">
            <v>0</v>
          </cell>
          <cell r="AL11">
            <v>0</v>
          </cell>
          <cell r="AM11">
            <v>0</v>
          </cell>
        </row>
        <row r="12">
          <cell r="L12">
            <v>4.0000000013833414E-3</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0.25173632812594299</v>
          </cell>
          <cell r="AD12">
            <v>4.0000000013833414E-3</v>
          </cell>
          <cell r="AH12">
            <v>0</v>
          </cell>
          <cell r="AI12">
            <v>0</v>
          </cell>
          <cell r="AJ12">
            <v>0</v>
          </cell>
          <cell r="AK12">
            <v>0</v>
          </cell>
          <cell r="AL12">
            <v>0</v>
          </cell>
          <cell r="AM12">
            <v>0</v>
          </cell>
        </row>
        <row r="13">
          <cell r="L13">
            <v>-145074.79200000002</v>
          </cell>
          <cell r="O13">
            <v>0</v>
          </cell>
          <cell r="P13">
            <v>0</v>
          </cell>
          <cell r="Q13">
            <v>0</v>
          </cell>
          <cell r="R13">
            <v>0</v>
          </cell>
          <cell r="S13">
            <v>0</v>
          </cell>
          <cell r="T13">
            <v>0</v>
          </cell>
          <cell r="U13">
            <v>0</v>
          </cell>
          <cell r="V13">
            <v>0</v>
          </cell>
          <cell r="W13">
            <v>0</v>
          </cell>
          <cell r="X13">
            <v>0</v>
          </cell>
          <cell r="Y13">
            <v>0</v>
          </cell>
          <cell r="Z13">
            <v>0</v>
          </cell>
          <cell r="AA13">
            <v>-15640</v>
          </cell>
          <cell r="AB13">
            <v>-88356</v>
          </cell>
          <cell r="AC13">
            <v>-22401.5314013672</v>
          </cell>
          <cell r="AD13">
            <v>-145074.79200000002</v>
          </cell>
          <cell r="AH13">
            <v>0</v>
          </cell>
          <cell r="AI13">
            <v>0</v>
          </cell>
          <cell r="AJ13">
            <v>0</v>
          </cell>
          <cell r="AK13">
            <v>0</v>
          </cell>
          <cell r="AL13">
            <v>0</v>
          </cell>
          <cell r="AM13">
            <v>0</v>
          </cell>
        </row>
        <row r="14">
          <cell r="L14">
            <v>1156225.7719965819</v>
          </cell>
          <cell r="O14">
            <v>0</v>
          </cell>
          <cell r="P14">
            <v>552384</v>
          </cell>
          <cell r="Q14">
            <v>478520</v>
          </cell>
          <cell r="R14">
            <v>470554</v>
          </cell>
          <cell r="S14">
            <v>496984</v>
          </cell>
          <cell r="T14">
            <v>525463</v>
          </cell>
          <cell r="U14">
            <v>588478</v>
          </cell>
          <cell r="V14">
            <v>619293</v>
          </cell>
          <cell r="W14">
            <v>642652</v>
          </cell>
          <cell r="X14">
            <v>647654</v>
          </cell>
          <cell r="Y14">
            <v>688833</v>
          </cell>
          <cell r="Z14">
            <v>718265</v>
          </cell>
          <cell r="AA14">
            <v>789452</v>
          </cell>
          <cell r="AB14">
            <v>911907</v>
          </cell>
          <cell r="AC14">
            <v>219105.72033496093</v>
          </cell>
          <cell r="AD14">
            <v>1156225.7719965819</v>
          </cell>
          <cell r="AE14">
            <v>0</v>
          </cell>
          <cell r="AF14">
            <v>0</v>
          </cell>
          <cell r="AG14">
            <v>0</v>
          </cell>
          <cell r="AH14">
            <v>0</v>
          </cell>
          <cell r="AI14">
            <v>0</v>
          </cell>
          <cell r="AJ14">
            <v>0</v>
          </cell>
          <cell r="AK14">
            <v>0</v>
          </cell>
          <cell r="AL14">
            <v>0</v>
          </cell>
          <cell r="AM14">
            <v>0</v>
          </cell>
        </row>
        <row r="15">
          <cell r="L15">
            <v>376084.68863378902</v>
          </cell>
          <cell r="O15">
            <v>0</v>
          </cell>
          <cell r="P15">
            <v>290900</v>
          </cell>
          <cell r="Q15">
            <v>275412</v>
          </cell>
          <cell r="R15">
            <v>269727</v>
          </cell>
          <cell r="S15">
            <v>282910</v>
          </cell>
          <cell r="T15">
            <v>276072</v>
          </cell>
          <cell r="U15">
            <v>263207</v>
          </cell>
          <cell r="V15">
            <v>271888</v>
          </cell>
          <cell r="W15">
            <v>284452</v>
          </cell>
          <cell r="X15">
            <v>279337</v>
          </cell>
          <cell r="Y15">
            <v>307452</v>
          </cell>
          <cell r="Z15">
            <v>313582</v>
          </cell>
          <cell r="AA15">
            <v>330427</v>
          </cell>
          <cell r="AB15">
            <v>358510</v>
          </cell>
          <cell r="AC15">
            <v>89079</v>
          </cell>
          <cell r="AD15">
            <v>376084.68863378902</v>
          </cell>
          <cell r="AH15">
            <v>0</v>
          </cell>
          <cell r="AI15">
            <v>0</v>
          </cell>
          <cell r="AJ15">
            <v>0</v>
          </cell>
          <cell r="AK15">
            <v>0</v>
          </cell>
          <cell r="AL15">
            <v>0</v>
          </cell>
          <cell r="AM15">
            <v>0</v>
          </cell>
        </row>
        <row r="16">
          <cell r="L16">
            <v>5299.003999999999</v>
          </cell>
          <cell r="O16">
            <v>0</v>
          </cell>
          <cell r="P16">
            <v>0</v>
          </cell>
          <cell r="Q16">
            <v>29239</v>
          </cell>
          <cell r="R16">
            <v>2277</v>
          </cell>
          <cell r="S16">
            <v>6194</v>
          </cell>
          <cell r="T16">
            <v>22173</v>
          </cell>
          <cell r="U16">
            <v>11018</v>
          </cell>
          <cell r="V16">
            <v>5603</v>
          </cell>
          <cell r="W16">
            <v>5119</v>
          </cell>
          <cell r="X16">
            <v>5578</v>
          </cell>
          <cell r="Y16">
            <v>5808</v>
          </cell>
          <cell r="Z16">
            <v>26583</v>
          </cell>
          <cell r="AA16">
            <v>2297.5210000000002</v>
          </cell>
          <cell r="AB16">
            <v>3690</v>
          </cell>
          <cell r="AC16">
            <v>2470</v>
          </cell>
          <cell r="AD16">
            <v>5299.003999999999</v>
          </cell>
          <cell r="AH16">
            <v>0</v>
          </cell>
          <cell r="AI16">
            <v>0</v>
          </cell>
          <cell r="AJ16">
            <v>0</v>
          </cell>
          <cell r="AK16">
            <v>0</v>
          </cell>
          <cell r="AL16">
            <v>0</v>
          </cell>
          <cell r="AM16">
            <v>0</v>
          </cell>
        </row>
        <row r="17">
          <cell r="L17">
            <v>43755.909605468754</v>
          </cell>
          <cell r="O17">
            <v>0</v>
          </cell>
          <cell r="P17">
            <v>28545</v>
          </cell>
          <cell r="Q17">
            <v>25950</v>
          </cell>
          <cell r="R17">
            <v>31303</v>
          </cell>
          <cell r="S17">
            <v>30335</v>
          </cell>
          <cell r="T17">
            <v>28162</v>
          </cell>
          <cell r="U17">
            <v>30680</v>
          </cell>
          <cell r="V17">
            <v>33422</v>
          </cell>
          <cell r="W17">
            <v>32667</v>
          </cell>
          <cell r="X17">
            <v>30926</v>
          </cell>
          <cell r="Y17">
            <v>31139</v>
          </cell>
          <cell r="Z17">
            <v>31973</v>
          </cell>
          <cell r="AA17">
            <v>33720</v>
          </cell>
          <cell r="AB17">
            <v>37329</v>
          </cell>
          <cell r="AC17">
            <v>10608</v>
          </cell>
          <cell r="AD17">
            <v>43755.909605468754</v>
          </cell>
          <cell r="AH17">
            <v>0</v>
          </cell>
          <cell r="AI17">
            <v>0</v>
          </cell>
          <cell r="AJ17">
            <v>0</v>
          </cell>
          <cell r="AK17">
            <v>0</v>
          </cell>
          <cell r="AL17">
            <v>0</v>
          </cell>
          <cell r="AM17">
            <v>0</v>
          </cell>
        </row>
        <row r="18">
          <cell r="L18">
            <v>43275.496124999998</v>
          </cell>
          <cell r="O18">
            <v>0</v>
          </cell>
          <cell r="P18">
            <v>10121</v>
          </cell>
          <cell r="Q18">
            <v>10730</v>
          </cell>
          <cell r="R18">
            <v>10507</v>
          </cell>
          <cell r="S18">
            <v>14676</v>
          </cell>
          <cell r="T18">
            <v>17559</v>
          </cell>
          <cell r="U18">
            <v>21013</v>
          </cell>
          <cell r="V18">
            <v>24737</v>
          </cell>
          <cell r="W18">
            <v>25747</v>
          </cell>
          <cell r="X18">
            <v>26271</v>
          </cell>
          <cell r="Y18">
            <v>31207</v>
          </cell>
          <cell r="Z18">
            <v>31782</v>
          </cell>
          <cell r="AA18">
            <v>34452</v>
          </cell>
          <cell r="AB18">
            <v>35958</v>
          </cell>
          <cell r="AC18">
            <v>9999</v>
          </cell>
          <cell r="AD18">
            <v>43275.496124999998</v>
          </cell>
          <cell r="AH18">
            <v>0</v>
          </cell>
          <cell r="AI18">
            <v>0</v>
          </cell>
          <cell r="AJ18">
            <v>0</v>
          </cell>
          <cell r="AK18">
            <v>0</v>
          </cell>
          <cell r="AL18">
            <v>0</v>
          </cell>
          <cell r="AM18">
            <v>0</v>
          </cell>
        </row>
        <row r="19">
          <cell r="L19">
            <v>8316.4440000000013</v>
          </cell>
          <cell r="O19">
            <v>0</v>
          </cell>
          <cell r="P19">
            <v>0</v>
          </cell>
          <cell r="Q19">
            <v>0</v>
          </cell>
          <cell r="R19">
            <v>0</v>
          </cell>
          <cell r="S19">
            <v>0</v>
          </cell>
          <cell r="T19">
            <v>0</v>
          </cell>
          <cell r="U19">
            <v>1866</v>
          </cell>
          <cell r="V19">
            <v>416</v>
          </cell>
          <cell r="W19">
            <v>420</v>
          </cell>
          <cell r="X19">
            <v>1183</v>
          </cell>
          <cell r="Y19">
            <v>1351</v>
          </cell>
          <cell r="Z19">
            <v>1435</v>
          </cell>
          <cell r="AA19">
            <v>2588</v>
          </cell>
          <cell r="AB19">
            <v>4469</v>
          </cell>
          <cell r="AC19">
            <v>1005</v>
          </cell>
          <cell r="AD19">
            <v>8316.4440000000013</v>
          </cell>
          <cell r="AH19">
            <v>0</v>
          </cell>
          <cell r="AI19">
            <v>0</v>
          </cell>
          <cell r="AJ19">
            <v>0</v>
          </cell>
          <cell r="AK19">
            <v>0</v>
          </cell>
          <cell r="AL19">
            <v>0</v>
          </cell>
          <cell r="AM19">
            <v>0</v>
          </cell>
        </row>
        <row r="20">
          <cell r="L20">
            <v>769555.8470732423</v>
          </cell>
          <cell r="O20">
            <v>0</v>
          </cell>
          <cell r="P20">
            <v>108110</v>
          </cell>
          <cell r="Q20">
            <v>114592</v>
          </cell>
          <cell r="R20">
            <v>114422</v>
          </cell>
          <cell r="S20">
            <v>129959</v>
          </cell>
          <cell r="T20">
            <v>147837</v>
          </cell>
          <cell r="U20">
            <v>170288</v>
          </cell>
          <cell r="V20">
            <v>180896</v>
          </cell>
          <cell r="W20">
            <v>185955</v>
          </cell>
          <cell r="X20">
            <v>195986</v>
          </cell>
          <cell r="Y20">
            <v>237209</v>
          </cell>
          <cell r="Z20">
            <v>268184.29108</v>
          </cell>
          <cell r="AA20">
            <v>350542.47899999999</v>
          </cell>
          <cell r="AB20">
            <v>499801</v>
          </cell>
          <cell r="AC20">
            <v>129620</v>
          </cell>
          <cell r="AD20">
            <v>769555.8470732423</v>
          </cell>
          <cell r="AH20">
            <v>0</v>
          </cell>
          <cell r="AI20">
            <v>0</v>
          </cell>
          <cell r="AJ20">
            <v>0</v>
          </cell>
          <cell r="AK20">
            <v>0</v>
          </cell>
          <cell r="AL20">
            <v>0</v>
          </cell>
          <cell r="AM20">
            <v>0</v>
          </cell>
        </row>
        <row r="21">
          <cell r="L21">
            <v>2.6249999986021066E-3</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2.6249999986021066E-3</v>
          </cell>
          <cell r="AH21">
            <v>0</v>
          </cell>
          <cell r="AI21">
            <v>0</v>
          </cell>
          <cell r="AJ21">
            <v>0</v>
          </cell>
          <cell r="AK21">
            <v>0</v>
          </cell>
          <cell r="AL21">
            <v>0</v>
          </cell>
          <cell r="AM21">
            <v>0</v>
          </cell>
        </row>
        <row r="22">
          <cell r="L22">
            <v>-145074.79200000002</v>
          </cell>
          <cell r="O22">
            <v>0</v>
          </cell>
          <cell r="P22">
            <v>0</v>
          </cell>
          <cell r="Q22">
            <v>0</v>
          </cell>
          <cell r="R22">
            <v>0</v>
          </cell>
          <cell r="S22">
            <v>0</v>
          </cell>
          <cell r="T22">
            <v>0</v>
          </cell>
          <cell r="U22">
            <v>0</v>
          </cell>
          <cell r="V22">
            <v>0</v>
          </cell>
          <cell r="W22">
            <v>0</v>
          </cell>
          <cell r="X22">
            <v>0</v>
          </cell>
          <cell r="Y22">
            <v>0</v>
          </cell>
          <cell r="Z22">
            <v>0</v>
          </cell>
          <cell r="AA22">
            <v>-15640</v>
          </cell>
          <cell r="AB22">
            <v>-88356</v>
          </cell>
          <cell r="AC22">
            <v>-22401.531213867202</v>
          </cell>
          <cell r="AD22">
            <v>-145074.79200000002</v>
          </cell>
          <cell r="AH22">
            <v>0</v>
          </cell>
          <cell r="AI22">
            <v>0</v>
          </cell>
          <cell r="AJ22">
            <v>0</v>
          </cell>
          <cell r="AK22">
            <v>0</v>
          </cell>
          <cell r="AL22">
            <v>0</v>
          </cell>
          <cell r="AM22">
            <v>0</v>
          </cell>
        </row>
        <row r="23">
          <cell r="L23">
            <v>1101212.6000625002</v>
          </cell>
          <cell r="O23">
            <v>0</v>
          </cell>
          <cell r="P23">
            <v>437676</v>
          </cell>
          <cell r="Q23">
            <v>455923</v>
          </cell>
          <cell r="R23">
            <v>428236</v>
          </cell>
          <cell r="S23">
            <v>464074</v>
          </cell>
          <cell r="T23">
            <v>491803</v>
          </cell>
          <cell r="U23">
            <v>498072</v>
          </cell>
          <cell r="V23">
            <v>516962</v>
          </cell>
          <cell r="W23">
            <v>534360</v>
          </cell>
          <cell r="X23">
            <v>539281</v>
          </cell>
          <cell r="Y23">
            <v>614166</v>
          </cell>
          <cell r="Z23">
            <v>673539.29108</v>
          </cell>
          <cell r="AA23">
            <v>738387</v>
          </cell>
          <cell r="AB23">
            <v>851401</v>
          </cell>
          <cell r="AC23">
            <v>220379.46878613281</v>
          </cell>
          <cell r="AD23">
            <v>1101212.6000625002</v>
          </cell>
          <cell r="AE23">
            <v>0</v>
          </cell>
          <cell r="AF23">
            <v>0</v>
          </cell>
          <cell r="AG23">
            <v>0</v>
          </cell>
          <cell r="AH23">
            <v>0</v>
          </cell>
          <cell r="AI23">
            <v>0</v>
          </cell>
          <cell r="AJ23">
            <v>0</v>
          </cell>
          <cell r="AK23">
            <v>0</v>
          </cell>
          <cell r="AL23">
            <v>0</v>
          </cell>
          <cell r="AM23">
            <v>0</v>
          </cell>
        </row>
        <row r="24">
          <cell r="L24">
            <v>55013.171934081707</v>
          </cell>
          <cell r="O24">
            <v>0</v>
          </cell>
          <cell r="P24">
            <v>114708</v>
          </cell>
          <cell r="Q24">
            <v>22597</v>
          </cell>
          <cell r="R24">
            <v>42318</v>
          </cell>
          <cell r="S24">
            <v>32910</v>
          </cell>
          <cell r="T24">
            <v>33660</v>
          </cell>
          <cell r="U24">
            <v>90406</v>
          </cell>
          <cell r="V24">
            <v>102331</v>
          </cell>
          <cell r="W24">
            <v>108292</v>
          </cell>
          <cell r="X24">
            <v>108373</v>
          </cell>
          <cell r="Y24">
            <v>74667</v>
          </cell>
          <cell r="Z24">
            <v>44725.708920000005</v>
          </cell>
          <cell r="AA24">
            <v>51065</v>
          </cell>
          <cell r="AB24">
            <v>60506</v>
          </cell>
          <cell r="AC24">
            <v>-1273.7484511718794</v>
          </cell>
          <cell r="AD24">
            <v>55013.171934081707</v>
          </cell>
          <cell r="AE24">
            <v>0</v>
          </cell>
          <cell r="AF24">
            <v>0</v>
          </cell>
          <cell r="AG24">
            <v>0</v>
          </cell>
          <cell r="AH24">
            <v>0</v>
          </cell>
          <cell r="AI24">
            <v>0</v>
          </cell>
          <cell r="AJ24">
            <v>0</v>
          </cell>
          <cell r="AK24">
            <v>0</v>
          </cell>
          <cell r="AL24">
            <v>0</v>
          </cell>
          <cell r="AM24">
            <v>0</v>
          </cell>
        </row>
        <row r="25">
          <cell r="L25">
            <v>0</v>
          </cell>
          <cell r="O25">
            <v>0</v>
          </cell>
          <cell r="P25">
            <v>0</v>
          </cell>
          <cell r="Q25">
            <v>0</v>
          </cell>
          <cell r="R25">
            <v>0</v>
          </cell>
          <cell r="S25">
            <v>-1173</v>
          </cell>
          <cell r="T25">
            <v>-28069</v>
          </cell>
          <cell r="U25">
            <v>-20420</v>
          </cell>
          <cell r="V25">
            <v>0</v>
          </cell>
          <cell r="W25">
            <v>0</v>
          </cell>
          <cell r="X25">
            <v>0</v>
          </cell>
          <cell r="Y25">
            <v>0</v>
          </cell>
          <cell r="Z25">
            <v>-1907</v>
          </cell>
          <cell r="AA25">
            <v>0</v>
          </cell>
          <cell r="AB25">
            <v>0</v>
          </cell>
          <cell r="AC25">
            <v>0</v>
          </cell>
          <cell r="AH25">
            <v>0</v>
          </cell>
          <cell r="AI25">
            <v>0</v>
          </cell>
          <cell r="AJ25">
            <v>0</v>
          </cell>
          <cell r="AK25">
            <v>0</v>
          </cell>
          <cell r="AL25">
            <v>0</v>
          </cell>
          <cell r="AM25">
            <v>0</v>
          </cell>
        </row>
        <row r="26">
          <cell r="L26">
            <v>0</v>
          </cell>
          <cell r="O26">
            <v>0</v>
          </cell>
          <cell r="P26">
            <v>0</v>
          </cell>
          <cell r="Q26">
            <v>0</v>
          </cell>
          <cell r="R26">
            <v>0</v>
          </cell>
          <cell r="S26">
            <v>0</v>
          </cell>
          <cell r="T26">
            <v>-8622</v>
          </cell>
          <cell r="U26">
            <v>-8000</v>
          </cell>
          <cell r="V26">
            <v>0</v>
          </cell>
          <cell r="W26">
            <v>0</v>
          </cell>
          <cell r="X26">
            <v>0</v>
          </cell>
          <cell r="Y26">
            <v>4356</v>
          </cell>
          <cell r="Z26">
            <v>-450</v>
          </cell>
          <cell r="AA26">
            <v>29</v>
          </cell>
          <cell r="AB26">
            <v>242</v>
          </cell>
          <cell r="AC26">
            <v>0</v>
          </cell>
          <cell r="AD26">
            <v>0</v>
          </cell>
          <cell r="AH26">
            <v>0</v>
          </cell>
          <cell r="AI26">
            <v>0</v>
          </cell>
          <cell r="AJ26">
            <v>0</v>
          </cell>
          <cell r="AK26">
            <v>0</v>
          </cell>
          <cell r="AL26">
            <v>0</v>
          </cell>
          <cell r="AM26">
            <v>0</v>
          </cell>
        </row>
        <row r="27">
          <cell r="L27">
            <v>0</v>
          </cell>
          <cell r="O27">
            <v>0</v>
          </cell>
          <cell r="P27">
            <v>0</v>
          </cell>
          <cell r="Q27">
            <v>0</v>
          </cell>
          <cell r="R27">
            <v>8961</v>
          </cell>
          <cell r="S27">
            <v>2903</v>
          </cell>
          <cell r="T27">
            <v>405</v>
          </cell>
          <cell r="U27">
            <v>1063</v>
          </cell>
          <cell r="V27">
            <v>0</v>
          </cell>
          <cell r="W27">
            <v>0</v>
          </cell>
          <cell r="X27">
            <v>0</v>
          </cell>
          <cell r="Y27">
            <v>-180</v>
          </cell>
          <cell r="Z27">
            <v>-431</v>
          </cell>
          <cell r="AA27">
            <v>36</v>
          </cell>
          <cell r="AB27">
            <v>1188</v>
          </cell>
          <cell r="AC27">
            <v>60</v>
          </cell>
          <cell r="AD27">
            <v>0</v>
          </cell>
          <cell r="AH27">
            <v>0</v>
          </cell>
          <cell r="AI27">
            <v>0</v>
          </cell>
          <cell r="AJ27">
            <v>0</v>
          </cell>
          <cell r="AK27">
            <v>0</v>
          </cell>
          <cell r="AL27">
            <v>0</v>
          </cell>
          <cell r="AM27">
            <v>0</v>
          </cell>
        </row>
        <row r="28">
          <cell r="L28">
            <v>55013.171934081707</v>
          </cell>
          <cell r="O28">
            <v>0</v>
          </cell>
          <cell r="P28">
            <v>114708</v>
          </cell>
          <cell r="Q28">
            <v>22597</v>
          </cell>
          <cell r="R28">
            <v>51279</v>
          </cell>
          <cell r="S28">
            <v>34640</v>
          </cell>
          <cell r="T28">
            <v>-2626</v>
          </cell>
          <cell r="U28">
            <v>63049</v>
          </cell>
          <cell r="V28">
            <v>102331</v>
          </cell>
          <cell r="W28">
            <v>108292</v>
          </cell>
          <cell r="X28">
            <v>108373</v>
          </cell>
          <cell r="Y28">
            <v>78843</v>
          </cell>
          <cell r="Z28">
            <v>41937.708920000005</v>
          </cell>
          <cell r="AA28">
            <v>51130</v>
          </cell>
          <cell r="AB28">
            <v>61936</v>
          </cell>
          <cell r="AC28">
            <v>-1213.7484511718794</v>
          </cell>
          <cell r="AD28">
            <v>55013.171934081707</v>
          </cell>
          <cell r="AE28">
            <v>0</v>
          </cell>
          <cell r="AF28">
            <v>0</v>
          </cell>
          <cell r="AG28">
            <v>0</v>
          </cell>
          <cell r="AH28">
            <v>0</v>
          </cell>
          <cell r="AI28">
            <v>0</v>
          </cell>
          <cell r="AJ28">
            <v>0</v>
          </cell>
          <cell r="AK28">
            <v>0</v>
          </cell>
          <cell r="AL28">
            <v>0</v>
          </cell>
          <cell r="AM28">
            <v>0</v>
          </cell>
        </row>
        <row r="29">
          <cell r="L29">
            <v>17700</v>
          </cell>
          <cell r="O29">
            <v>0</v>
          </cell>
          <cell r="P29">
            <v>-26641</v>
          </cell>
          <cell r="Q29">
            <v>-20068</v>
          </cell>
          <cell r="R29">
            <v>-7345</v>
          </cell>
          <cell r="S29">
            <v>-3659</v>
          </cell>
          <cell r="T29">
            <v>3834</v>
          </cell>
          <cell r="U29">
            <v>4838</v>
          </cell>
          <cell r="V29">
            <v>2617</v>
          </cell>
          <cell r="W29">
            <v>1404</v>
          </cell>
          <cell r="X29">
            <v>3663</v>
          </cell>
          <cell r="Y29">
            <v>7057</v>
          </cell>
          <cell r="Z29">
            <v>13002</v>
          </cell>
          <cell r="AA29">
            <v>14096</v>
          </cell>
          <cell r="AB29">
            <v>13057</v>
          </cell>
          <cell r="AC29">
            <v>3264</v>
          </cell>
          <cell r="AD29">
            <v>17700</v>
          </cell>
          <cell r="AH29">
            <v>0</v>
          </cell>
          <cell r="AI29">
            <v>0</v>
          </cell>
          <cell r="AJ29">
            <v>0</v>
          </cell>
          <cell r="AK29">
            <v>0</v>
          </cell>
          <cell r="AL29">
            <v>0</v>
          </cell>
          <cell r="AM29">
            <v>0</v>
          </cell>
        </row>
        <row r="30">
          <cell r="L30">
            <v>17999.698293962389</v>
          </cell>
          <cell r="O30">
            <v>0</v>
          </cell>
          <cell r="P30">
            <v>69248</v>
          </cell>
          <cell r="Q30">
            <v>11493</v>
          </cell>
          <cell r="R30">
            <v>5564</v>
          </cell>
          <cell r="S30">
            <v>7927</v>
          </cell>
          <cell r="T30">
            <v>-3618</v>
          </cell>
          <cell r="U30">
            <v>21546</v>
          </cell>
          <cell r="V30">
            <v>33728</v>
          </cell>
          <cell r="W30">
            <v>35201</v>
          </cell>
          <cell r="X30">
            <v>30302</v>
          </cell>
          <cell r="Y30">
            <v>24906</v>
          </cell>
          <cell r="Z30">
            <v>11491</v>
          </cell>
          <cell r="AA30">
            <v>14848</v>
          </cell>
          <cell r="AB30">
            <v>19872</v>
          </cell>
          <cell r="AC30">
            <v>-140</v>
          </cell>
          <cell r="AD30">
            <v>17999.698293962389</v>
          </cell>
          <cell r="AH30">
            <v>0</v>
          </cell>
          <cell r="AI30">
            <v>0</v>
          </cell>
          <cell r="AJ30">
            <v>0</v>
          </cell>
          <cell r="AK30">
            <v>0</v>
          </cell>
          <cell r="AL30">
            <v>0</v>
          </cell>
          <cell r="AM30">
            <v>0</v>
          </cell>
        </row>
        <row r="31">
          <cell r="L31">
            <v>1194.96</v>
          </cell>
          <cell r="O31">
            <v>0</v>
          </cell>
          <cell r="P31">
            <v>0</v>
          </cell>
          <cell r="Q31">
            <v>0</v>
          </cell>
          <cell r="R31">
            <v>0</v>
          </cell>
          <cell r="S31">
            <v>-334</v>
          </cell>
          <cell r="T31">
            <v>634</v>
          </cell>
          <cell r="U31">
            <v>711</v>
          </cell>
          <cell r="V31">
            <v>727</v>
          </cell>
          <cell r="W31">
            <v>675</v>
          </cell>
          <cell r="X31">
            <v>782</v>
          </cell>
          <cell r="Y31">
            <v>814</v>
          </cell>
          <cell r="Z31">
            <v>516</v>
          </cell>
          <cell r="AA31">
            <v>803</v>
          </cell>
          <cell r="AB31">
            <v>1180</v>
          </cell>
          <cell r="AC31">
            <v>573</v>
          </cell>
          <cell r="AD31">
            <v>1194.96</v>
          </cell>
          <cell r="AH31">
            <v>0</v>
          </cell>
          <cell r="AI31">
            <v>0</v>
          </cell>
          <cell r="AJ31">
            <v>0</v>
          </cell>
          <cell r="AK31">
            <v>0</v>
          </cell>
          <cell r="AL31">
            <v>0</v>
          </cell>
          <cell r="AM31">
            <v>0</v>
          </cell>
        </row>
        <row r="32">
          <cell r="L32">
            <v>20508.433640119318</v>
          </cell>
          <cell r="O32">
            <v>0</v>
          </cell>
          <cell r="P32">
            <v>72101</v>
          </cell>
          <cell r="Q32">
            <v>31172</v>
          </cell>
          <cell r="R32">
            <v>53060</v>
          </cell>
          <cell r="S32">
            <v>30038</v>
          </cell>
          <cell r="T32">
            <v>-2208</v>
          </cell>
          <cell r="U32">
            <v>37376</v>
          </cell>
          <cell r="V32">
            <v>66713</v>
          </cell>
          <cell r="W32">
            <v>72362</v>
          </cell>
          <cell r="X32">
            <v>75190</v>
          </cell>
          <cell r="Y32">
            <v>47694</v>
          </cell>
          <cell r="Z32">
            <v>17960.708920000005</v>
          </cell>
          <cell r="AA32">
            <v>22989</v>
          </cell>
          <cell r="AB32">
            <v>30187</v>
          </cell>
          <cell r="AC32">
            <v>-3764.7484511718794</v>
          </cell>
          <cell r="AD32">
            <v>20508.433640119318</v>
          </cell>
          <cell r="AE32">
            <v>0</v>
          </cell>
          <cell r="AF32">
            <v>0</v>
          </cell>
          <cell r="AG32">
            <v>0</v>
          </cell>
          <cell r="AH32">
            <v>0</v>
          </cell>
          <cell r="AI32">
            <v>0</v>
          </cell>
          <cell r="AJ32">
            <v>0</v>
          </cell>
          <cell r="AK32">
            <v>0</v>
          </cell>
          <cell r="AL32">
            <v>0</v>
          </cell>
          <cell r="AM32">
            <v>0</v>
          </cell>
        </row>
        <row r="33">
          <cell r="L33">
            <v>-9975.2157557861556</v>
          </cell>
          <cell r="O33">
            <v>16000</v>
          </cell>
          <cell r="P33">
            <v>172783</v>
          </cell>
          <cell r="Q33">
            <v>47549</v>
          </cell>
          <cell r="R33">
            <v>25506</v>
          </cell>
          <cell r="S33">
            <v>5306</v>
          </cell>
          <cell r="T33">
            <v>4222</v>
          </cell>
          <cell r="U33">
            <v>2796</v>
          </cell>
          <cell r="V33">
            <v>24030</v>
          </cell>
          <cell r="W33">
            <v>36179</v>
          </cell>
          <cell r="X33">
            <v>8102.99999999998</v>
          </cell>
          <cell r="Y33">
            <v>31998</v>
          </cell>
          <cell r="Z33">
            <v>22620</v>
          </cell>
          <cell r="AA33">
            <v>5326.139169999994</v>
          </cell>
          <cell r="AB33">
            <v>7067.6829600001856</v>
          </cell>
          <cell r="AC33">
            <v>-9975.2157557861556</v>
          </cell>
          <cell r="AD33">
            <v>-9975.2157557861556</v>
          </cell>
          <cell r="AH33">
            <v>0</v>
          </cell>
          <cell r="AI33">
            <v>0</v>
          </cell>
          <cell r="AJ33">
            <v>0</v>
          </cell>
          <cell r="AK33">
            <v>0</v>
          </cell>
          <cell r="AL33">
            <v>0</v>
          </cell>
          <cell r="AM33">
            <v>0</v>
          </cell>
        </row>
        <row r="34">
          <cell r="L34">
            <v>5728.7649200000005</v>
          </cell>
          <cell r="O34">
            <v>4000</v>
          </cell>
          <cell r="P34">
            <v>4000</v>
          </cell>
          <cell r="Q34">
            <v>4000</v>
          </cell>
          <cell r="R34">
            <v>4000</v>
          </cell>
          <cell r="S34">
            <v>4000</v>
          </cell>
          <cell r="T34">
            <v>4000</v>
          </cell>
          <cell r="U34">
            <v>4000</v>
          </cell>
          <cell r="V34">
            <v>4000</v>
          </cell>
          <cell r="W34">
            <v>4000</v>
          </cell>
          <cell r="X34">
            <v>4000</v>
          </cell>
          <cell r="Y34">
            <v>4374</v>
          </cell>
          <cell r="Z34">
            <v>3443</v>
          </cell>
          <cell r="AA34">
            <v>4096.2528899999998</v>
          </cell>
          <cell r="AB34">
            <v>5903.9004199999999</v>
          </cell>
          <cell r="AC34">
            <v>5728.7649200000005</v>
          </cell>
          <cell r="AD34">
            <v>5728.7649200000005</v>
          </cell>
          <cell r="AH34">
            <v>0</v>
          </cell>
          <cell r="AI34">
            <v>0</v>
          </cell>
          <cell r="AJ34">
            <v>0</v>
          </cell>
          <cell r="AK34">
            <v>0</v>
          </cell>
          <cell r="AL34">
            <v>0</v>
          </cell>
          <cell r="AM34">
            <v>0</v>
          </cell>
        </row>
        <row r="35">
          <cell r="L35">
            <v>134995.45720055347</v>
          </cell>
          <cell r="O35">
            <v>55200</v>
          </cell>
          <cell r="P35">
            <v>50394</v>
          </cell>
          <cell r="Q35">
            <v>60136</v>
          </cell>
          <cell r="R35">
            <v>57866</v>
          </cell>
          <cell r="S35">
            <v>62258</v>
          </cell>
          <cell r="T35">
            <v>56616</v>
          </cell>
          <cell r="U35">
            <v>70389</v>
          </cell>
          <cell r="V35">
            <v>71020</v>
          </cell>
          <cell r="W35">
            <v>74379</v>
          </cell>
          <cell r="X35">
            <v>85008</v>
          </cell>
          <cell r="Y35">
            <v>74518</v>
          </cell>
          <cell r="Z35">
            <v>93547</v>
          </cell>
          <cell r="AA35">
            <v>119272.22035000002</v>
          </cell>
          <cell r="AB35">
            <v>138265.80119000006</v>
          </cell>
          <cell r="AC35">
            <v>134995.45720055347</v>
          </cell>
          <cell r="AD35">
            <v>134995.45720055347</v>
          </cell>
          <cell r="AH35">
            <v>0</v>
          </cell>
          <cell r="AI35">
            <v>0</v>
          </cell>
          <cell r="AJ35">
            <v>0</v>
          </cell>
          <cell r="AK35">
            <v>0</v>
          </cell>
          <cell r="AL35">
            <v>0</v>
          </cell>
          <cell r="AM35">
            <v>0</v>
          </cell>
        </row>
        <row r="36">
          <cell r="L36">
            <v>7146.0828600000004</v>
          </cell>
          <cell r="O36">
            <v>2000</v>
          </cell>
          <cell r="P36">
            <v>2041</v>
          </cell>
          <cell r="Q36">
            <v>1990</v>
          </cell>
          <cell r="R36">
            <v>3080</v>
          </cell>
          <cell r="S36">
            <v>3703</v>
          </cell>
          <cell r="T36">
            <v>4503</v>
          </cell>
          <cell r="U36">
            <v>4535</v>
          </cell>
          <cell r="V36">
            <v>3561</v>
          </cell>
          <cell r="W36">
            <v>2862</v>
          </cell>
          <cell r="X36">
            <v>3789</v>
          </cell>
          <cell r="Y36">
            <v>876</v>
          </cell>
          <cell r="Z36">
            <v>4836</v>
          </cell>
          <cell r="AA36">
            <v>6608.0624799999941</v>
          </cell>
          <cell r="AB36">
            <v>8699.4739300000001</v>
          </cell>
          <cell r="AC36">
            <v>7146.0828600000004</v>
          </cell>
          <cell r="AD36">
            <v>7146.0828600000004</v>
          </cell>
          <cell r="AH36">
            <v>0</v>
          </cell>
          <cell r="AI36">
            <v>0</v>
          </cell>
          <cell r="AJ36">
            <v>0</v>
          </cell>
          <cell r="AK36">
            <v>0</v>
          </cell>
          <cell r="AL36">
            <v>0</v>
          </cell>
          <cell r="AM36">
            <v>0</v>
          </cell>
        </row>
        <row r="37">
          <cell r="L37">
            <v>6615.4</v>
          </cell>
          <cell r="O37">
            <v>0</v>
          </cell>
          <cell r="P37">
            <v>0</v>
          </cell>
          <cell r="Q37">
            <v>0</v>
          </cell>
          <cell r="R37">
            <v>0</v>
          </cell>
          <cell r="S37">
            <v>0</v>
          </cell>
          <cell r="T37">
            <v>0</v>
          </cell>
          <cell r="U37">
            <v>0</v>
          </cell>
          <cell r="V37">
            <v>0</v>
          </cell>
          <cell r="W37">
            <v>0</v>
          </cell>
          <cell r="X37">
            <v>0</v>
          </cell>
          <cell r="Y37">
            <v>6460</v>
          </cell>
          <cell r="Z37">
            <v>2134</v>
          </cell>
          <cell r="AA37">
            <v>2376.5</v>
          </cell>
          <cell r="AB37">
            <v>7192.55</v>
          </cell>
          <cell r="AC37">
            <v>6615.4</v>
          </cell>
          <cell r="AD37">
            <v>6615.4</v>
          </cell>
          <cell r="AH37">
            <v>0</v>
          </cell>
          <cell r="AI37">
            <v>0</v>
          </cell>
          <cell r="AJ37">
            <v>0</v>
          </cell>
          <cell r="AK37">
            <v>0</v>
          </cell>
          <cell r="AL37">
            <v>0</v>
          </cell>
          <cell r="AM37">
            <v>0</v>
          </cell>
        </row>
        <row r="38">
          <cell r="L38">
            <v>144510.48922476731</v>
          </cell>
          <cell r="O38">
            <v>77200</v>
          </cell>
          <cell r="P38">
            <v>229218</v>
          </cell>
          <cell r="Q38">
            <v>113675</v>
          </cell>
          <cell r="R38">
            <v>90452</v>
          </cell>
          <cell r="S38">
            <v>75267</v>
          </cell>
          <cell r="T38">
            <v>69341</v>
          </cell>
          <cell r="U38">
            <v>81720</v>
          </cell>
          <cell r="V38">
            <v>102611</v>
          </cell>
          <cell r="W38">
            <v>117420</v>
          </cell>
          <cell r="X38">
            <v>100900</v>
          </cell>
          <cell r="Y38">
            <v>118226</v>
          </cell>
          <cell r="Z38">
            <v>126580</v>
          </cell>
          <cell r="AA38">
            <v>137679.17489000002</v>
          </cell>
          <cell r="AB38">
            <v>167129.40850000022</v>
          </cell>
          <cell r="AC38">
            <v>144510.48922476731</v>
          </cell>
          <cell r="AD38">
            <v>144510.48922476731</v>
          </cell>
          <cell r="AE38">
            <v>0</v>
          </cell>
          <cell r="AF38">
            <v>0</v>
          </cell>
          <cell r="AG38">
            <v>0</v>
          </cell>
          <cell r="AH38">
            <v>0</v>
          </cell>
          <cell r="AI38">
            <v>0</v>
          </cell>
          <cell r="AJ38">
            <v>0</v>
          </cell>
          <cell r="AK38">
            <v>0</v>
          </cell>
          <cell r="AL38">
            <v>0</v>
          </cell>
          <cell r="AM38">
            <v>0</v>
          </cell>
        </row>
        <row r="39">
          <cell r="L39">
            <v>309945.69256748428</v>
          </cell>
          <cell r="O39">
            <v>222000</v>
          </cell>
          <cell r="P39">
            <v>228768</v>
          </cell>
          <cell r="Q39">
            <v>255381</v>
          </cell>
          <cell r="R39">
            <v>284432</v>
          </cell>
          <cell r="S39">
            <v>312859</v>
          </cell>
          <cell r="T39">
            <v>309028</v>
          </cell>
          <cell r="U39">
            <v>323464</v>
          </cell>
          <cell r="V39">
            <v>308048</v>
          </cell>
          <cell r="W39">
            <v>312485</v>
          </cell>
          <cell r="X39">
            <v>287645</v>
          </cell>
          <cell r="Y39">
            <v>309305</v>
          </cell>
          <cell r="Z39">
            <v>331563</v>
          </cell>
          <cell r="AA39">
            <v>327797.34458000003</v>
          </cell>
          <cell r="AB39">
            <v>314777.48982000002</v>
          </cell>
          <cell r="AC39">
            <v>309945.69256748428</v>
          </cell>
          <cell r="AD39">
            <v>309945.69256748428</v>
          </cell>
          <cell r="AH39">
            <v>0</v>
          </cell>
          <cell r="AI39">
            <v>0</v>
          </cell>
          <cell r="AJ39">
            <v>0</v>
          </cell>
          <cell r="AK39">
            <v>0</v>
          </cell>
          <cell r="AL39">
            <v>0</v>
          </cell>
          <cell r="AM39">
            <v>0</v>
          </cell>
        </row>
        <row r="40">
          <cell r="L40">
            <v>10500.25</v>
          </cell>
          <cell r="O40">
            <v>0</v>
          </cell>
          <cell r="P40">
            <v>0</v>
          </cell>
          <cell r="Q40">
            <v>0</v>
          </cell>
          <cell r="R40">
            <v>0</v>
          </cell>
          <cell r="S40">
            <v>0</v>
          </cell>
          <cell r="T40">
            <v>0</v>
          </cell>
          <cell r="U40">
            <v>0</v>
          </cell>
          <cell r="V40">
            <v>0</v>
          </cell>
          <cell r="W40">
            <v>0</v>
          </cell>
          <cell r="X40">
            <v>0</v>
          </cell>
          <cell r="Y40">
            <v>12814</v>
          </cell>
          <cell r="Z40">
            <v>10437</v>
          </cell>
          <cell r="AA40">
            <v>10509.95</v>
          </cell>
          <cell r="AB40">
            <v>10500.25</v>
          </cell>
          <cell r="AC40">
            <v>10500.25</v>
          </cell>
          <cell r="AD40">
            <v>10500.25</v>
          </cell>
          <cell r="AH40">
            <v>0</v>
          </cell>
          <cell r="AI40">
            <v>0</v>
          </cell>
          <cell r="AJ40">
            <v>0</v>
          </cell>
          <cell r="AK40">
            <v>0</v>
          </cell>
          <cell r="AL40">
            <v>0</v>
          </cell>
          <cell r="AM40">
            <v>0</v>
          </cell>
        </row>
        <row r="41">
          <cell r="L41">
            <v>2.6112445539183682E-13</v>
          </cell>
          <cell r="O41">
            <v>0</v>
          </cell>
          <cell r="P41">
            <v>0</v>
          </cell>
          <cell r="Q41">
            <v>0</v>
          </cell>
          <cell r="R41">
            <v>380</v>
          </cell>
          <cell r="S41">
            <v>380</v>
          </cell>
          <cell r="T41">
            <v>1380</v>
          </cell>
          <cell r="U41">
            <v>1380</v>
          </cell>
          <cell r="V41">
            <v>1624</v>
          </cell>
          <cell r="W41">
            <v>1721</v>
          </cell>
          <cell r="X41">
            <v>1152</v>
          </cell>
          <cell r="Y41">
            <v>0</v>
          </cell>
          <cell r="Z41">
            <v>0</v>
          </cell>
          <cell r="AA41">
            <v>0</v>
          </cell>
          <cell r="AB41">
            <v>2.6112445539183682E-13</v>
          </cell>
          <cell r="AC41">
            <v>2.6112445539183682E-13</v>
          </cell>
          <cell r="AD41">
            <v>2.6112445539183682E-13</v>
          </cell>
          <cell r="AH41">
            <v>0</v>
          </cell>
          <cell r="AI41">
            <v>0</v>
          </cell>
          <cell r="AJ41">
            <v>0</v>
          </cell>
          <cell r="AK41">
            <v>0</v>
          </cell>
          <cell r="AL41">
            <v>0</v>
          </cell>
          <cell r="AM41">
            <v>0</v>
          </cell>
        </row>
        <row r="42">
          <cell r="L42">
            <v>57468.120999999999</v>
          </cell>
          <cell r="O42">
            <v>0</v>
          </cell>
          <cell r="P42">
            <v>0</v>
          </cell>
          <cell r="Q42">
            <v>0</v>
          </cell>
          <cell r="R42">
            <v>0</v>
          </cell>
          <cell r="S42">
            <v>0</v>
          </cell>
          <cell r="T42">
            <v>0</v>
          </cell>
          <cell r="U42">
            <v>1881</v>
          </cell>
          <cell r="V42">
            <v>1465</v>
          </cell>
          <cell r="W42">
            <v>1045</v>
          </cell>
          <cell r="X42">
            <v>4353</v>
          </cell>
          <cell r="Y42">
            <v>3002</v>
          </cell>
          <cell r="Z42">
            <v>7249.2000799999996</v>
          </cell>
          <cell r="AA42">
            <v>9817</v>
          </cell>
          <cell r="AB42">
            <v>23845.223999999998</v>
          </cell>
          <cell r="AC42">
            <v>65784.565000000002</v>
          </cell>
          <cell r="AD42">
            <v>57468.120999999999</v>
          </cell>
          <cell r="AH42">
            <v>0</v>
          </cell>
          <cell r="AI42">
            <v>0</v>
          </cell>
          <cell r="AJ42">
            <v>0</v>
          </cell>
          <cell r="AK42">
            <v>0</v>
          </cell>
          <cell r="AL42">
            <v>0</v>
          </cell>
          <cell r="AM42">
            <v>0</v>
          </cell>
        </row>
        <row r="43">
          <cell r="L43">
            <v>17116.871630000001</v>
          </cell>
          <cell r="O43">
            <v>0</v>
          </cell>
          <cell r="P43">
            <v>29</v>
          </cell>
          <cell r="Q43">
            <v>188</v>
          </cell>
          <cell r="R43">
            <v>1291</v>
          </cell>
          <cell r="S43">
            <v>2488</v>
          </cell>
          <cell r="T43">
            <v>3061</v>
          </cell>
          <cell r="U43">
            <v>3326</v>
          </cell>
          <cell r="V43">
            <v>4245</v>
          </cell>
          <cell r="W43">
            <v>4872</v>
          </cell>
          <cell r="X43">
            <v>5903</v>
          </cell>
          <cell r="Y43">
            <v>8259</v>
          </cell>
          <cell r="Z43">
            <v>8120</v>
          </cell>
          <cell r="AA43">
            <v>7156</v>
          </cell>
          <cell r="AB43">
            <v>14523.11117</v>
          </cell>
          <cell r="AC43">
            <v>17116.871630000001</v>
          </cell>
          <cell r="AD43">
            <v>17116.871630000001</v>
          </cell>
          <cell r="AH43">
            <v>0</v>
          </cell>
          <cell r="AI43">
            <v>0</v>
          </cell>
          <cell r="AJ43">
            <v>0</v>
          </cell>
          <cell r="AK43">
            <v>0</v>
          </cell>
          <cell r="AL43">
            <v>0</v>
          </cell>
          <cell r="AM43">
            <v>0</v>
          </cell>
        </row>
        <row r="44">
          <cell r="L44">
            <v>15098.021650000001</v>
          </cell>
          <cell r="O44">
            <v>0</v>
          </cell>
          <cell r="P44">
            <v>1230</v>
          </cell>
          <cell r="Q44">
            <v>5627</v>
          </cell>
          <cell r="R44">
            <v>1144</v>
          </cell>
          <cell r="S44">
            <v>1238</v>
          </cell>
          <cell r="T44">
            <v>6942</v>
          </cell>
          <cell r="U44">
            <v>4713</v>
          </cell>
          <cell r="V44">
            <v>6917</v>
          </cell>
          <cell r="W44">
            <v>9209</v>
          </cell>
          <cell r="X44">
            <v>12538</v>
          </cell>
          <cell r="Y44">
            <v>13322</v>
          </cell>
          <cell r="Z44">
            <v>19553</v>
          </cell>
          <cell r="AA44">
            <v>19086.227444582881</v>
          </cell>
          <cell r="AB44">
            <v>14375.465589999998</v>
          </cell>
          <cell r="AC44">
            <v>15098.021650000001</v>
          </cell>
          <cell r="AD44">
            <v>15098.021650000001</v>
          </cell>
          <cell r="AH44">
            <v>0</v>
          </cell>
          <cell r="AI44">
            <v>0</v>
          </cell>
          <cell r="AJ44">
            <v>0</v>
          </cell>
          <cell r="AK44">
            <v>0</v>
          </cell>
          <cell r="AL44">
            <v>0</v>
          </cell>
          <cell r="AM44">
            <v>0</v>
          </cell>
        </row>
        <row r="45">
          <cell r="L45">
            <v>410128.95684748428</v>
          </cell>
          <cell r="O45">
            <v>222000</v>
          </cell>
          <cell r="P45">
            <v>230027</v>
          </cell>
          <cell r="Q45">
            <v>261196</v>
          </cell>
          <cell r="R45">
            <v>287247</v>
          </cell>
          <cell r="S45">
            <v>316965</v>
          </cell>
          <cell r="T45">
            <v>320411</v>
          </cell>
          <cell r="U45">
            <v>334764</v>
          </cell>
          <cell r="V45">
            <v>322299</v>
          </cell>
          <cell r="W45">
            <v>329332</v>
          </cell>
          <cell r="X45">
            <v>311591</v>
          </cell>
          <cell r="Y45">
            <v>346702</v>
          </cell>
          <cell r="Z45">
            <v>376922.20007999998</v>
          </cell>
          <cell r="AA45">
            <v>374366.52202458296</v>
          </cell>
          <cell r="AB45">
            <v>378021.54057999997</v>
          </cell>
          <cell r="AC45">
            <v>418445.4008474843</v>
          </cell>
          <cell r="AD45">
            <v>410128.95684748428</v>
          </cell>
          <cell r="AE45">
            <v>0</v>
          </cell>
          <cell r="AF45">
            <v>0</v>
          </cell>
          <cell r="AG45">
            <v>0</v>
          </cell>
          <cell r="AH45">
            <v>0</v>
          </cell>
          <cell r="AI45">
            <v>0</v>
          </cell>
          <cell r="AJ45">
            <v>0</v>
          </cell>
          <cell r="AK45">
            <v>0</v>
          </cell>
          <cell r="AL45">
            <v>0</v>
          </cell>
          <cell r="AM45">
            <v>0</v>
          </cell>
        </row>
        <row r="46">
          <cell r="L46">
            <v>554639.44607225154</v>
          </cell>
          <cell r="O46">
            <v>299200</v>
          </cell>
          <cell r="P46">
            <v>459245</v>
          </cell>
          <cell r="Q46">
            <v>374871</v>
          </cell>
          <cell r="R46">
            <v>377699</v>
          </cell>
          <cell r="S46">
            <v>392232</v>
          </cell>
          <cell r="T46">
            <v>389752</v>
          </cell>
          <cell r="U46">
            <v>416484</v>
          </cell>
          <cell r="V46">
            <v>424910</v>
          </cell>
          <cell r="W46">
            <v>446752</v>
          </cell>
          <cell r="X46">
            <v>412491</v>
          </cell>
          <cell r="Y46">
            <v>464928</v>
          </cell>
          <cell r="Z46">
            <v>503502.20007999998</v>
          </cell>
          <cell r="AA46">
            <v>512045.69691458298</v>
          </cell>
          <cell r="AB46">
            <v>545150.94908000017</v>
          </cell>
          <cell r="AC46">
            <v>562955.89007225167</v>
          </cell>
          <cell r="AD46">
            <v>554639.44607225154</v>
          </cell>
          <cell r="AE46">
            <v>0</v>
          </cell>
          <cell r="AF46">
            <v>0</v>
          </cell>
          <cell r="AG46">
            <v>0</v>
          </cell>
          <cell r="AH46">
            <v>0</v>
          </cell>
          <cell r="AI46">
            <v>0</v>
          </cell>
          <cell r="AJ46">
            <v>0</v>
          </cell>
          <cell r="AK46">
            <v>0</v>
          </cell>
          <cell r="AL46">
            <v>0</v>
          </cell>
          <cell r="AM46">
            <v>0</v>
          </cell>
        </row>
        <row r="47">
          <cell r="L47">
            <v>114325.28318421388</v>
          </cell>
          <cell r="O47">
            <v>62400</v>
          </cell>
          <cell r="P47">
            <v>173734</v>
          </cell>
          <cell r="Q47">
            <v>104041</v>
          </cell>
          <cell r="R47">
            <v>74771</v>
          </cell>
          <cell r="S47">
            <v>99335</v>
          </cell>
          <cell r="T47">
            <v>83578</v>
          </cell>
          <cell r="U47">
            <v>85316</v>
          </cell>
          <cell r="V47">
            <v>76784</v>
          </cell>
          <cell r="W47">
            <v>68615</v>
          </cell>
          <cell r="X47">
            <v>68904</v>
          </cell>
          <cell r="Y47">
            <v>53275</v>
          </cell>
          <cell r="Z47">
            <v>80542</v>
          </cell>
          <cell r="AA47">
            <v>87933.726919999986</v>
          </cell>
          <cell r="AB47">
            <v>109963.73024999999</v>
          </cell>
          <cell r="AC47">
            <v>114325.28318421388</v>
          </cell>
          <cell r="AD47">
            <v>114325.28318421388</v>
          </cell>
          <cell r="AH47">
            <v>0</v>
          </cell>
          <cell r="AI47">
            <v>0</v>
          </cell>
          <cell r="AJ47">
            <v>0</v>
          </cell>
          <cell r="AK47">
            <v>0</v>
          </cell>
          <cell r="AL47">
            <v>0</v>
          </cell>
          <cell r="AM47">
            <v>0</v>
          </cell>
        </row>
        <row r="48">
          <cell r="L48">
            <v>22981.639540000455</v>
          </cell>
          <cell r="O48">
            <v>0</v>
          </cell>
          <cell r="P48">
            <v>0</v>
          </cell>
          <cell r="Q48">
            <v>0</v>
          </cell>
          <cell r="R48">
            <v>0</v>
          </cell>
          <cell r="S48">
            <v>0</v>
          </cell>
          <cell r="T48">
            <v>0</v>
          </cell>
          <cell r="U48">
            <v>0</v>
          </cell>
          <cell r="V48">
            <v>15100</v>
          </cell>
          <cell r="W48">
            <v>26490</v>
          </cell>
          <cell r="X48">
            <v>8528</v>
          </cell>
          <cell r="Y48">
            <v>20961</v>
          </cell>
          <cell r="Z48">
            <v>30177</v>
          </cell>
          <cell r="AA48">
            <v>26050.866600000143</v>
          </cell>
          <cell r="AB48">
            <v>20802.388250000284</v>
          </cell>
          <cell r="AC48">
            <v>22981.639540000455</v>
          </cell>
          <cell r="AD48">
            <v>22981.639540000455</v>
          </cell>
          <cell r="AH48">
            <v>0</v>
          </cell>
          <cell r="AI48">
            <v>0</v>
          </cell>
          <cell r="AJ48">
            <v>0</v>
          </cell>
          <cell r="AK48">
            <v>0</v>
          </cell>
          <cell r="AL48">
            <v>0</v>
          </cell>
          <cell r="AM48">
            <v>0</v>
          </cell>
        </row>
        <row r="49">
          <cell r="L49">
            <v>35587.671036792461</v>
          </cell>
          <cell r="O49">
            <v>36800</v>
          </cell>
          <cell r="P49">
            <v>23414</v>
          </cell>
          <cell r="Q49">
            <v>28226</v>
          </cell>
          <cell r="R49">
            <v>19948</v>
          </cell>
          <cell r="S49">
            <v>15485</v>
          </cell>
          <cell r="T49">
            <v>22274</v>
          </cell>
          <cell r="U49">
            <v>22076</v>
          </cell>
          <cell r="V49">
            <v>23824</v>
          </cell>
          <cell r="W49">
            <v>25591</v>
          </cell>
          <cell r="X49">
            <v>22151</v>
          </cell>
          <cell r="Y49">
            <v>25469</v>
          </cell>
          <cell r="Z49">
            <v>35546</v>
          </cell>
          <cell r="AA49">
            <v>29639.483929999991</v>
          </cell>
          <cell r="AB49">
            <v>36890.090400000008</v>
          </cell>
          <cell r="AC49">
            <v>35587.671036792461</v>
          </cell>
          <cell r="AD49">
            <v>35587.671036792461</v>
          </cell>
          <cell r="AH49">
            <v>0</v>
          </cell>
          <cell r="AI49">
            <v>0</v>
          </cell>
          <cell r="AJ49">
            <v>0</v>
          </cell>
          <cell r="AK49">
            <v>0</v>
          </cell>
          <cell r="AL49">
            <v>0</v>
          </cell>
          <cell r="AM49">
            <v>0</v>
          </cell>
        </row>
        <row r="50">
          <cell r="L50">
            <v>-11490.986544591195</v>
          </cell>
          <cell r="O50">
            <v>0</v>
          </cell>
          <cell r="P50">
            <v>0</v>
          </cell>
          <cell r="Q50">
            <v>0</v>
          </cell>
          <cell r="R50">
            <v>-2090</v>
          </cell>
          <cell r="S50">
            <v>-4207</v>
          </cell>
          <cell r="T50">
            <v>-3433</v>
          </cell>
          <cell r="U50">
            <v>-2533</v>
          </cell>
          <cell r="V50">
            <v>0</v>
          </cell>
          <cell r="W50">
            <v>0</v>
          </cell>
          <cell r="X50">
            <v>0</v>
          </cell>
          <cell r="Y50">
            <v>-2932</v>
          </cell>
          <cell r="Z50">
            <v>-5976</v>
          </cell>
          <cell r="AA50">
            <v>-15747.644719999997</v>
          </cell>
          <cell r="AB50">
            <v>-10384.72825</v>
          </cell>
          <cell r="AC50">
            <v>-11490.986544591195</v>
          </cell>
          <cell r="AD50">
            <v>-11490.986544591195</v>
          </cell>
          <cell r="AH50">
            <v>0</v>
          </cell>
          <cell r="AI50">
            <v>0</v>
          </cell>
          <cell r="AJ50">
            <v>0</v>
          </cell>
          <cell r="AK50">
            <v>0</v>
          </cell>
          <cell r="AL50">
            <v>0</v>
          </cell>
          <cell r="AM50">
            <v>0</v>
          </cell>
        </row>
        <row r="51">
          <cell r="L51">
            <v>6071.4276729559742</v>
          </cell>
          <cell r="O51">
            <v>0</v>
          </cell>
          <cell r="P51">
            <v>33981</v>
          </cell>
          <cell r="Q51">
            <v>3289</v>
          </cell>
          <cell r="R51">
            <v>9995</v>
          </cell>
          <cell r="S51">
            <v>4794</v>
          </cell>
          <cell r="T51">
            <v>8048</v>
          </cell>
          <cell r="U51">
            <v>25071</v>
          </cell>
          <cell r="V51">
            <v>33893</v>
          </cell>
          <cell r="W51">
            <v>25201</v>
          </cell>
          <cell r="X51">
            <v>22576</v>
          </cell>
          <cell r="Y51">
            <v>70303</v>
          </cell>
          <cell r="Z51">
            <v>4132</v>
          </cell>
          <cell r="AA51">
            <v>5155.3999999999996</v>
          </cell>
          <cell r="AB51">
            <v>11112</v>
          </cell>
          <cell r="AC51">
            <v>6071.4276729559742</v>
          </cell>
          <cell r="AD51">
            <v>6071.4276729559742</v>
          </cell>
          <cell r="AH51">
            <v>0</v>
          </cell>
          <cell r="AI51">
            <v>0</v>
          </cell>
          <cell r="AJ51">
            <v>0</v>
          </cell>
          <cell r="AK51">
            <v>0</v>
          </cell>
          <cell r="AL51">
            <v>0</v>
          </cell>
          <cell r="AM51">
            <v>0</v>
          </cell>
        </row>
        <row r="52">
          <cell r="L52">
            <v>0.43213199952151626</v>
          </cell>
          <cell r="O52">
            <v>0</v>
          </cell>
          <cell r="P52">
            <v>0</v>
          </cell>
          <cell r="Q52">
            <v>0</v>
          </cell>
          <cell r="R52">
            <v>0</v>
          </cell>
          <cell r="S52">
            <v>12113</v>
          </cell>
          <cell r="T52">
            <v>26004</v>
          </cell>
          <cell r="U52">
            <v>26481</v>
          </cell>
          <cell r="V52">
            <v>1686</v>
          </cell>
          <cell r="W52">
            <v>0</v>
          </cell>
          <cell r="X52">
            <v>0</v>
          </cell>
          <cell r="Y52">
            <v>0</v>
          </cell>
          <cell r="Z52">
            <v>0.20007999998051673</v>
          </cell>
          <cell r="AA52">
            <v>-0.24009541713166982</v>
          </cell>
          <cell r="AB52">
            <v>1.7905676941154525E-12</v>
          </cell>
          <cell r="AC52">
            <v>0.43213199963793159</v>
          </cell>
          <cell r="AD52">
            <v>0.43213199952151626</v>
          </cell>
          <cell r="AE52">
            <v>0</v>
          </cell>
          <cell r="AF52">
            <v>0</v>
          </cell>
          <cell r="AH52">
            <v>0</v>
          </cell>
          <cell r="AI52">
            <v>0</v>
          </cell>
          <cell r="AJ52">
            <v>0</v>
          </cell>
          <cell r="AK52">
            <v>0</v>
          </cell>
          <cell r="AL52">
            <v>0</v>
          </cell>
          <cell r="AM52">
            <v>0</v>
          </cell>
        </row>
        <row r="53">
          <cell r="L53">
            <v>167475.46702137106</v>
          </cell>
          <cell r="O53">
            <v>99200</v>
          </cell>
          <cell r="P53">
            <v>231129</v>
          </cell>
          <cell r="Q53">
            <v>135556</v>
          </cell>
          <cell r="R53">
            <v>102624</v>
          </cell>
          <cell r="S53">
            <v>127520</v>
          </cell>
          <cell r="T53">
            <v>136471</v>
          </cell>
          <cell r="U53">
            <v>156411</v>
          </cell>
          <cell r="V53">
            <v>151287</v>
          </cell>
          <cell r="W53">
            <v>145897</v>
          </cell>
          <cell r="X53">
            <v>122159</v>
          </cell>
          <cell r="Y53">
            <v>167076</v>
          </cell>
          <cell r="Z53">
            <v>144421.20007999998</v>
          </cell>
          <cell r="AA53">
            <v>133031.59263458301</v>
          </cell>
          <cell r="AB53">
            <v>168383.48065000027</v>
          </cell>
          <cell r="AC53">
            <v>167475.46702137118</v>
          </cell>
          <cell r="AD53">
            <v>167475.46702137106</v>
          </cell>
          <cell r="AE53">
            <v>0</v>
          </cell>
          <cell r="AF53">
            <v>0</v>
          </cell>
          <cell r="AG53">
            <v>0</v>
          </cell>
          <cell r="AH53">
            <v>0</v>
          </cell>
          <cell r="AI53">
            <v>0</v>
          </cell>
          <cell r="AJ53">
            <v>0</v>
          </cell>
          <cell r="AK53">
            <v>0</v>
          </cell>
          <cell r="AL53">
            <v>0</v>
          </cell>
          <cell r="AM53">
            <v>0</v>
          </cell>
        </row>
        <row r="54">
          <cell r="L54">
            <v>7334.1567939622637</v>
          </cell>
          <cell r="O54">
            <v>27000</v>
          </cell>
          <cell r="P54">
            <v>27174</v>
          </cell>
          <cell r="Q54">
            <v>21284</v>
          </cell>
          <cell r="R54">
            <v>23135</v>
          </cell>
          <cell r="S54">
            <v>21564</v>
          </cell>
          <cell r="T54">
            <v>12162</v>
          </cell>
          <cell r="U54">
            <v>10890</v>
          </cell>
          <cell r="V54">
            <v>9811</v>
          </cell>
          <cell r="W54">
            <v>9054</v>
          </cell>
          <cell r="X54">
            <v>8651</v>
          </cell>
          <cell r="Y54">
            <v>8205</v>
          </cell>
          <cell r="Z54">
            <v>6952</v>
          </cell>
          <cell r="AA54">
            <v>7369.7378599999984</v>
          </cell>
          <cell r="AB54">
            <v>7299.5056999999979</v>
          </cell>
          <cell r="AC54">
            <v>7334.1567939622637</v>
          </cell>
          <cell r="AD54">
            <v>7334.1567939622637</v>
          </cell>
          <cell r="AH54">
            <v>0</v>
          </cell>
          <cell r="AI54">
            <v>0</v>
          </cell>
          <cell r="AJ54">
            <v>0</v>
          </cell>
          <cell r="AK54">
            <v>0</v>
          </cell>
          <cell r="AL54">
            <v>0</v>
          </cell>
          <cell r="AM54">
            <v>0</v>
          </cell>
        </row>
        <row r="55">
          <cell r="L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H55">
            <v>0</v>
          </cell>
          <cell r="AI55">
            <v>0</v>
          </cell>
          <cell r="AJ55">
            <v>0</v>
          </cell>
          <cell r="AK55">
            <v>0</v>
          </cell>
          <cell r="AL55">
            <v>0</v>
          </cell>
          <cell r="AM55">
            <v>0</v>
          </cell>
        </row>
        <row r="56">
          <cell r="L56">
            <v>189492.26831968557</v>
          </cell>
          <cell r="O56">
            <v>53000</v>
          </cell>
          <cell r="P56">
            <v>52102</v>
          </cell>
          <cell r="Q56">
            <v>50487</v>
          </cell>
          <cell r="R56">
            <v>48976</v>
          </cell>
          <cell r="S56">
            <v>21000</v>
          </cell>
          <cell r="T56">
            <v>33000</v>
          </cell>
          <cell r="U56">
            <v>36040</v>
          </cell>
          <cell r="V56">
            <v>33956</v>
          </cell>
          <cell r="W56">
            <v>75000</v>
          </cell>
          <cell r="X56">
            <v>75000</v>
          </cell>
          <cell r="Y56">
            <v>111000</v>
          </cell>
          <cell r="Z56">
            <v>166751</v>
          </cell>
          <cell r="AA56">
            <v>183079.15885000001</v>
          </cell>
          <cell r="AB56">
            <v>168529.42567000003</v>
          </cell>
          <cell r="AC56">
            <v>189492.26831968557</v>
          </cell>
          <cell r="AD56">
            <v>189492.26831968557</v>
          </cell>
          <cell r="AH56">
            <v>0</v>
          </cell>
          <cell r="AI56">
            <v>0</v>
          </cell>
          <cell r="AJ56">
            <v>0</v>
          </cell>
          <cell r="AK56">
            <v>0</v>
          </cell>
          <cell r="AL56">
            <v>0</v>
          </cell>
          <cell r="AM56">
            <v>0</v>
          </cell>
        </row>
        <row r="57">
          <cell r="L57">
            <v>196826.42511364783</v>
          </cell>
          <cell r="O57">
            <v>80000</v>
          </cell>
          <cell r="P57">
            <v>79276</v>
          </cell>
          <cell r="Q57">
            <v>71771</v>
          </cell>
          <cell r="R57">
            <v>72111</v>
          </cell>
          <cell r="S57">
            <v>42564</v>
          </cell>
          <cell r="T57">
            <v>45162</v>
          </cell>
          <cell r="U57">
            <v>46930</v>
          </cell>
          <cell r="V57">
            <v>43767</v>
          </cell>
          <cell r="W57">
            <v>84054</v>
          </cell>
          <cell r="X57">
            <v>83651</v>
          </cell>
          <cell r="Y57">
            <v>119205</v>
          </cell>
          <cell r="Z57">
            <v>173703</v>
          </cell>
          <cell r="AA57">
            <v>190448.89671</v>
          </cell>
          <cell r="AB57">
            <v>175828.93137000003</v>
          </cell>
          <cell r="AC57">
            <v>196826.42511364783</v>
          </cell>
          <cell r="AD57">
            <v>196826.42511364783</v>
          </cell>
          <cell r="AE57">
            <v>0</v>
          </cell>
          <cell r="AF57">
            <v>0</v>
          </cell>
          <cell r="AG57">
            <v>0</v>
          </cell>
          <cell r="AH57">
            <v>0</v>
          </cell>
          <cell r="AI57">
            <v>0</v>
          </cell>
          <cell r="AJ57">
            <v>0</v>
          </cell>
          <cell r="AK57">
            <v>0</v>
          </cell>
          <cell r="AL57">
            <v>0</v>
          </cell>
          <cell r="AM57">
            <v>0</v>
          </cell>
        </row>
        <row r="58">
          <cell r="L58">
            <v>120009.43796226414</v>
          </cell>
          <cell r="O58">
            <v>120000</v>
          </cell>
          <cell r="P58">
            <v>120000</v>
          </cell>
          <cell r="Q58">
            <v>120000</v>
          </cell>
          <cell r="R58">
            <v>120000</v>
          </cell>
          <cell r="S58">
            <v>120000</v>
          </cell>
          <cell r="T58">
            <v>120000</v>
          </cell>
          <cell r="U58">
            <v>120000</v>
          </cell>
          <cell r="V58">
            <v>120000</v>
          </cell>
          <cell r="W58">
            <v>120000</v>
          </cell>
          <cell r="X58">
            <v>120000</v>
          </cell>
          <cell r="Y58">
            <v>120000</v>
          </cell>
          <cell r="Z58">
            <v>120000</v>
          </cell>
          <cell r="AA58">
            <v>120000</v>
          </cell>
          <cell r="AB58">
            <v>120000.10399999999</v>
          </cell>
          <cell r="AC58">
            <v>120009.43796226414</v>
          </cell>
          <cell r="AD58">
            <v>120009.43796226414</v>
          </cell>
          <cell r="AH58">
            <v>0</v>
          </cell>
          <cell r="AI58">
            <v>0</v>
          </cell>
          <cell r="AJ58">
            <v>0</v>
          </cell>
          <cell r="AK58">
            <v>0</v>
          </cell>
          <cell r="AL58">
            <v>0</v>
          </cell>
          <cell r="AM58">
            <v>0</v>
          </cell>
        </row>
        <row r="59">
          <cell r="L59">
            <v>40834.115974968496</v>
          </cell>
          <cell r="O59">
            <v>0</v>
          </cell>
          <cell r="P59">
            <v>28840</v>
          </cell>
          <cell r="Q59">
            <v>47544</v>
          </cell>
          <cell r="R59">
            <v>82964</v>
          </cell>
          <cell r="S59">
            <v>102148</v>
          </cell>
          <cell r="T59">
            <v>88119</v>
          </cell>
          <cell r="U59">
            <v>93143</v>
          </cell>
          <cell r="V59">
            <v>109856</v>
          </cell>
          <cell r="W59">
            <v>96801</v>
          </cell>
          <cell r="X59">
            <v>86680.999999999927</v>
          </cell>
          <cell r="Y59">
            <v>20759</v>
          </cell>
          <cell r="Z59">
            <v>23763</v>
          </cell>
          <cell r="AA59">
            <v>32949.965380000023</v>
          </cell>
          <cell r="AB59">
            <v>45028.465940000053</v>
          </cell>
          <cell r="AC59">
            <v>49150.559974968499</v>
          </cell>
          <cell r="AD59">
            <v>40834.115974968496</v>
          </cell>
          <cell r="AH59">
            <v>0</v>
          </cell>
          <cell r="AI59">
            <v>0</v>
          </cell>
          <cell r="AJ59">
            <v>0</v>
          </cell>
          <cell r="AK59">
            <v>0</v>
          </cell>
          <cell r="AL59">
            <v>0</v>
          </cell>
          <cell r="AM59">
            <v>0</v>
          </cell>
        </row>
        <row r="60">
          <cell r="L60">
            <v>29494</v>
          </cell>
          <cell r="O60">
            <v>0</v>
          </cell>
          <cell r="P60">
            <v>0</v>
          </cell>
          <cell r="Q60">
            <v>0</v>
          </cell>
          <cell r="R60">
            <v>0</v>
          </cell>
          <cell r="S60">
            <v>0</v>
          </cell>
          <cell r="T60">
            <v>0</v>
          </cell>
          <cell r="U60">
            <v>0</v>
          </cell>
          <cell r="V60">
            <v>0</v>
          </cell>
          <cell r="W60">
            <v>0</v>
          </cell>
          <cell r="X60">
            <v>0</v>
          </cell>
          <cell r="Y60">
            <v>37888</v>
          </cell>
          <cell r="Z60">
            <v>41615</v>
          </cell>
          <cell r="AA60">
            <v>35615.24218999999</v>
          </cell>
          <cell r="AB60">
            <v>35909.967120000001</v>
          </cell>
          <cell r="AC60">
            <v>29494</v>
          </cell>
          <cell r="AD60">
            <v>29494</v>
          </cell>
          <cell r="AH60">
            <v>0</v>
          </cell>
          <cell r="AI60">
            <v>0</v>
          </cell>
          <cell r="AJ60">
            <v>0</v>
          </cell>
          <cell r="AK60">
            <v>0</v>
          </cell>
          <cell r="AL60">
            <v>0</v>
          </cell>
          <cell r="AM60">
            <v>0</v>
          </cell>
        </row>
        <row r="61">
          <cell r="L61">
            <v>190337.55393723265</v>
          </cell>
          <cell r="O61">
            <v>120000</v>
          </cell>
          <cell r="P61">
            <v>148840</v>
          </cell>
          <cell r="Q61">
            <v>167544</v>
          </cell>
          <cell r="R61">
            <v>202964</v>
          </cell>
          <cell r="S61">
            <v>222148</v>
          </cell>
          <cell r="T61">
            <v>208119</v>
          </cell>
          <cell r="U61">
            <v>213143</v>
          </cell>
          <cell r="V61">
            <v>229856</v>
          </cell>
          <cell r="W61">
            <v>216801</v>
          </cell>
          <cell r="X61">
            <v>206681</v>
          </cell>
          <cell r="Y61">
            <v>178647</v>
          </cell>
          <cell r="Z61">
            <v>185378</v>
          </cell>
          <cell r="AA61">
            <v>188565.20757</v>
          </cell>
          <cell r="AB61">
            <v>200938.53706000006</v>
          </cell>
          <cell r="AC61">
            <v>198653.99793723263</v>
          </cell>
          <cell r="AD61">
            <v>190337.55393723265</v>
          </cell>
          <cell r="AE61">
            <v>0</v>
          </cell>
          <cell r="AF61">
            <v>0</v>
          </cell>
          <cell r="AG61">
            <v>0</v>
          </cell>
          <cell r="AH61">
            <v>0</v>
          </cell>
          <cell r="AI61">
            <v>0</v>
          </cell>
          <cell r="AJ61">
            <v>0</v>
          </cell>
          <cell r="AK61">
            <v>0</v>
          </cell>
          <cell r="AL61">
            <v>0</v>
          </cell>
          <cell r="AM61">
            <v>0</v>
          </cell>
        </row>
        <row r="62">
          <cell r="L62">
            <v>554639.44607225154</v>
          </cell>
          <cell r="O62">
            <v>299200</v>
          </cell>
          <cell r="P62">
            <v>459245</v>
          </cell>
          <cell r="Q62">
            <v>374871</v>
          </cell>
          <cell r="R62">
            <v>377699</v>
          </cell>
          <cell r="S62">
            <v>392232</v>
          </cell>
          <cell r="T62">
            <v>389752</v>
          </cell>
          <cell r="U62">
            <v>416484</v>
          </cell>
          <cell r="V62">
            <v>424910</v>
          </cell>
          <cell r="W62">
            <v>446752</v>
          </cell>
          <cell r="X62">
            <v>412491</v>
          </cell>
          <cell r="Y62">
            <v>464928</v>
          </cell>
          <cell r="Z62">
            <v>503502.20007999998</v>
          </cell>
          <cell r="AA62">
            <v>512045.69691458298</v>
          </cell>
          <cell r="AB62">
            <v>545150.9490800004</v>
          </cell>
          <cell r="AC62">
            <v>562955.89007225167</v>
          </cell>
          <cell r="AD62">
            <v>554639.44607225154</v>
          </cell>
          <cell r="AE62">
            <v>0</v>
          </cell>
          <cell r="AF62">
            <v>0</v>
          </cell>
          <cell r="AG62">
            <v>0</v>
          </cell>
          <cell r="AH62">
            <v>0</v>
          </cell>
          <cell r="AI62">
            <v>0</v>
          </cell>
          <cell r="AJ62">
            <v>0</v>
          </cell>
          <cell r="AK62">
            <v>0</v>
          </cell>
          <cell r="AL62">
            <v>0</v>
          </cell>
          <cell r="AM62">
            <v>0</v>
          </cell>
        </row>
        <row r="63">
          <cell r="L63">
            <v>0</v>
          </cell>
          <cell r="O63">
            <v>0</v>
          </cell>
          <cell r="P63">
            <v>0</v>
          </cell>
          <cell r="Q63">
            <v>0</v>
          </cell>
          <cell r="R63">
            <v>0</v>
          </cell>
          <cell r="S63">
            <v>0</v>
          </cell>
          <cell r="T63">
            <v>0</v>
          </cell>
          <cell r="U63">
            <v>0</v>
          </cell>
          <cell r="V63">
            <v>0</v>
          </cell>
          <cell r="W63">
            <v>0</v>
          </cell>
          <cell r="X63">
            <v>0</v>
          </cell>
          <cell r="Y63">
            <v>0</v>
          </cell>
          <cell r="Z63">
            <v>0</v>
          </cell>
          <cell r="AA63">
            <v>0</v>
          </cell>
          <cell r="AB63">
            <v>197.21267563440381</v>
          </cell>
          <cell r="AC63">
            <v>0</v>
          </cell>
          <cell r="AD63">
            <v>0</v>
          </cell>
          <cell r="AE63">
            <v>0</v>
          </cell>
          <cell r="AF63">
            <v>0</v>
          </cell>
          <cell r="AG63">
            <v>0</v>
          </cell>
          <cell r="AH63">
            <v>0</v>
          </cell>
          <cell r="AI63">
            <v>0</v>
          </cell>
          <cell r="AJ63">
            <v>0</v>
          </cell>
          <cell r="AK63">
            <v>0</v>
          </cell>
          <cell r="AL63">
            <v>0</v>
          </cell>
          <cell r="AM63">
            <v>0</v>
          </cell>
        </row>
        <row r="64">
          <cell r="L64">
            <v>0</v>
          </cell>
          <cell r="O64">
            <v>0</v>
          </cell>
          <cell r="P64">
            <v>0</v>
          </cell>
          <cell r="Q64">
            <v>0</v>
          </cell>
          <cell r="R64">
            <v>0</v>
          </cell>
          <cell r="S64">
            <v>0</v>
          </cell>
          <cell r="T64">
            <v>0</v>
          </cell>
          <cell r="U64">
            <v>0</v>
          </cell>
          <cell r="V64">
            <v>0</v>
          </cell>
          <cell r="W64">
            <v>0</v>
          </cell>
          <cell r="X64">
            <v>0</v>
          </cell>
          <cell r="Y64">
            <v>0</v>
          </cell>
          <cell r="Z64">
            <v>0</v>
          </cell>
          <cell r="AA64">
            <v>0</v>
          </cell>
          <cell r="AB64">
            <v>197.21267563440381</v>
          </cell>
          <cell r="AC64">
            <v>0</v>
          </cell>
          <cell r="AD64">
            <v>0</v>
          </cell>
          <cell r="AE64">
            <v>0</v>
          </cell>
          <cell r="AF64">
            <v>0</v>
          </cell>
          <cell r="AG64">
            <v>0</v>
          </cell>
          <cell r="AH64">
            <v>0</v>
          </cell>
          <cell r="AI64">
            <v>0</v>
          </cell>
          <cell r="AJ64">
            <v>0</v>
          </cell>
          <cell r="AK64">
            <v>0</v>
          </cell>
          <cell r="AL64">
            <v>0</v>
          </cell>
          <cell r="AM64">
            <v>0</v>
          </cell>
        </row>
        <row r="65">
          <cell r="L65">
            <v>0</v>
          </cell>
          <cell r="O65">
            <v>0</v>
          </cell>
          <cell r="P65">
            <v>0</v>
          </cell>
          <cell r="Q65">
            <v>0</v>
          </cell>
          <cell r="R65">
            <v>0</v>
          </cell>
          <cell r="S65">
            <v>0</v>
          </cell>
          <cell r="T65">
            <v>0</v>
          </cell>
          <cell r="U65">
            <v>0</v>
          </cell>
          <cell r="V65">
            <v>0</v>
          </cell>
          <cell r="W65">
            <v>0</v>
          </cell>
          <cell r="X65">
            <v>0</v>
          </cell>
          <cell r="Y65">
            <v>0</v>
          </cell>
          <cell r="Z65">
            <v>0</v>
          </cell>
          <cell r="AA65">
            <v>0</v>
          </cell>
          <cell r="AB65">
            <v>190.85097642039077</v>
          </cell>
          <cell r="AC65">
            <v>0</v>
          </cell>
          <cell r="AD65">
            <v>0</v>
          </cell>
          <cell r="AE65">
            <v>0</v>
          </cell>
          <cell r="AF65">
            <v>0</v>
          </cell>
          <cell r="AG65">
            <v>0</v>
          </cell>
          <cell r="AH65">
            <v>0</v>
          </cell>
          <cell r="AI65">
            <v>0</v>
          </cell>
          <cell r="AJ65">
            <v>0</v>
          </cell>
          <cell r="AK65">
            <v>0</v>
          </cell>
          <cell r="AL65">
            <v>0</v>
          </cell>
          <cell r="AM65">
            <v>0</v>
          </cell>
        </row>
        <row r="66">
          <cell r="L66">
            <v>0</v>
          </cell>
          <cell r="O66">
            <v>0</v>
          </cell>
          <cell r="P66">
            <v>0</v>
          </cell>
          <cell r="Q66">
            <v>0</v>
          </cell>
          <cell r="R66">
            <v>0</v>
          </cell>
          <cell r="S66">
            <v>0</v>
          </cell>
          <cell r="T66">
            <v>0</v>
          </cell>
          <cell r="U66">
            <v>0</v>
          </cell>
          <cell r="V66">
            <v>0</v>
          </cell>
          <cell r="W66">
            <v>0</v>
          </cell>
          <cell r="X66">
            <v>0</v>
          </cell>
          <cell r="Y66">
            <v>0</v>
          </cell>
          <cell r="Z66">
            <v>0</v>
          </cell>
          <cell r="AA66">
            <v>0</v>
          </cell>
          <cell r="AB66">
            <v>197.21267563440381</v>
          </cell>
          <cell r="AC66">
            <v>0</v>
          </cell>
          <cell r="AD66">
            <v>0</v>
          </cell>
          <cell r="AE66">
            <v>0</v>
          </cell>
          <cell r="AF66">
            <v>0</v>
          </cell>
          <cell r="AG66">
            <v>0</v>
          </cell>
          <cell r="AH66">
            <v>0</v>
          </cell>
          <cell r="AI66">
            <v>0</v>
          </cell>
          <cell r="AJ66">
            <v>0</v>
          </cell>
          <cell r="AK66">
            <v>0</v>
          </cell>
          <cell r="AL66">
            <v>0</v>
          </cell>
          <cell r="AM66">
            <v>0</v>
          </cell>
        </row>
        <row r="67">
          <cell r="L67">
            <v>0</v>
          </cell>
          <cell r="O67">
            <v>0</v>
          </cell>
          <cell r="P67">
            <v>0</v>
          </cell>
          <cell r="Q67">
            <v>0</v>
          </cell>
          <cell r="R67">
            <v>0</v>
          </cell>
          <cell r="S67">
            <v>0</v>
          </cell>
          <cell r="T67">
            <v>0</v>
          </cell>
          <cell r="U67">
            <v>0</v>
          </cell>
          <cell r="V67">
            <v>0</v>
          </cell>
          <cell r="W67">
            <v>0</v>
          </cell>
          <cell r="X67">
            <v>0</v>
          </cell>
          <cell r="Y67">
            <v>0</v>
          </cell>
          <cell r="Z67">
            <v>0</v>
          </cell>
          <cell r="AA67">
            <v>0</v>
          </cell>
          <cell r="AB67">
            <v>190.85097642039077</v>
          </cell>
          <cell r="AC67">
            <v>0</v>
          </cell>
          <cell r="AD67">
            <v>0</v>
          </cell>
          <cell r="AE67">
            <v>0</v>
          </cell>
          <cell r="AF67">
            <v>0</v>
          </cell>
          <cell r="AG67">
            <v>0</v>
          </cell>
          <cell r="AH67">
            <v>0</v>
          </cell>
          <cell r="AI67">
            <v>0</v>
          </cell>
          <cell r="AJ67">
            <v>0</v>
          </cell>
          <cell r="AK67">
            <v>0</v>
          </cell>
          <cell r="AL67">
            <v>0</v>
          </cell>
          <cell r="AM67">
            <v>0</v>
          </cell>
        </row>
        <row r="68">
          <cell r="L68">
            <v>0</v>
          </cell>
          <cell r="O68">
            <v>0</v>
          </cell>
          <cell r="P68">
            <v>0</v>
          </cell>
          <cell r="Q68">
            <v>0</v>
          </cell>
          <cell r="R68">
            <v>0</v>
          </cell>
          <cell r="S68">
            <v>0</v>
          </cell>
          <cell r="T68">
            <v>0</v>
          </cell>
          <cell r="U68">
            <v>0</v>
          </cell>
          <cell r="V68">
            <v>0</v>
          </cell>
          <cell r="W68">
            <v>0</v>
          </cell>
          <cell r="X68">
            <v>0</v>
          </cell>
          <cell r="Y68">
            <v>0</v>
          </cell>
          <cell r="Z68">
            <v>0</v>
          </cell>
          <cell r="AA68">
            <v>0</v>
          </cell>
          <cell r="AB68">
            <v>197.21267563440381</v>
          </cell>
          <cell r="AC68">
            <v>0</v>
          </cell>
          <cell r="AD68">
            <v>0</v>
          </cell>
          <cell r="AE68">
            <v>0</v>
          </cell>
          <cell r="AF68">
            <v>0</v>
          </cell>
          <cell r="AG68">
            <v>0</v>
          </cell>
          <cell r="AH68">
            <v>0</v>
          </cell>
          <cell r="AI68">
            <v>0</v>
          </cell>
          <cell r="AJ68">
            <v>0</v>
          </cell>
          <cell r="AK68">
            <v>0</v>
          </cell>
          <cell r="AL68">
            <v>0</v>
          </cell>
          <cell r="AM68">
            <v>0</v>
          </cell>
        </row>
        <row r="69">
          <cell r="L69">
            <v>0</v>
          </cell>
          <cell r="O69">
            <v>0</v>
          </cell>
          <cell r="P69">
            <v>0</v>
          </cell>
          <cell r="Q69">
            <v>0</v>
          </cell>
          <cell r="R69">
            <v>0</v>
          </cell>
          <cell r="S69">
            <v>0</v>
          </cell>
          <cell r="T69">
            <v>0</v>
          </cell>
          <cell r="U69">
            <v>0</v>
          </cell>
          <cell r="V69">
            <v>0</v>
          </cell>
          <cell r="W69">
            <v>0</v>
          </cell>
          <cell r="X69">
            <v>0</v>
          </cell>
          <cell r="Y69">
            <v>0</v>
          </cell>
          <cell r="Z69">
            <v>0</v>
          </cell>
          <cell r="AA69">
            <v>0</v>
          </cell>
          <cell r="AB69">
            <v>197.21267563440381</v>
          </cell>
          <cell r="AC69">
            <v>0</v>
          </cell>
          <cell r="AD69">
            <v>0</v>
          </cell>
          <cell r="AE69">
            <v>0</v>
          </cell>
          <cell r="AF69">
            <v>0</v>
          </cell>
          <cell r="AG69">
            <v>0</v>
          </cell>
          <cell r="AH69">
            <v>0</v>
          </cell>
          <cell r="AI69">
            <v>0</v>
          </cell>
          <cell r="AJ69">
            <v>0</v>
          </cell>
          <cell r="AK69">
            <v>0</v>
          </cell>
          <cell r="AL69">
            <v>0</v>
          </cell>
          <cell r="AM69">
            <v>0</v>
          </cell>
        </row>
        <row r="70">
          <cell r="L70">
            <v>0</v>
          </cell>
          <cell r="O70">
            <v>0</v>
          </cell>
          <cell r="P70">
            <v>0</v>
          </cell>
          <cell r="Q70">
            <v>0</v>
          </cell>
          <cell r="R70">
            <v>0</v>
          </cell>
          <cell r="S70">
            <v>0</v>
          </cell>
          <cell r="T70">
            <v>0</v>
          </cell>
          <cell r="U70">
            <v>0</v>
          </cell>
          <cell r="V70">
            <v>0</v>
          </cell>
          <cell r="W70">
            <v>0</v>
          </cell>
          <cell r="X70">
            <v>0</v>
          </cell>
          <cell r="Y70">
            <v>0</v>
          </cell>
          <cell r="Z70">
            <v>0</v>
          </cell>
          <cell r="AA70">
            <v>0</v>
          </cell>
          <cell r="AB70">
            <v>184.48927720637775</v>
          </cell>
          <cell r="AC70">
            <v>0</v>
          </cell>
          <cell r="AD70">
            <v>0</v>
          </cell>
          <cell r="AE70">
            <v>0</v>
          </cell>
          <cell r="AF70">
            <v>0</v>
          </cell>
          <cell r="AG70">
            <v>0</v>
          </cell>
          <cell r="AH70">
            <v>0</v>
          </cell>
          <cell r="AI70">
            <v>0</v>
          </cell>
          <cell r="AJ70">
            <v>0</v>
          </cell>
          <cell r="AK70">
            <v>0</v>
          </cell>
          <cell r="AL70">
            <v>0</v>
          </cell>
          <cell r="AM70">
            <v>0</v>
          </cell>
        </row>
        <row r="71">
          <cell r="L71">
            <v>0</v>
          </cell>
          <cell r="O71">
            <v>0</v>
          </cell>
          <cell r="P71">
            <v>0</v>
          </cell>
          <cell r="Q71">
            <v>0</v>
          </cell>
          <cell r="R71">
            <v>0</v>
          </cell>
          <cell r="S71">
            <v>0</v>
          </cell>
          <cell r="T71">
            <v>0</v>
          </cell>
          <cell r="U71">
            <v>0</v>
          </cell>
          <cell r="V71">
            <v>0</v>
          </cell>
          <cell r="W71">
            <v>0</v>
          </cell>
          <cell r="X71">
            <v>0</v>
          </cell>
          <cell r="Y71">
            <v>0</v>
          </cell>
          <cell r="Z71">
            <v>0</v>
          </cell>
          <cell r="AA71">
            <v>0</v>
          </cell>
          <cell r="AB71">
            <v>197.21267563440381</v>
          </cell>
          <cell r="AC71">
            <v>0</v>
          </cell>
          <cell r="AD71">
            <v>0</v>
          </cell>
          <cell r="AE71">
            <v>0</v>
          </cell>
          <cell r="AF71">
            <v>0</v>
          </cell>
          <cell r="AG71">
            <v>0</v>
          </cell>
          <cell r="AH71">
            <v>0</v>
          </cell>
          <cell r="AI71">
            <v>0</v>
          </cell>
          <cell r="AJ71">
            <v>0</v>
          </cell>
          <cell r="AK71">
            <v>0</v>
          </cell>
          <cell r="AL71">
            <v>0</v>
          </cell>
          <cell r="AM71">
            <v>0</v>
          </cell>
        </row>
        <row r="72">
          <cell r="L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row>
        <row r="73">
          <cell r="L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row>
        <row r="74">
          <cell r="L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row>
        <row r="75">
          <cell r="L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row>
        <row r="76">
          <cell r="L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row>
        <row r="77">
          <cell r="L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row>
        <row r="78">
          <cell r="L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row>
        <row r="79">
          <cell r="L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row>
        <row r="80">
          <cell r="L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row>
        <row r="81">
          <cell r="L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row>
        <row r="82">
          <cell r="L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row>
        <row r="83">
          <cell r="L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row>
        <row r="84">
          <cell r="L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row>
        <row r="85">
          <cell r="L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row>
        <row r="86">
          <cell r="L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row>
        <row r="87">
          <cell r="L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row>
        <row r="88">
          <cell r="L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row>
        <row r="89">
          <cell r="L89">
            <v>0</v>
          </cell>
          <cell r="O89">
            <v>0</v>
          </cell>
          <cell r="P89">
            <v>2806.5904743869005</v>
          </cell>
          <cell r="Q89">
            <v>-221.18217971782997</v>
          </cell>
          <cell r="R89">
            <v>-865.65240034087992</v>
          </cell>
          <cell r="S89">
            <v>-727.27175456869691</v>
          </cell>
          <cell r="T89">
            <v>-10019.520784016669</v>
          </cell>
          <cell r="U89">
            <v>-8690.1502698608092</v>
          </cell>
          <cell r="V89">
            <v>867.19912887037106</v>
          </cell>
          <cell r="W89">
            <v>1581.478363791306</v>
          </cell>
          <cell r="X89">
            <v>1753.783921977089</v>
          </cell>
          <cell r="Y89">
            <v>1248.7254994792161</v>
          </cell>
          <cell r="Z89">
            <v>-450</v>
          </cell>
          <cell r="AA89">
            <v>29</v>
          </cell>
          <cell r="AB89">
            <v>242</v>
          </cell>
          <cell r="AC89">
            <v>0</v>
          </cell>
          <cell r="AD89">
            <v>0</v>
          </cell>
          <cell r="AE89">
            <v>0</v>
          </cell>
          <cell r="AF89">
            <v>0</v>
          </cell>
          <cell r="AG89">
            <v>0</v>
          </cell>
          <cell r="AH89">
            <v>0</v>
          </cell>
          <cell r="AI89">
            <v>0</v>
          </cell>
          <cell r="AJ89">
            <v>0</v>
          </cell>
          <cell r="AK89">
            <v>0</v>
          </cell>
          <cell r="AL89">
            <v>0</v>
          </cell>
          <cell r="AM89">
            <v>0</v>
          </cell>
        </row>
        <row r="90">
          <cell r="L90">
            <v>29494</v>
          </cell>
          <cell r="O90">
            <v>0</v>
          </cell>
          <cell r="P90">
            <v>18651.971451567089</v>
          </cell>
          <cell r="Q90">
            <v>17182.044242969419</v>
          </cell>
          <cell r="R90">
            <v>11429.1123473156</v>
          </cell>
          <cell r="S90">
            <v>6595.8272180664762</v>
          </cell>
          <cell r="T90">
            <v>-2691.7827857210441</v>
          </cell>
          <cell r="U90">
            <v>-7278.366844995734</v>
          </cell>
          <cell r="V90">
            <v>-93.0997464160655</v>
          </cell>
          <cell r="W90">
            <v>13010.401025393254</v>
          </cell>
          <cell r="X90">
            <v>27541.557126777676</v>
          </cell>
          <cell r="Y90">
            <v>37888</v>
          </cell>
          <cell r="Z90">
            <v>41615</v>
          </cell>
          <cell r="AA90">
            <v>35615.24218999999</v>
          </cell>
          <cell r="AB90">
            <v>35909.967120000001</v>
          </cell>
          <cell r="AC90">
            <v>29494</v>
          </cell>
          <cell r="AD90">
            <v>29494</v>
          </cell>
          <cell r="AE90">
            <v>0</v>
          </cell>
          <cell r="AF90">
            <v>0</v>
          </cell>
          <cell r="AG90">
            <v>0</v>
          </cell>
          <cell r="AH90">
            <v>0</v>
          </cell>
          <cell r="AI90">
            <v>0</v>
          </cell>
          <cell r="AJ90">
            <v>0</v>
          </cell>
          <cell r="AK90">
            <v>0</v>
          </cell>
          <cell r="AL90">
            <v>0</v>
          </cell>
          <cell r="AM90">
            <v>0</v>
          </cell>
        </row>
        <row r="91">
          <cell r="L91">
            <v>0</v>
          </cell>
        </row>
        <row r="92">
          <cell r="L92">
            <v>2359.2740000000031</v>
          </cell>
          <cell r="O92">
            <v>0</v>
          </cell>
          <cell r="P92">
            <v>0</v>
          </cell>
          <cell r="Q92">
            <v>0</v>
          </cell>
          <cell r="R92">
            <v>0</v>
          </cell>
          <cell r="S92">
            <v>0</v>
          </cell>
          <cell r="T92">
            <v>0</v>
          </cell>
          <cell r="U92">
            <v>0</v>
          </cell>
          <cell r="V92">
            <v>0</v>
          </cell>
          <cell r="W92">
            <v>0</v>
          </cell>
          <cell r="X92">
            <v>0</v>
          </cell>
          <cell r="Y92">
            <v>-4.0000000000000001E-3</v>
          </cell>
          <cell r="Z92">
            <v>10.56137</v>
          </cell>
          <cell r="AA92">
            <v>-93.976031249999977</v>
          </cell>
          <cell r="AB92">
            <v>2625.3490078125001</v>
          </cell>
          <cell r="AC92">
            <v>888.66181750488147</v>
          </cell>
          <cell r="AD92">
            <v>2359.2740000000031</v>
          </cell>
        </row>
        <row r="93">
          <cell r="L93">
            <v>18834.108</v>
          </cell>
          <cell r="O93">
            <v>0</v>
          </cell>
          <cell r="P93">
            <v>9500</v>
          </cell>
          <cell r="Q93">
            <v>10900</v>
          </cell>
          <cell r="R93">
            <v>11400</v>
          </cell>
          <cell r="S93">
            <v>10300</v>
          </cell>
          <cell r="T93">
            <v>11100</v>
          </cell>
          <cell r="U93">
            <v>11800</v>
          </cell>
          <cell r="V93">
            <v>13400</v>
          </cell>
          <cell r="W93">
            <v>14900</v>
          </cell>
          <cell r="X93">
            <v>12521.1395625</v>
          </cell>
          <cell r="Y93">
            <v>13253.084000000001</v>
          </cell>
          <cell r="Z93">
            <v>14290.58</v>
          </cell>
          <cell r="AA93">
            <v>14636.4903125</v>
          </cell>
          <cell r="AB93">
            <v>15711.477848689652</v>
          </cell>
          <cell r="AC93">
            <v>4173.0321088867186</v>
          </cell>
          <cell r="AD93">
            <v>18834.108</v>
          </cell>
        </row>
        <row r="94">
          <cell r="L94">
            <v>0</v>
          </cell>
        </row>
        <row r="95">
          <cell r="L95">
            <v>0</v>
          </cell>
        </row>
        <row r="96">
          <cell r="L96">
            <v>0</v>
          </cell>
        </row>
        <row r="97">
          <cell r="L97">
            <v>0</v>
          </cell>
        </row>
        <row r="98">
          <cell r="L98">
            <v>0</v>
          </cell>
        </row>
        <row r="99">
          <cell r="L99">
            <v>0.4</v>
          </cell>
          <cell r="O99">
            <v>0.4</v>
          </cell>
          <cell r="P99">
            <v>0.4</v>
          </cell>
          <cell r="Q99">
            <v>0.4</v>
          </cell>
          <cell r="R99">
            <v>0.4</v>
          </cell>
          <cell r="S99">
            <v>0.4</v>
          </cell>
          <cell r="T99">
            <v>0.4</v>
          </cell>
          <cell r="U99">
            <v>0.4</v>
          </cell>
          <cell r="V99">
            <v>0.4</v>
          </cell>
          <cell r="W99">
            <v>0.4</v>
          </cell>
          <cell r="X99">
            <v>0.4</v>
          </cell>
          <cell r="Y99">
            <v>0.4</v>
          </cell>
          <cell r="Z99">
            <v>0.4</v>
          </cell>
          <cell r="AA99">
            <v>0.4</v>
          </cell>
          <cell r="AB99">
            <v>0.4</v>
          </cell>
          <cell r="AC99">
            <v>0.4</v>
          </cell>
          <cell r="AD99">
            <v>0.4</v>
          </cell>
          <cell r="AE99">
            <v>0.4</v>
          </cell>
          <cell r="AF99">
            <v>0.4</v>
          </cell>
          <cell r="AG99">
            <v>0.4</v>
          </cell>
          <cell r="AH99">
            <v>0.4</v>
          </cell>
          <cell r="AI99">
            <v>0.4</v>
          </cell>
          <cell r="AJ99">
            <v>0.4</v>
          </cell>
          <cell r="AK99">
            <v>0.4</v>
          </cell>
          <cell r="AL99">
            <v>0.4</v>
          </cell>
          <cell r="AM99">
            <v>0.4</v>
          </cell>
        </row>
        <row r="100">
          <cell r="L100">
            <v>8.5000000000000006E-2</v>
          </cell>
          <cell r="O100">
            <v>0.1</v>
          </cell>
          <cell r="P100">
            <v>0.1</v>
          </cell>
          <cell r="Q100">
            <v>0.1</v>
          </cell>
          <cell r="R100">
            <v>0.1</v>
          </cell>
          <cell r="S100">
            <v>0.1</v>
          </cell>
          <cell r="T100">
            <v>0.1</v>
          </cell>
          <cell r="U100">
            <v>0.1</v>
          </cell>
          <cell r="V100">
            <v>0.1</v>
          </cell>
          <cell r="W100">
            <v>0.1</v>
          </cell>
          <cell r="X100">
            <v>0.1</v>
          </cell>
          <cell r="Y100">
            <v>0.1</v>
          </cell>
          <cell r="Z100">
            <v>8.5000000000000006E-2</v>
          </cell>
          <cell r="AA100">
            <v>8.5000000000000006E-2</v>
          </cell>
          <cell r="AB100">
            <v>8.5000000000000006E-2</v>
          </cell>
          <cell r="AC100">
            <v>8.5000000000000006E-2</v>
          </cell>
          <cell r="AD100">
            <v>8.5000000000000006E-2</v>
          </cell>
          <cell r="AE100">
            <v>8.5000000000000006E-2</v>
          </cell>
          <cell r="AF100">
            <v>8.5000000000000006E-2</v>
          </cell>
          <cell r="AG100">
            <v>8.5000000000000006E-2</v>
          </cell>
          <cell r="AH100">
            <v>8.5000000000000006E-2</v>
          </cell>
          <cell r="AI100">
            <v>8.5000000000000006E-2</v>
          </cell>
          <cell r="AJ100">
            <v>8.5000000000000006E-2</v>
          </cell>
          <cell r="AK100">
            <v>8.5000000000000006E-2</v>
          </cell>
          <cell r="AL100">
            <v>8.5000000000000006E-2</v>
          </cell>
          <cell r="AM100">
            <v>8.5000000000000006E-2</v>
          </cell>
        </row>
        <row r="101">
          <cell r="L101">
            <v>0.101484294074988</v>
          </cell>
          <cell r="O101">
            <v>0.158</v>
          </cell>
          <cell r="P101">
            <v>0.158</v>
          </cell>
          <cell r="Q101">
            <v>0.16</v>
          </cell>
          <cell r="R101">
            <v>0.151</v>
          </cell>
          <cell r="S101">
            <v>0.14399999999999999</v>
          </cell>
          <cell r="T101">
            <v>0.13900000000000001</v>
          </cell>
          <cell r="U101">
            <v>0.121</v>
          </cell>
          <cell r="V101">
            <v>0.112</v>
          </cell>
          <cell r="W101">
            <v>0.10299999999999999</v>
          </cell>
          <cell r="X101">
            <v>0.12</v>
          </cell>
          <cell r="Y101">
            <v>0.11799999999999999</v>
          </cell>
          <cell r="Z101">
            <v>0.11600000000000001</v>
          </cell>
          <cell r="AA101">
            <v>0.10984859016555473</v>
          </cell>
          <cell r="AB101">
            <v>9.6329016734649817E-2</v>
          </cell>
          <cell r="AC101">
            <v>0.10239643679691653</v>
          </cell>
          <cell r="AD101">
            <v>0.101484294074988</v>
          </cell>
          <cell r="AE101">
            <v>0.101484294074988</v>
          </cell>
          <cell r="AF101">
            <v>0.101484294074988</v>
          </cell>
          <cell r="AG101">
            <v>9.6329016775791101E-2</v>
          </cell>
          <cell r="AH101">
            <v>9.6329016775791101E-2</v>
          </cell>
          <cell r="AI101">
            <v>9.6329016775791101E-2</v>
          </cell>
          <cell r="AJ101">
            <v>9.6329016775791101E-2</v>
          </cell>
          <cell r="AK101">
            <v>9.6329016775791101E-2</v>
          </cell>
          <cell r="AL101">
            <v>9.6329016775791101E-2</v>
          </cell>
          <cell r="AM101">
            <v>9.6329016775791101E-2</v>
          </cell>
        </row>
      </sheetData>
      <sheetData sheetId="5"/>
      <sheetData sheetId="6" refreshError="1"/>
      <sheetData sheetId="7" refreshError="1">
        <row r="7">
          <cell r="B7" t="str">
            <v>NEW ZEALAND POST GROUP</v>
          </cell>
        </row>
        <row r="8">
          <cell r="B8" t="str">
            <v>Statement of Economic Value Added</v>
          </cell>
        </row>
        <row r="9">
          <cell r="B9" t="str">
            <v>Outturn for the 2000/01 Year</v>
          </cell>
        </row>
        <row r="13">
          <cell r="E13" t="str">
            <v>Annual ($000's)</v>
          </cell>
          <cell r="K13" t="str">
            <v xml:space="preserve">Previous </v>
          </cell>
          <cell r="N13" t="str">
            <v xml:space="preserve">Original </v>
          </cell>
        </row>
        <row r="14">
          <cell r="E14" t="str">
            <v xml:space="preserve">Outturn </v>
          </cell>
          <cell r="F14" t="str">
            <v xml:space="preserve">Budget </v>
          </cell>
          <cell r="G14" t="str">
            <v xml:space="preserve">Var </v>
          </cell>
          <cell r="H14" t="str">
            <v xml:space="preserve">Last Yr </v>
          </cell>
          <cell r="I14" t="str">
            <v xml:space="preserve">Var L Yr </v>
          </cell>
          <cell r="K14" t="str">
            <v xml:space="preserve">Outturn </v>
          </cell>
          <cell r="L14" t="str">
            <v xml:space="preserve">Change </v>
          </cell>
          <cell r="N14" t="str">
            <v xml:space="preserve">Budget </v>
          </cell>
        </row>
        <row r="16">
          <cell r="C16" t="str">
            <v>Consolidated NPAT</v>
          </cell>
          <cell r="E16">
            <v>0</v>
          </cell>
          <cell r="F16">
            <v>20508.433640119318</v>
          </cell>
          <cell r="G16">
            <v>-20508.433640119318</v>
          </cell>
          <cell r="H16">
            <v>-3764.7484511718794</v>
          </cell>
          <cell r="I16">
            <v>3764.7484511718794</v>
          </cell>
          <cell r="K16">
            <v>0</v>
          </cell>
          <cell r="L16">
            <v>0</v>
          </cell>
          <cell r="N16">
            <v>0</v>
          </cell>
        </row>
        <row r="18">
          <cell r="C18" t="str">
            <v>EVA Adjustments</v>
          </cell>
        </row>
        <row r="19">
          <cell r="C19" t="str">
            <v>Historical b.f.</v>
          </cell>
        </row>
        <row r="20">
          <cell r="C20" t="str">
            <v>Severances</v>
          </cell>
          <cell r="E20">
            <v>-7964.515524461839</v>
          </cell>
          <cell r="F20">
            <v>-7964.515524461839</v>
          </cell>
          <cell r="G20">
            <v>0</v>
          </cell>
          <cell r="H20">
            <v>-1947.4541726027396</v>
          </cell>
          <cell r="I20">
            <v>-6017.0613518590999</v>
          </cell>
          <cell r="K20">
            <v>0</v>
          </cell>
          <cell r="L20">
            <v>-7964.515524461839</v>
          </cell>
          <cell r="N20">
            <v>0</v>
          </cell>
        </row>
        <row r="21">
          <cell r="C21" t="str">
            <v>Abnormal Items Revenue/(Cost)</v>
          </cell>
          <cell r="E21">
            <v>-272.42857142857144</v>
          </cell>
          <cell r="F21">
            <v>-272.42857142857144</v>
          </cell>
          <cell r="G21">
            <v>0</v>
          </cell>
          <cell r="H21">
            <v>-67.920547945205485</v>
          </cell>
          <cell r="I21">
            <v>-204.50802348336595</v>
          </cell>
          <cell r="K21">
            <v>0</v>
          </cell>
          <cell r="L21">
            <v>-272.42857142857144</v>
          </cell>
          <cell r="N21">
            <v>0</v>
          </cell>
        </row>
        <row r="22">
          <cell r="C22" t="str">
            <v>Tax on above Adjustments</v>
          </cell>
          <cell r="E22">
            <v>2718.1915516438353</v>
          </cell>
          <cell r="F22">
            <v>2718.1915516438353</v>
          </cell>
          <cell r="G22">
            <v>0</v>
          </cell>
          <cell r="H22">
            <v>665.07365778082192</v>
          </cell>
          <cell r="I22">
            <v>2053.1178938630133</v>
          </cell>
          <cell r="K22">
            <v>0</v>
          </cell>
          <cell r="L22">
            <v>2718.1915516438353</v>
          </cell>
          <cell r="N22">
            <v>0</v>
          </cell>
        </row>
        <row r="23">
          <cell r="E23">
            <v>-5518.7525442465758</v>
          </cell>
          <cell r="F23">
            <v>-5518.7525442465758</v>
          </cell>
          <cell r="G23">
            <v>0</v>
          </cell>
          <cell r="H23">
            <v>-1350.3010627671233</v>
          </cell>
          <cell r="I23">
            <v>-4168.4514814794529</v>
          </cell>
          <cell r="K23">
            <v>0</v>
          </cell>
          <cell r="L23">
            <v>-5518.7525442465758</v>
          </cell>
          <cell r="N23">
            <v>0</v>
          </cell>
        </row>
        <row r="25">
          <cell r="C25" t="str">
            <v>Current</v>
          </cell>
        </row>
        <row r="26">
          <cell r="C26" t="str">
            <v>Severances</v>
          </cell>
          <cell r="E26">
            <v>0</v>
          </cell>
          <cell r="F26">
            <v>5299.003999999999</v>
          </cell>
          <cell r="G26">
            <v>-5299.003999999999</v>
          </cell>
          <cell r="H26">
            <v>2470</v>
          </cell>
          <cell r="I26">
            <v>-2470</v>
          </cell>
          <cell r="K26">
            <v>0</v>
          </cell>
          <cell r="L26">
            <v>0</v>
          </cell>
          <cell r="N26">
            <v>0</v>
          </cell>
        </row>
        <row r="27">
          <cell r="C27" t="str">
            <v>Abnormal Items Revenue/(Cost)</v>
          </cell>
          <cell r="E27">
            <v>0</v>
          </cell>
          <cell r="F27">
            <v>0</v>
          </cell>
          <cell r="G27">
            <v>0</v>
          </cell>
          <cell r="H27">
            <v>0</v>
          </cell>
          <cell r="I27">
            <v>0</v>
          </cell>
          <cell r="K27">
            <v>0</v>
          </cell>
          <cell r="L27">
            <v>0</v>
          </cell>
          <cell r="N27">
            <v>0</v>
          </cell>
        </row>
        <row r="28">
          <cell r="C28" t="str">
            <v>Amortised Goodwill</v>
          </cell>
          <cell r="E28">
            <v>0</v>
          </cell>
          <cell r="F28">
            <v>8316.4440000000013</v>
          </cell>
          <cell r="G28">
            <v>-8316.4440000000013</v>
          </cell>
          <cell r="H28">
            <v>1005</v>
          </cell>
          <cell r="I28">
            <v>-1005</v>
          </cell>
          <cell r="K28">
            <v>0</v>
          </cell>
          <cell r="L28">
            <v>0</v>
          </cell>
          <cell r="N28">
            <v>0</v>
          </cell>
        </row>
        <row r="29">
          <cell r="C29" t="str">
            <v>Operating Leases</v>
          </cell>
          <cell r="E29">
            <v>0</v>
          </cell>
          <cell r="F29">
            <v>12716.029200000001</v>
          </cell>
          <cell r="G29">
            <v>-12716.029200000001</v>
          </cell>
          <cell r="H29">
            <v>3037.0163558349605</v>
          </cell>
          <cell r="I29">
            <v>-3037.0163558349605</v>
          </cell>
          <cell r="K29">
            <v>0</v>
          </cell>
          <cell r="L29">
            <v>0</v>
          </cell>
          <cell r="N29">
            <v>0</v>
          </cell>
        </row>
        <row r="30">
          <cell r="C30" t="str">
            <v>Smoothed Property Revaluations</v>
          </cell>
          <cell r="E30">
            <v>0</v>
          </cell>
          <cell r="F30">
            <v>0</v>
          </cell>
          <cell r="G30">
            <v>0</v>
          </cell>
          <cell r="H30">
            <v>0</v>
          </cell>
          <cell r="I30">
            <v>0</v>
          </cell>
          <cell r="K30">
            <v>0</v>
          </cell>
          <cell r="L30">
            <v>0</v>
          </cell>
          <cell r="N30">
            <v>0</v>
          </cell>
        </row>
        <row r="31">
          <cell r="C31" t="str">
            <v>Long-term Personnel Provision</v>
          </cell>
          <cell r="E31">
            <v>-7334.1567939622637</v>
          </cell>
          <cell r="F31">
            <v>0</v>
          </cell>
          <cell r="G31">
            <v>-7334.1567939622637</v>
          </cell>
          <cell r="H31">
            <v>34.651093962265804</v>
          </cell>
          <cell r="I31">
            <v>-7368.8078879245295</v>
          </cell>
          <cell r="K31">
            <v>0</v>
          </cell>
          <cell r="L31">
            <v>-7334.1567939622637</v>
          </cell>
          <cell r="N31">
            <v>0</v>
          </cell>
        </row>
        <row r="32">
          <cell r="C32" t="str">
            <v>Net Financing Costs</v>
          </cell>
          <cell r="E32">
            <v>0</v>
          </cell>
          <cell r="F32">
            <v>17700</v>
          </cell>
          <cell r="G32">
            <v>-17700</v>
          </cell>
          <cell r="H32">
            <v>3264</v>
          </cell>
          <cell r="I32">
            <v>-3264</v>
          </cell>
          <cell r="K32">
            <v>0</v>
          </cell>
          <cell r="L32">
            <v>0</v>
          </cell>
          <cell r="N32">
            <v>0</v>
          </cell>
        </row>
        <row r="33">
          <cell r="C33" t="str">
            <v>Total Tax Adjustments</v>
          </cell>
          <cell r="E33">
            <v>0</v>
          </cell>
          <cell r="F33">
            <v>-11785.960955999999</v>
          </cell>
          <cell r="G33">
            <v>11785.960955999999</v>
          </cell>
          <cell r="H33">
            <v>-2894.4353974255373</v>
          </cell>
          <cell r="I33">
            <v>2894.4353974255373</v>
          </cell>
          <cell r="K33">
            <v>0</v>
          </cell>
          <cell r="L33">
            <v>0</v>
          </cell>
          <cell r="N33">
            <v>0</v>
          </cell>
        </row>
        <row r="34">
          <cell r="E34">
            <v>-7334.1567939622637</v>
          </cell>
          <cell r="F34">
            <v>32245.516244000002</v>
          </cell>
          <cell r="G34">
            <v>-39579.673037962268</v>
          </cell>
          <cell r="H34">
            <v>6916.2320523716899</v>
          </cell>
          <cell r="I34">
            <v>-14250.388846333954</v>
          </cell>
          <cell r="K34">
            <v>0</v>
          </cell>
          <cell r="L34">
            <v>-7334.1567939622637</v>
          </cell>
          <cell r="N34">
            <v>0</v>
          </cell>
        </row>
        <row r="36">
          <cell r="C36" t="str">
            <v>Total EVA Adjustments</v>
          </cell>
          <cell r="E36">
            <v>-12852.909338208839</v>
          </cell>
          <cell r="F36">
            <v>26726.763699753428</v>
          </cell>
          <cell r="G36">
            <v>-39579.673037962268</v>
          </cell>
          <cell r="H36">
            <v>5565.930989604567</v>
          </cell>
          <cell r="I36">
            <v>-18418.840327813406</v>
          </cell>
          <cell r="K36">
            <v>0</v>
          </cell>
          <cell r="L36">
            <v>-12852.909338208839</v>
          </cell>
          <cell r="N36">
            <v>0</v>
          </cell>
        </row>
        <row r="38">
          <cell r="C38" t="str">
            <v>Economic NOPAT</v>
          </cell>
          <cell r="E38">
            <v>-12852.909338208839</v>
          </cell>
          <cell r="F38">
            <v>47235.197339872742</v>
          </cell>
          <cell r="G38">
            <v>-60088.106678081582</v>
          </cell>
          <cell r="H38">
            <v>1801.1825384326876</v>
          </cell>
          <cell r="I38">
            <v>-14654.091876641527</v>
          </cell>
          <cell r="K38">
            <v>0</v>
          </cell>
          <cell r="L38">
            <v>-12852.909338208839</v>
          </cell>
          <cell r="N38">
            <v>0</v>
          </cell>
        </row>
        <row r="40">
          <cell r="C40" t="str">
            <v xml:space="preserve">   Year Opening Economic Capital</v>
          </cell>
          <cell r="E40">
            <v>538076.23840070865</v>
          </cell>
          <cell r="F40">
            <v>538076.23840070865</v>
          </cell>
          <cell r="G40">
            <v>0</v>
          </cell>
          <cell r="H40">
            <v>503526.22122085548</v>
          </cell>
          <cell r="I40">
            <v>-34550.017179853166</v>
          </cell>
          <cell r="K40">
            <v>0</v>
          </cell>
          <cell r="L40">
            <v>-538076.23840070865</v>
          </cell>
          <cell r="N40">
            <v>0</v>
          </cell>
        </row>
        <row r="41">
          <cell r="C41" t="str">
            <v xml:space="preserve">     times Business Unit Cost of Capital Rate</v>
          </cell>
          <cell r="E41">
            <v>0</v>
          </cell>
          <cell r="F41">
            <v>0.10148429407498794</v>
          </cell>
          <cell r="G41">
            <v>0.10148429407498794</v>
          </cell>
          <cell r="H41">
            <v>0.10239643679691653</v>
          </cell>
          <cell r="I41">
            <v>0.10239643679691653</v>
          </cell>
          <cell r="K41">
            <v>0</v>
          </cell>
          <cell r="L41">
            <v>0</v>
          </cell>
          <cell r="N41">
            <v>0</v>
          </cell>
        </row>
        <row r="42">
          <cell r="C42" t="str">
            <v>Capital Charge on Year Opening Capital</v>
          </cell>
          <cell r="E42">
            <v>0</v>
          </cell>
          <cell r="F42">
            <v>54606.287212620831</v>
          </cell>
          <cell r="G42">
            <v>54606.287212620831</v>
          </cell>
          <cell r="H42">
            <v>12854.508138908684</v>
          </cell>
          <cell r="I42">
            <v>12854.508138908684</v>
          </cell>
          <cell r="K42">
            <v>0</v>
          </cell>
          <cell r="L42">
            <v>0</v>
          </cell>
          <cell r="N42">
            <v>0</v>
          </cell>
        </row>
        <row r="43">
          <cell r="C43" t="str">
            <v xml:space="preserve">   plus Capital Charge on Adjmts to YOC</v>
          </cell>
          <cell r="E43">
            <v>0</v>
          </cell>
          <cell r="F43">
            <v>0</v>
          </cell>
          <cell r="G43">
            <v>0</v>
          </cell>
          <cell r="H43">
            <v>0</v>
          </cell>
          <cell r="I43">
            <v>0</v>
          </cell>
          <cell r="K43">
            <v>0</v>
          </cell>
          <cell r="L43">
            <v>0</v>
          </cell>
          <cell r="N43">
            <v>0</v>
          </cell>
        </row>
        <row r="44">
          <cell r="C44" t="str">
            <v>Capital Charge</v>
          </cell>
          <cell r="E44">
            <v>0</v>
          </cell>
          <cell r="F44">
            <v>54606.287212620831</v>
          </cell>
          <cell r="G44">
            <v>54606.287212620831</v>
          </cell>
          <cell r="H44">
            <v>12854.508138908684</v>
          </cell>
          <cell r="I44">
            <v>12854.508138908684</v>
          </cell>
          <cell r="K44">
            <v>0</v>
          </cell>
          <cell r="L44">
            <v>0</v>
          </cell>
          <cell r="N44">
            <v>0</v>
          </cell>
        </row>
        <row r="46">
          <cell r="C46" t="str">
            <v>Economic Value Added</v>
          </cell>
          <cell r="E46">
            <v>-12852.909338208839</v>
          </cell>
          <cell r="F46">
            <v>-7371.089872748089</v>
          </cell>
          <cell r="G46">
            <v>-5481.8194654607505</v>
          </cell>
          <cell r="H46">
            <v>-11053.325600475997</v>
          </cell>
          <cell r="I46">
            <v>-1799.5837377328426</v>
          </cell>
          <cell r="K46">
            <v>0</v>
          </cell>
          <cell r="L46">
            <v>-12852.909338208839</v>
          </cell>
          <cell r="N46">
            <v>0</v>
          </cell>
        </row>
        <row r="48">
          <cell r="C48" t="str">
            <v>MOVEMENT IN EVA From Prev. Yr</v>
          </cell>
          <cell r="E48">
            <v>-1799.5837377328426</v>
          </cell>
          <cell r="F48">
            <v>3682.2357277279079</v>
          </cell>
          <cell r="G48">
            <v>-5481.8194654607505</v>
          </cell>
          <cell r="H48" t="str">
            <v>n.a.</v>
          </cell>
          <cell r="I48" t="str">
            <v>n.a.</v>
          </cell>
          <cell r="K48">
            <v>11053.325600475997</v>
          </cell>
          <cell r="L48">
            <v>-12852.909338208839</v>
          </cell>
          <cell r="N48">
            <v>11053.325600475997</v>
          </cell>
        </row>
        <row r="49">
          <cell r="C49" t="str">
            <v>Movement Attributable To Mgmt *</v>
          </cell>
          <cell r="E49">
            <v>-56896.673275053596</v>
          </cell>
          <cell r="F49">
            <v>3191.4334030279879</v>
          </cell>
          <cell r="G49">
            <v>-60088.106678081582</v>
          </cell>
          <cell r="H49" t="str">
            <v>n.a.</v>
          </cell>
          <cell r="I49" t="str">
            <v>n.a.</v>
          </cell>
          <cell r="K49">
            <v>11053.325600475997</v>
          </cell>
          <cell r="L49">
            <v>-67949.998875529593</v>
          </cell>
          <cell r="N49">
            <v>11053.325600475997</v>
          </cell>
        </row>
        <row r="51">
          <cell r="C51" t="str">
            <v>EVA at Revised CoC of 10.2% **</v>
          </cell>
          <cell r="E51" t="e">
            <v>#DIV/0!</v>
          </cell>
          <cell r="F51">
            <v>-7648.578976999539</v>
          </cell>
          <cell r="G51" t="e">
            <v>#DIV/0!</v>
          </cell>
          <cell r="K51" t="e">
            <v>#DIV/0!</v>
          </cell>
          <cell r="L51" t="e">
            <v>#DIV/0!</v>
          </cell>
          <cell r="N51" t="e">
            <v>#DIV/0!</v>
          </cell>
        </row>
        <row r="53">
          <cell r="C53" t="str">
            <v>*   Excludes impact of any change in the Cost of Capital rate as this is beyond the control of Management</v>
          </cell>
        </row>
        <row r="54">
          <cell r="C54" t="str">
            <v>**  Reflects Market Risk Premium at 8.0% rather than 9.0%</v>
          </cell>
        </row>
        <row r="80">
          <cell r="B80" t="str">
            <v>NEW ZEALAND POST GROUP</v>
          </cell>
        </row>
        <row r="81">
          <cell r="B81" t="str">
            <v>SUMMARY OF BUSINESS UNIT ECONOMIC NET OPERATING PROFIT AFTER TAX</v>
          </cell>
        </row>
        <row r="82">
          <cell r="B82" t="str">
            <v>Outturn for the 2000/01 Year</v>
          </cell>
        </row>
        <row r="86">
          <cell r="E86" t="str">
            <v>Annual ($000's)</v>
          </cell>
          <cell r="K86" t="str">
            <v xml:space="preserve">Previous </v>
          </cell>
          <cell r="N86" t="str">
            <v xml:space="preserve">Original </v>
          </cell>
        </row>
        <row r="87">
          <cell r="E87" t="str">
            <v xml:space="preserve">Outturn </v>
          </cell>
          <cell r="F87" t="str">
            <v xml:space="preserve">Budget </v>
          </cell>
          <cell r="G87" t="str">
            <v xml:space="preserve">Var </v>
          </cell>
          <cell r="H87" t="str">
            <v xml:space="preserve">Last Yr </v>
          </cell>
          <cell r="I87" t="str">
            <v xml:space="preserve">Var L Yr </v>
          </cell>
          <cell r="K87" t="str">
            <v xml:space="preserve">Outturn </v>
          </cell>
          <cell r="L87" t="str">
            <v xml:space="preserve">Change </v>
          </cell>
          <cell r="N87" t="str">
            <v xml:space="preserve">Budget </v>
          </cell>
        </row>
        <row r="89">
          <cell r="C89" t="str">
            <v>Letters Business</v>
          </cell>
          <cell r="E89">
            <v>-6638.637027809873</v>
          </cell>
          <cell r="F89">
            <v>35831.173601217612</v>
          </cell>
          <cell r="G89">
            <v>-42469.810629027488</v>
          </cell>
          <cell r="H89">
            <v>8497.8767594681776</v>
          </cell>
          <cell r="I89">
            <v>-15136.513787278051</v>
          </cell>
          <cell r="K89">
            <v>0</v>
          </cell>
          <cell r="L89">
            <v>-6638.637027809873</v>
          </cell>
          <cell r="N89">
            <v>0</v>
          </cell>
        </row>
        <row r="91">
          <cell r="C91" t="str">
            <v>Retail Business</v>
          </cell>
          <cell r="E91">
            <v>-3125.4815708922838</v>
          </cell>
          <cell r="F91">
            <v>-2545.8291668922911</v>
          </cell>
          <cell r="G91">
            <v>-579.65240399999266</v>
          </cell>
          <cell r="H91">
            <v>-1607.0166485463412</v>
          </cell>
          <cell r="I91">
            <v>-1518.4649223459426</v>
          </cell>
          <cell r="K91">
            <v>0</v>
          </cell>
          <cell r="L91">
            <v>-3125.4815708922838</v>
          </cell>
          <cell r="N91">
            <v>0</v>
          </cell>
        </row>
        <row r="93">
          <cell r="C93" t="str">
            <v>Enterprises - Electronic Business (Commercial)</v>
          </cell>
          <cell r="E93">
            <v>-38.820081428571427</v>
          </cell>
          <cell r="F93">
            <v>-1741.7477494959553</v>
          </cell>
          <cell r="G93">
            <v>1702.9276680673838</v>
          </cell>
          <cell r="H93">
            <v>-2757.3155673072729</v>
          </cell>
          <cell r="I93">
            <v>2718.4954858787014</v>
          </cell>
          <cell r="K93">
            <v>0</v>
          </cell>
          <cell r="L93">
            <v>-38.820081428571427</v>
          </cell>
          <cell r="N93">
            <v>0</v>
          </cell>
        </row>
        <row r="94">
          <cell r="C94" t="str">
            <v>Enterprises - Electronic Business (Corporate)</v>
          </cell>
          <cell r="E94">
            <v>0</v>
          </cell>
          <cell r="F94">
            <v>-1736.1328100000001</v>
          </cell>
          <cell r="G94">
            <v>1736.1328100000001</v>
          </cell>
          <cell r="H94">
            <v>0</v>
          </cell>
          <cell r="I94">
            <v>0</v>
          </cell>
          <cell r="K94">
            <v>0</v>
          </cell>
          <cell r="L94">
            <v>0</v>
          </cell>
          <cell r="N94">
            <v>0</v>
          </cell>
        </row>
        <row r="95">
          <cell r="C95" t="str">
            <v>Enterprises - New Ventures</v>
          </cell>
          <cell r="E95">
            <v>-0.82879093470982124</v>
          </cell>
          <cell r="F95">
            <v>-3466.76566093471</v>
          </cell>
          <cell r="G95">
            <v>3465.93687</v>
          </cell>
          <cell r="H95">
            <v>-541.25474130595114</v>
          </cell>
          <cell r="I95">
            <v>540.42595037124136</v>
          </cell>
          <cell r="K95">
            <v>0</v>
          </cell>
          <cell r="L95">
            <v>-0.82879093470982124</v>
          </cell>
          <cell r="N95">
            <v>0</v>
          </cell>
        </row>
        <row r="96">
          <cell r="C96" t="str">
            <v>Enterprises - Stamps</v>
          </cell>
          <cell r="E96">
            <v>-109.77612142857143</v>
          </cell>
          <cell r="F96">
            <v>3085.4643785714297</v>
          </cell>
          <cell r="G96">
            <v>-3195.2405000000012</v>
          </cell>
          <cell r="H96">
            <v>329.2359607539741</v>
          </cell>
          <cell r="I96">
            <v>-439.01208218254556</v>
          </cell>
          <cell r="K96">
            <v>0</v>
          </cell>
          <cell r="L96">
            <v>-109.77612142857143</v>
          </cell>
          <cell r="N96">
            <v>0</v>
          </cell>
        </row>
        <row r="97">
          <cell r="C97" t="str">
            <v>Enterprises - Electoral</v>
          </cell>
          <cell r="E97">
            <v>-167.58308</v>
          </cell>
          <cell r="F97">
            <v>1318.9508780000012</v>
          </cell>
          <cell r="G97">
            <v>-1486.5339580000013</v>
          </cell>
          <cell r="H97">
            <v>283.368513933342</v>
          </cell>
          <cell r="I97">
            <v>-450.951593933342</v>
          </cell>
          <cell r="K97">
            <v>0</v>
          </cell>
          <cell r="L97">
            <v>-167.58308</v>
          </cell>
          <cell r="N97">
            <v>0</v>
          </cell>
        </row>
        <row r="98">
          <cell r="C98" t="str">
            <v>Enterprises - Datamail</v>
          </cell>
          <cell r="E98">
            <v>-40.965714285714284</v>
          </cell>
          <cell r="F98">
            <v>-257.7877142857144</v>
          </cell>
          <cell r="G98">
            <v>216.82200000000012</v>
          </cell>
          <cell r="H98">
            <v>-1012.3</v>
          </cell>
          <cell r="I98">
            <v>971.33428571428567</v>
          </cell>
          <cell r="K98">
            <v>0</v>
          </cell>
          <cell r="L98">
            <v>-40.965714285714284</v>
          </cell>
          <cell r="N98">
            <v>0</v>
          </cell>
        </row>
        <row r="99">
          <cell r="C99" t="str">
            <v>Enterprises - International Australia</v>
          </cell>
          <cell r="E99">
            <v>0</v>
          </cell>
          <cell r="F99">
            <v>62.512340000000023</v>
          </cell>
          <cell r="G99">
            <v>-62.512340000000023</v>
          </cell>
          <cell r="H99">
            <v>0</v>
          </cell>
          <cell r="I99">
            <v>0</v>
          </cell>
          <cell r="K99">
            <v>0</v>
          </cell>
          <cell r="L99">
            <v>0</v>
          </cell>
          <cell r="N99">
            <v>0</v>
          </cell>
        </row>
        <row r="100">
          <cell r="C100" t="str">
            <v>Enterprises - Other</v>
          </cell>
          <cell r="E100">
            <v>0</v>
          </cell>
          <cell r="F100">
            <v>0</v>
          </cell>
          <cell r="G100">
            <v>0</v>
          </cell>
          <cell r="H100">
            <v>0</v>
          </cell>
          <cell r="I100">
            <v>0</v>
          </cell>
          <cell r="K100">
            <v>0</v>
          </cell>
          <cell r="L100">
            <v>0</v>
          </cell>
          <cell r="N100">
            <v>0</v>
          </cell>
        </row>
        <row r="101">
          <cell r="C101" t="str">
            <v>Enterprises - Management</v>
          </cell>
          <cell r="E101">
            <v>-9.4585814285714314</v>
          </cell>
          <cell r="F101">
            <v>-585.38604142857116</v>
          </cell>
          <cell r="G101">
            <v>575.92745999999977</v>
          </cell>
          <cell r="H101">
            <v>-169.95865078296583</v>
          </cell>
          <cell r="I101">
            <v>160.50006935439441</v>
          </cell>
          <cell r="K101">
            <v>0</v>
          </cell>
          <cell r="L101">
            <v>-9.4585814285714314</v>
          </cell>
          <cell r="N101">
            <v>0</v>
          </cell>
        </row>
        <row r="102">
          <cell r="C102" t="str">
            <v>New Zealand Post Enterprises</v>
          </cell>
          <cell r="E102">
            <v>-367.4323695061384</v>
          </cell>
          <cell r="F102">
            <v>-3320.8923795735154</v>
          </cell>
          <cell r="G102">
            <v>2953.460010067377</v>
          </cell>
          <cell r="H102">
            <v>-3868.2244847088728</v>
          </cell>
          <cell r="I102">
            <v>3500.7921152027343</v>
          </cell>
          <cell r="K102">
            <v>0</v>
          </cell>
          <cell r="L102">
            <v>-367.4323695061384</v>
          </cell>
          <cell r="N102">
            <v>0</v>
          </cell>
        </row>
        <row r="104">
          <cell r="C104" t="str">
            <v>Distribution</v>
          </cell>
          <cell r="E104">
            <v>-1342.8436240050401</v>
          </cell>
          <cell r="F104">
            <v>1019.5458899949379</v>
          </cell>
          <cell r="G104">
            <v>-2362.3895139999777</v>
          </cell>
          <cell r="H104">
            <v>-434.68236432821112</v>
          </cell>
          <cell r="I104">
            <v>-908.16125967682888</v>
          </cell>
          <cell r="K104">
            <v>0</v>
          </cell>
          <cell r="L104">
            <v>-1342.8436240050401</v>
          </cell>
          <cell r="N104">
            <v>0</v>
          </cell>
        </row>
        <row r="105">
          <cell r="C105" t="str">
            <v>Distribution - Management</v>
          </cell>
          <cell r="E105">
            <v>0</v>
          </cell>
          <cell r="F105">
            <v>600</v>
          </cell>
          <cell r="G105">
            <v>-600</v>
          </cell>
          <cell r="H105">
            <v>67</v>
          </cell>
          <cell r="I105">
            <v>-67</v>
          </cell>
          <cell r="K105">
            <v>0</v>
          </cell>
          <cell r="L105">
            <v>0</v>
          </cell>
          <cell r="N105">
            <v>0</v>
          </cell>
        </row>
        <row r="106">
          <cell r="C106" t="str">
            <v>Distribution Group</v>
          </cell>
          <cell r="E106">
            <v>-1342.8436240050401</v>
          </cell>
          <cell r="F106">
            <v>1619.5458899949231</v>
          </cell>
          <cell r="G106">
            <v>-2962.3895139999631</v>
          </cell>
          <cell r="H106">
            <v>-367.68236432821112</v>
          </cell>
          <cell r="I106">
            <v>-975.16125967682888</v>
          </cell>
          <cell r="K106">
            <v>0</v>
          </cell>
          <cell r="L106">
            <v>-1342.8436240050401</v>
          </cell>
          <cell r="N106">
            <v>0</v>
          </cell>
        </row>
        <row r="108">
          <cell r="C108" t="str">
            <v>Rural Post</v>
          </cell>
          <cell r="E108">
            <v>-69.262476978236606</v>
          </cell>
          <cell r="F108">
            <v>777.37700383036668</v>
          </cell>
          <cell r="G108">
            <v>-846.63948080860325</v>
          </cell>
          <cell r="H108">
            <v>198.53600316862304</v>
          </cell>
          <cell r="I108">
            <v>-267.79848014685967</v>
          </cell>
          <cell r="K108">
            <v>0</v>
          </cell>
          <cell r="L108">
            <v>-69.262476978236606</v>
          </cell>
          <cell r="N108">
            <v>0</v>
          </cell>
        </row>
        <row r="110">
          <cell r="C110" t="str">
            <v>Courier Services - CourierPost</v>
          </cell>
          <cell r="E110">
            <v>-493.80663869140631</v>
          </cell>
          <cell r="F110">
            <v>45.586130785177829</v>
          </cell>
          <cell r="G110">
            <v>-539.39276947658414</v>
          </cell>
          <cell r="H110">
            <v>-353.09322789816144</v>
          </cell>
          <cell r="I110">
            <v>-140.71341079324486</v>
          </cell>
          <cell r="K110">
            <v>0</v>
          </cell>
          <cell r="L110">
            <v>-493.80663869140631</v>
          </cell>
          <cell r="N110">
            <v>0</v>
          </cell>
        </row>
        <row r="111">
          <cell r="C111" t="str">
            <v>Courier Services - Contract Logistics</v>
          </cell>
          <cell r="E111">
            <v>-65.391697527901783</v>
          </cell>
          <cell r="F111">
            <v>334.39167447209911</v>
          </cell>
          <cell r="G111">
            <v>-399.7833720000009</v>
          </cell>
          <cell r="H111">
            <v>52.630510303067943</v>
          </cell>
          <cell r="I111">
            <v>-118.02220783096973</v>
          </cell>
          <cell r="K111">
            <v>0</v>
          </cell>
          <cell r="L111">
            <v>-65.391697527901783</v>
          </cell>
          <cell r="N111">
            <v>0</v>
          </cell>
        </row>
        <row r="112">
          <cell r="C112" t="str">
            <v>Courier Services - Smack On Time</v>
          </cell>
          <cell r="E112">
            <v>0</v>
          </cell>
          <cell r="F112">
            <v>1253.8567599999988</v>
          </cell>
          <cell r="G112">
            <v>-1253.8567599999988</v>
          </cell>
          <cell r="H112">
            <v>-45.192783873596298</v>
          </cell>
          <cell r="I112">
            <v>45.192783873596298</v>
          </cell>
          <cell r="K112">
            <v>0</v>
          </cell>
          <cell r="L112">
            <v>0</v>
          </cell>
          <cell r="N112">
            <v>0</v>
          </cell>
        </row>
        <row r="113">
          <cell r="C113" t="str">
            <v>Courier Services - Management</v>
          </cell>
          <cell r="E113">
            <v>0</v>
          </cell>
          <cell r="F113">
            <v>0</v>
          </cell>
          <cell r="G113">
            <v>0</v>
          </cell>
          <cell r="H113">
            <v>0</v>
          </cell>
          <cell r="I113">
            <v>0</v>
          </cell>
          <cell r="K113">
            <v>0</v>
          </cell>
          <cell r="L113">
            <v>0</v>
          </cell>
          <cell r="N113">
            <v>0</v>
          </cell>
        </row>
        <row r="114">
          <cell r="C114" t="str">
            <v>Courier Services Group</v>
          </cell>
          <cell r="E114">
            <v>-559.19833621930798</v>
          </cell>
          <cell r="F114">
            <v>1633.8345652572652</v>
          </cell>
          <cell r="G114">
            <v>-2193.032901476573</v>
          </cell>
          <cell r="H114">
            <v>-345.65550146869532</v>
          </cell>
          <cell r="I114">
            <v>-213.54283475061266</v>
          </cell>
          <cell r="K114">
            <v>0</v>
          </cell>
          <cell r="L114">
            <v>-559.19833621930798</v>
          </cell>
          <cell r="N114">
            <v>0</v>
          </cell>
        </row>
        <row r="116">
          <cell r="C116" t="str">
            <v>SkyRoad - Skyroad Express</v>
          </cell>
          <cell r="E116">
            <v>-22.78</v>
          </cell>
          <cell r="F116">
            <v>2830.6411920000241</v>
          </cell>
          <cell r="G116">
            <v>-2853.4211920000243</v>
          </cell>
          <cell r="H116">
            <v>-203.48891155121964</v>
          </cell>
          <cell r="I116">
            <v>180.70891155121964</v>
          </cell>
          <cell r="K116">
            <v>0</v>
          </cell>
          <cell r="L116">
            <v>-22.78</v>
          </cell>
          <cell r="N116">
            <v>0</v>
          </cell>
        </row>
        <row r="117">
          <cell r="C117" t="str">
            <v>SkyRoad - Kiwimail</v>
          </cell>
          <cell r="E117">
            <v>-0.28714285714285714</v>
          </cell>
          <cell r="F117">
            <v>985.9366431428424</v>
          </cell>
          <cell r="G117">
            <v>-986.22378599998524</v>
          </cell>
          <cell r="H117">
            <v>-480.32758904109585</v>
          </cell>
          <cell r="I117">
            <v>480.04044618395301</v>
          </cell>
          <cell r="K117">
            <v>0</v>
          </cell>
          <cell r="L117">
            <v>-0.28714285714285714</v>
          </cell>
          <cell r="N117">
            <v>0</v>
          </cell>
        </row>
        <row r="118">
          <cell r="C118" t="str">
            <v>SkyRoad - Management</v>
          </cell>
          <cell r="E118">
            <v>0</v>
          </cell>
          <cell r="F118">
            <v>-878.72349199999985</v>
          </cell>
          <cell r="G118">
            <v>878.72349199999985</v>
          </cell>
          <cell r="H118">
            <v>-260.78486731771466</v>
          </cell>
          <cell r="I118">
            <v>260.78486731771466</v>
          </cell>
          <cell r="K118">
            <v>0</v>
          </cell>
          <cell r="L118">
            <v>0</v>
          </cell>
          <cell r="N118">
            <v>0</v>
          </cell>
        </row>
        <row r="119">
          <cell r="C119" t="str">
            <v>SkyRoad Group</v>
          </cell>
          <cell r="E119">
            <v>-23.067142857142855</v>
          </cell>
          <cell r="F119">
            <v>2937.8543431428297</v>
          </cell>
          <cell r="G119">
            <v>-2960.9214859999724</v>
          </cell>
          <cell r="H119">
            <v>-944.60136791002947</v>
          </cell>
          <cell r="I119">
            <v>921.53422505288665</v>
          </cell>
          <cell r="K119">
            <v>0</v>
          </cell>
          <cell r="L119">
            <v>-23.067142857142855</v>
          </cell>
          <cell r="N119">
            <v>0</v>
          </cell>
        </row>
        <row r="121">
          <cell r="C121" t="str">
            <v>Couriers Please Pty Limited</v>
          </cell>
          <cell r="E121">
            <v>-35.109433962264148</v>
          </cell>
          <cell r="F121">
            <v>6800.4610400000129</v>
          </cell>
          <cell r="G121">
            <v>-6835.570473962277</v>
          </cell>
          <cell r="H121">
            <v>35.109433962264148</v>
          </cell>
          <cell r="I121">
            <v>-70.218867924528297</v>
          </cell>
          <cell r="K121">
            <v>0</v>
          </cell>
          <cell r="L121">
            <v>-35.109433962264148</v>
          </cell>
          <cell r="N121">
            <v>0</v>
          </cell>
        </row>
        <row r="123">
          <cell r="C123" t="str">
            <v>Transend - Mail</v>
          </cell>
          <cell r="E123">
            <v>-58.663540000000005</v>
          </cell>
          <cell r="F123">
            <v>16030.205136589684</v>
          </cell>
          <cell r="G123">
            <v>-16088.868676589684</v>
          </cell>
          <cell r="H123">
            <v>2576.8376529995958</v>
          </cell>
          <cell r="I123">
            <v>-2635.5011929995958</v>
          </cell>
          <cell r="K123">
            <v>0</v>
          </cell>
          <cell r="L123">
            <v>-58.663540000000005</v>
          </cell>
          <cell r="N123">
            <v>0</v>
          </cell>
        </row>
        <row r="124">
          <cell r="C124" t="str">
            <v>Transend - Consultancy</v>
          </cell>
          <cell r="E124">
            <v>-29.382868320312497</v>
          </cell>
          <cell r="F124">
            <v>4614.6079636796876</v>
          </cell>
          <cell r="G124">
            <v>-4643.9908320000004</v>
          </cell>
          <cell r="H124">
            <v>974.91578343563015</v>
          </cell>
          <cell r="I124">
            <v>-1004.2986517559426</v>
          </cell>
          <cell r="K124">
            <v>0</v>
          </cell>
          <cell r="L124">
            <v>-29.382868320312497</v>
          </cell>
          <cell r="N124">
            <v>0</v>
          </cell>
        </row>
        <row r="125">
          <cell r="C125" t="str">
            <v>Transend - Other</v>
          </cell>
          <cell r="E125">
            <v>0</v>
          </cell>
          <cell r="F125">
            <v>0</v>
          </cell>
          <cell r="G125">
            <v>0</v>
          </cell>
          <cell r="H125">
            <v>0</v>
          </cell>
          <cell r="I125">
            <v>0</v>
          </cell>
          <cell r="K125">
            <v>0</v>
          </cell>
          <cell r="L125">
            <v>0</v>
          </cell>
          <cell r="N125">
            <v>0</v>
          </cell>
        </row>
        <row r="126">
          <cell r="C126" t="str">
            <v>Transend Worldwide Limited</v>
          </cell>
          <cell r="E126">
            <v>-88.046408320312509</v>
          </cell>
          <cell r="F126">
            <v>20644.813100269428</v>
          </cell>
          <cell r="G126">
            <v>-20732.85950858974</v>
          </cell>
          <cell r="H126">
            <v>3551.7534364352259</v>
          </cell>
          <cell r="I126">
            <v>-3639.7998447555383</v>
          </cell>
          <cell r="K126">
            <v>0</v>
          </cell>
          <cell r="L126">
            <v>-88.046408320312509</v>
          </cell>
          <cell r="N126">
            <v>0</v>
          </cell>
        </row>
        <row r="128">
          <cell r="C128" t="str">
            <v>Property</v>
          </cell>
          <cell r="E128">
            <v>-141.37607999999997</v>
          </cell>
          <cell r="F128">
            <v>3959.4320000000007</v>
          </cell>
          <cell r="G128">
            <v>-4100.8080800000007</v>
          </cell>
          <cell r="H128">
            <v>1128.0784097694489</v>
          </cell>
          <cell r="I128">
            <v>-1269.4544897694489</v>
          </cell>
          <cell r="K128">
            <v>0</v>
          </cell>
          <cell r="L128">
            <v>-141.37607999999997</v>
          </cell>
          <cell r="N128">
            <v>0</v>
          </cell>
        </row>
        <row r="129">
          <cell r="C129" t="str">
            <v>Revaluation Holding Account</v>
          </cell>
          <cell r="E129">
            <v>0</v>
          </cell>
          <cell r="F129">
            <v>0</v>
          </cell>
          <cell r="G129">
            <v>0</v>
          </cell>
          <cell r="H129">
            <v>0</v>
          </cell>
          <cell r="I129">
            <v>0</v>
          </cell>
          <cell r="K129">
            <v>0</v>
          </cell>
          <cell r="L129">
            <v>0</v>
          </cell>
          <cell r="N129">
            <v>0</v>
          </cell>
        </row>
        <row r="130">
          <cell r="C130" t="str">
            <v>New Zealand Post Properties Limited</v>
          </cell>
          <cell r="E130">
            <v>-141.37607999999997</v>
          </cell>
          <cell r="F130">
            <v>3959.4320000000007</v>
          </cell>
          <cell r="G130">
            <v>-4100.8080800000007</v>
          </cell>
          <cell r="H130">
            <v>1128.0784097694489</v>
          </cell>
          <cell r="I130">
            <v>-1269.4544897694489</v>
          </cell>
          <cell r="K130">
            <v>0</v>
          </cell>
          <cell r="L130">
            <v>-141.37607999999997</v>
          </cell>
          <cell r="N130">
            <v>0</v>
          </cell>
        </row>
        <row r="132">
          <cell r="C132" t="str">
            <v>New Zealand Post Services Limited</v>
          </cell>
          <cell r="E132">
            <v>-171.58619902622769</v>
          </cell>
          <cell r="F132">
            <v>1013.7193929737715</v>
          </cell>
          <cell r="G132">
            <v>-1185.3055919999993</v>
          </cell>
          <cell r="H132">
            <v>233.62525803031536</v>
          </cell>
          <cell r="I132">
            <v>-405.21145705654305</v>
          </cell>
          <cell r="K132">
            <v>0</v>
          </cell>
          <cell r="L132">
            <v>-171.58619902622769</v>
          </cell>
          <cell r="N132">
            <v>0</v>
          </cell>
        </row>
        <row r="134">
          <cell r="C134" t="str">
            <v>Corporate - Finance</v>
          </cell>
          <cell r="E134">
            <v>-17.850110000000001</v>
          </cell>
          <cell r="F134">
            <v>-4485.0175200000003</v>
          </cell>
          <cell r="G134">
            <v>4467.16741</v>
          </cell>
          <cell r="H134">
            <v>-919.68589357976737</v>
          </cell>
          <cell r="I134">
            <v>901.83578357976739</v>
          </cell>
          <cell r="K134">
            <v>0</v>
          </cell>
          <cell r="L134">
            <v>-17.850110000000001</v>
          </cell>
          <cell r="N134">
            <v>0</v>
          </cell>
        </row>
        <row r="135">
          <cell r="C135" t="str">
            <v>Corporate - Risk</v>
          </cell>
          <cell r="E135">
            <v>-29.556274285714281</v>
          </cell>
          <cell r="F135">
            <v>-2848.5933442857145</v>
          </cell>
          <cell r="G135">
            <v>2819.0370700000003</v>
          </cell>
          <cell r="H135">
            <v>-483.03662947852109</v>
          </cell>
          <cell r="I135">
            <v>453.48035519280683</v>
          </cell>
          <cell r="K135">
            <v>0</v>
          </cell>
          <cell r="L135">
            <v>-29.556274285714281</v>
          </cell>
          <cell r="N135">
            <v>0</v>
          </cell>
        </row>
        <row r="136">
          <cell r="C136" t="str">
            <v>Corporate - Human Resources</v>
          </cell>
          <cell r="E136">
            <v>-29.513171428571425</v>
          </cell>
          <cell r="F136">
            <v>-3157.9523294285714</v>
          </cell>
          <cell r="G136">
            <v>3128.4391580000001</v>
          </cell>
          <cell r="H136">
            <v>-609.27577185561563</v>
          </cell>
          <cell r="I136">
            <v>579.76260042704416</v>
          </cell>
          <cell r="K136">
            <v>0</v>
          </cell>
          <cell r="L136">
            <v>-29.513171428571425</v>
          </cell>
          <cell r="N136">
            <v>0</v>
          </cell>
        </row>
        <row r="137">
          <cell r="C137" t="str">
            <v>Corporate - Communications</v>
          </cell>
          <cell r="E137">
            <v>-5.8598100000000004</v>
          </cell>
          <cell r="F137">
            <v>-3301.3117700000003</v>
          </cell>
          <cell r="G137">
            <v>3295.4519600000003</v>
          </cell>
          <cell r="H137">
            <v>-629.80009922398563</v>
          </cell>
          <cell r="I137">
            <v>623.94028922398559</v>
          </cell>
          <cell r="K137">
            <v>0</v>
          </cell>
          <cell r="L137">
            <v>-5.8598100000000004</v>
          </cell>
          <cell r="N137">
            <v>0</v>
          </cell>
        </row>
        <row r="138">
          <cell r="C138" t="str">
            <v>Corporate - CIO's Office</v>
          </cell>
          <cell r="E138">
            <v>0</v>
          </cell>
          <cell r="F138">
            <v>-1757.4587760000002</v>
          </cell>
          <cell r="G138">
            <v>1757.4587760000002</v>
          </cell>
          <cell r="H138">
            <v>0</v>
          </cell>
          <cell r="I138">
            <v>0</v>
          </cell>
          <cell r="K138">
            <v>0</v>
          </cell>
          <cell r="L138">
            <v>0</v>
          </cell>
          <cell r="N138">
            <v>0</v>
          </cell>
        </row>
        <row r="139">
          <cell r="C139" t="str">
            <v>Corporate - CEO's Office</v>
          </cell>
          <cell r="E139">
            <v>-14.864332857142855</v>
          </cell>
          <cell r="F139">
            <v>-1197.6612948571433</v>
          </cell>
          <cell r="G139">
            <v>1182.7969620000003</v>
          </cell>
          <cell r="H139">
            <v>-217.51867084609671</v>
          </cell>
          <cell r="I139">
            <v>202.65433798895384</v>
          </cell>
          <cell r="K139">
            <v>0</v>
          </cell>
          <cell r="L139">
            <v>-14.864332857142855</v>
          </cell>
          <cell r="N139">
            <v>0</v>
          </cell>
        </row>
        <row r="140">
          <cell r="C140" t="str">
            <v>Corporate Group</v>
          </cell>
          <cell r="E140">
            <v>-97.643698571428573</v>
          </cell>
          <cell r="F140">
            <v>-16747.995034571428</v>
          </cell>
          <cell r="G140">
            <v>16650.351336</v>
          </cell>
          <cell r="H140">
            <v>-2859.3170649839863</v>
          </cell>
          <cell r="I140">
            <v>2761.6733664125577</v>
          </cell>
          <cell r="K140">
            <v>0</v>
          </cell>
          <cell r="L140">
            <v>-97.643698571428573</v>
          </cell>
          <cell r="N140">
            <v>0</v>
          </cell>
        </row>
        <row r="142">
          <cell r="C142" t="str">
            <v>Corporate Other</v>
          </cell>
          <cell r="E142">
            <v>-190.20333285714287</v>
          </cell>
          <cell r="F142">
            <v>-1136.9508528571428</v>
          </cell>
          <cell r="G142">
            <v>946.74751999999989</v>
          </cell>
          <cell r="H142">
            <v>-496.76057883604409</v>
          </cell>
          <cell r="I142">
            <v>306.55724597890122</v>
          </cell>
          <cell r="K142">
            <v>0</v>
          </cell>
          <cell r="L142">
            <v>-190.20333285714287</v>
          </cell>
          <cell r="N142">
            <v>0</v>
          </cell>
        </row>
        <row r="143">
          <cell r="C143" t="str">
            <v>Corporate Reserve</v>
          </cell>
          <cell r="E143">
            <v>0</v>
          </cell>
          <cell r="F143">
            <v>-2723.8245257153258</v>
          </cell>
          <cell r="G143">
            <v>2723.8245257153258</v>
          </cell>
          <cell r="H143">
            <v>-113.2329668515134</v>
          </cell>
          <cell r="I143">
            <v>113.2329668515134</v>
          </cell>
          <cell r="K143">
            <v>0</v>
          </cell>
          <cell r="L143">
            <v>0</v>
          </cell>
          <cell r="N143">
            <v>0</v>
          </cell>
        </row>
        <row r="144">
          <cell r="C144" t="str">
            <v>Corporate Projects</v>
          </cell>
          <cell r="E144">
            <v>0</v>
          </cell>
          <cell r="F144">
            <v>-1507.5</v>
          </cell>
          <cell r="G144">
            <v>1507.5</v>
          </cell>
          <cell r="H144">
            <v>-72.363855430278775</v>
          </cell>
          <cell r="I144">
            <v>72.363855430278775</v>
          </cell>
          <cell r="K144">
            <v>0</v>
          </cell>
          <cell r="L144">
            <v>0</v>
          </cell>
          <cell r="N144">
            <v>0</v>
          </cell>
        </row>
        <row r="145">
          <cell r="C145" t="str">
            <v>Residual</v>
          </cell>
          <cell r="E145">
            <v>-3.0216372034425887</v>
          </cell>
          <cell r="F145">
            <v>-2.1637203442588862E-2</v>
          </cell>
          <cell r="G145">
            <v>-3</v>
          </cell>
          <cell r="H145">
            <v>-1005.9944516187272</v>
          </cell>
          <cell r="I145">
            <v>1002.9728144152847</v>
          </cell>
          <cell r="K145">
            <v>0</v>
          </cell>
          <cell r="L145">
            <v>-3.0216372034425887</v>
          </cell>
          <cell r="N145">
            <v>0</v>
          </cell>
        </row>
        <row r="146">
          <cell r="C146" t="str">
            <v>Eliminations</v>
          </cell>
          <cell r="E146">
            <v>0</v>
          </cell>
          <cell r="F146">
            <v>0</v>
          </cell>
          <cell r="G146">
            <v>0</v>
          </cell>
          <cell r="H146">
            <v>-162.94747771875228</v>
          </cell>
          <cell r="I146">
            <v>162.94747771875228</v>
          </cell>
          <cell r="K146">
            <v>0</v>
          </cell>
          <cell r="L146">
            <v>0</v>
          </cell>
          <cell r="N146">
            <v>0</v>
          </cell>
        </row>
        <row r="148">
          <cell r="C148" t="str">
            <v>New Zealand Post Group</v>
          </cell>
          <cell r="E148">
            <v>-12852.909338208839</v>
          </cell>
          <cell r="F148">
            <v>47235.197339872742</v>
          </cell>
          <cell r="G148">
            <v>-60088.106678081582</v>
          </cell>
          <cell r="H148">
            <v>1801.1825384326876</v>
          </cell>
          <cell r="I148">
            <v>-14654.091876641527</v>
          </cell>
          <cell r="K148">
            <v>0</v>
          </cell>
          <cell r="L148">
            <v>-12852.909338208839</v>
          </cell>
          <cell r="N148">
            <v>0</v>
          </cell>
        </row>
        <row r="150">
          <cell r="C150" t="str">
            <v>New Zealand Post Group Excl. Property</v>
          </cell>
          <cell r="E150">
            <v>-12711.533258208839</v>
          </cell>
          <cell r="F150">
            <v>43275.765339872742</v>
          </cell>
          <cell r="G150">
            <v>-55987.298598081579</v>
          </cell>
          <cell r="H150">
            <v>673.10412866323873</v>
          </cell>
          <cell r="I150">
            <v>-13384.637386872078</v>
          </cell>
          <cell r="K150">
            <v>0</v>
          </cell>
          <cell r="L150">
            <v>-12711.533258208839</v>
          </cell>
          <cell r="N150">
            <v>0</v>
          </cell>
        </row>
        <row r="153">
          <cell r="C153" t="str">
            <v>Including Revaluation of Operating Properties</v>
          </cell>
        </row>
        <row r="155">
          <cell r="C155" t="str">
            <v>New Zealand Post Group</v>
          </cell>
          <cell r="G155">
            <v>0</v>
          </cell>
          <cell r="I155">
            <v>0</v>
          </cell>
          <cell r="K155">
            <v>0</v>
          </cell>
          <cell r="L155">
            <v>0</v>
          </cell>
          <cell r="N155">
            <v>0</v>
          </cell>
        </row>
        <row r="156">
          <cell r="C156" t="str">
            <v>New Zealand Post Properties Limited</v>
          </cell>
          <cell r="G156">
            <v>0</v>
          </cell>
          <cell r="I156">
            <v>0</v>
          </cell>
          <cell r="K156">
            <v>0</v>
          </cell>
          <cell r="L156">
            <v>0</v>
          </cell>
          <cell r="N156">
            <v>0</v>
          </cell>
        </row>
        <row r="159">
          <cell r="C159" t="str">
            <v>1 Includes Books &amp; more and Post Direct</v>
          </cell>
        </row>
        <row r="160">
          <cell r="C160" t="str">
            <v>2 Includes Airpost</v>
          </cell>
        </row>
        <row r="179">
          <cell r="B179" t="str">
            <v>NEW ZEALAND POST GROUP</v>
          </cell>
        </row>
        <row r="180">
          <cell r="B180" t="str">
            <v>SUMMARY OF BUSINESS UNIT ECONOMIC VALUE ADDED</v>
          </cell>
        </row>
        <row r="181">
          <cell r="B181" t="str">
            <v>Outturn for the 2000/01 Year</v>
          </cell>
        </row>
        <row r="185">
          <cell r="E185" t="str">
            <v>Annual ($000's)</v>
          </cell>
          <cell r="K185" t="str">
            <v xml:space="preserve">Previous </v>
          </cell>
          <cell r="N185" t="str">
            <v xml:space="preserve">Original </v>
          </cell>
        </row>
        <row r="186">
          <cell r="E186" t="str">
            <v xml:space="preserve">Outturn </v>
          </cell>
          <cell r="F186" t="str">
            <v xml:space="preserve">Budget </v>
          </cell>
          <cell r="G186" t="str">
            <v xml:space="preserve">Var </v>
          </cell>
          <cell r="H186" t="str">
            <v xml:space="preserve">Last Yr </v>
          </cell>
          <cell r="I186" t="str">
            <v xml:space="preserve">Var L Yr </v>
          </cell>
          <cell r="K186" t="str">
            <v xml:space="preserve">Outturn </v>
          </cell>
          <cell r="L186" t="str">
            <v xml:space="preserve">Change </v>
          </cell>
          <cell r="N186" t="str">
            <v xml:space="preserve">Budget </v>
          </cell>
        </row>
        <row r="188">
          <cell r="C188" t="str">
            <v>Letters Business</v>
          </cell>
          <cell r="E188">
            <v>-6638.637027809873</v>
          </cell>
          <cell r="F188">
            <v>21611.372419281557</v>
          </cell>
          <cell r="G188">
            <v>-28250.00944709143</v>
          </cell>
          <cell r="H188">
            <v>4688.4313402786211</v>
          </cell>
          <cell r="I188">
            <v>-11327.068368088494</v>
          </cell>
          <cell r="K188">
            <v>0</v>
          </cell>
          <cell r="L188">
            <v>-6638.637027809873</v>
          </cell>
          <cell r="N188">
            <v>0</v>
          </cell>
        </row>
        <row r="190">
          <cell r="C190" t="str">
            <v>Retail Business</v>
          </cell>
          <cell r="E190">
            <v>-3125.4815708922838</v>
          </cell>
          <cell r="F190">
            <v>-11481.188380286145</v>
          </cell>
          <cell r="G190">
            <v>8355.7068093938615</v>
          </cell>
          <cell r="H190">
            <v>-3942.8742884292024</v>
          </cell>
          <cell r="I190">
            <v>817.39271753691855</v>
          </cell>
          <cell r="K190">
            <v>0</v>
          </cell>
          <cell r="L190">
            <v>-3125.4815708922838</v>
          </cell>
          <cell r="N190">
            <v>0</v>
          </cell>
        </row>
        <row r="192">
          <cell r="C192" t="str">
            <v>Enterprises - Electronic Business (Commercial)</v>
          </cell>
          <cell r="E192">
            <v>-38.820081428571427</v>
          </cell>
          <cell r="F192">
            <v>-3310.0932838005438</v>
          </cell>
          <cell r="G192">
            <v>3271.2732023719723</v>
          </cell>
          <cell r="H192">
            <v>-3085.643509269536</v>
          </cell>
          <cell r="I192">
            <v>3046.8234278409645</v>
          </cell>
          <cell r="K192">
            <v>0</v>
          </cell>
          <cell r="L192">
            <v>-38.820081428571427</v>
          </cell>
          <cell r="N192">
            <v>0</v>
          </cell>
        </row>
        <row r="193">
          <cell r="C193" t="str">
            <v>Enterprises - Electronic Business (Corporate)</v>
          </cell>
          <cell r="E193">
            <v>0</v>
          </cell>
          <cell r="F193">
            <v>-1736.1328100000001</v>
          </cell>
          <cell r="G193">
            <v>1736.1328100000001</v>
          </cell>
          <cell r="H193">
            <v>0</v>
          </cell>
          <cell r="I193">
            <v>0</v>
          </cell>
          <cell r="K193">
            <v>0</v>
          </cell>
          <cell r="L193">
            <v>0</v>
          </cell>
          <cell r="N193">
            <v>0</v>
          </cell>
        </row>
        <row r="194">
          <cell r="C194" t="str">
            <v>Enterprises - New Ventures</v>
          </cell>
          <cell r="E194">
            <v>-0.82879093470982124</v>
          </cell>
          <cell r="F194">
            <v>-3956.2288257142527</v>
          </cell>
          <cell r="G194">
            <v>3955.4000347795427</v>
          </cell>
          <cell r="H194">
            <v>-575.07688597343167</v>
          </cell>
          <cell r="I194">
            <v>574.24809503872189</v>
          </cell>
          <cell r="K194">
            <v>0</v>
          </cell>
          <cell r="L194">
            <v>-0.82879093470982124</v>
          </cell>
          <cell r="N194">
            <v>0</v>
          </cell>
        </row>
        <row r="195">
          <cell r="C195" t="str">
            <v>Enterprises - Stamps</v>
          </cell>
          <cell r="E195">
            <v>-109.77612142857143</v>
          </cell>
          <cell r="F195">
            <v>3060.1455092326582</v>
          </cell>
          <cell r="G195">
            <v>-3169.9216306612298</v>
          </cell>
          <cell r="H195">
            <v>329.76941883637971</v>
          </cell>
          <cell r="I195">
            <v>-439.54554026495111</v>
          </cell>
          <cell r="K195">
            <v>0</v>
          </cell>
          <cell r="L195">
            <v>-109.77612142857143</v>
          </cell>
          <cell r="N195">
            <v>0</v>
          </cell>
        </row>
        <row r="196">
          <cell r="C196" t="str">
            <v>Enterprises - Electoral</v>
          </cell>
          <cell r="E196">
            <v>-167.58308</v>
          </cell>
          <cell r="F196">
            <v>1118.0369713169682</v>
          </cell>
          <cell r="G196">
            <v>-1285.6200513169683</v>
          </cell>
          <cell r="H196">
            <v>237.9180567444447</v>
          </cell>
          <cell r="I196">
            <v>-405.50113674444469</v>
          </cell>
          <cell r="K196">
            <v>0</v>
          </cell>
          <cell r="L196">
            <v>-167.58308</v>
          </cell>
          <cell r="N196">
            <v>0</v>
          </cell>
        </row>
        <row r="197">
          <cell r="C197" t="str">
            <v>Enterprises - Datamail</v>
          </cell>
          <cell r="E197">
            <v>-40.965714285714284</v>
          </cell>
          <cell r="F197">
            <v>-3608.9327881060117</v>
          </cell>
          <cell r="G197">
            <v>3567.9670738202976</v>
          </cell>
          <cell r="H197">
            <v>-1874.0343626107974</v>
          </cell>
          <cell r="I197">
            <v>1833.0686483250831</v>
          </cell>
          <cell r="K197">
            <v>0</v>
          </cell>
          <cell r="L197">
            <v>-40.965714285714284</v>
          </cell>
          <cell r="N197">
            <v>0</v>
          </cell>
        </row>
        <row r="198">
          <cell r="C198" t="str">
            <v>Enterprises - International Australia</v>
          </cell>
          <cell r="E198">
            <v>0</v>
          </cell>
          <cell r="F198">
            <v>65.471045000000018</v>
          </cell>
          <cell r="G198">
            <v>-65.471045000000018</v>
          </cell>
          <cell r="H198">
            <v>0</v>
          </cell>
          <cell r="I198">
            <v>0</v>
          </cell>
          <cell r="K198">
            <v>0</v>
          </cell>
          <cell r="L198">
            <v>0</v>
          </cell>
          <cell r="N198">
            <v>0</v>
          </cell>
        </row>
        <row r="199">
          <cell r="C199" t="str">
            <v>Enterprises - Other</v>
          </cell>
          <cell r="E199">
            <v>0</v>
          </cell>
          <cell r="F199">
            <v>0</v>
          </cell>
          <cell r="G199">
            <v>0</v>
          </cell>
          <cell r="H199">
            <v>0</v>
          </cell>
          <cell r="I199">
            <v>0</v>
          </cell>
          <cell r="K199">
            <v>0</v>
          </cell>
          <cell r="L199">
            <v>0</v>
          </cell>
          <cell r="N199">
            <v>0</v>
          </cell>
        </row>
        <row r="200">
          <cell r="C200" t="str">
            <v>Enterprises - Management</v>
          </cell>
          <cell r="E200">
            <v>-9.4585814285714314</v>
          </cell>
          <cell r="F200">
            <v>-1165.2774663625498</v>
          </cell>
          <cell r="G200">
            <v>1155.8188849339783</v>
          </cell>
          <cell r="H200">
            <v>-324.87041375924139</v>
          </cell>
          <cell r="I200">
            <v>315.41183233066994</v>
          </cell>
          <cell r="K200">
            <v>0</v>
          </cell>
          <cell r="L200">
            <v>-9.4585814285714314</v>
          </cell>
          <cell r="N200">
            <v>0</v>
          </cell>
        </row>
        <row r="201">
          <cell r="C201" t="str">
            <v>New Zealand Post Enterprises</v>
          </cell>
          <cell r="E201">
            <v>-367.4323695061384</v>
          </cell>
          <cell r="F201">
            <v>-9533.0116484337268</v>
          </cell>
          <cell r="G201">
            <v>9165.5792789275893</v>
          </cell>
          <cell r="H201">
            <v>-5291.9376960321806</v>
          </cell>
          <cell r="I201">
            <v>4924.5053265260422</v>
          </cell>
          <cell r="K201">
            <v>0</v>
          </cell>
          <cell r="L201">
            <v>-367.4323695061384</v>
          </cell>
          <cell r="N201">
            <v>0</v>
          </cell>
        </row>
        <row r="203">
          <cell r="C203" t="str">
            <v>Distribution</v>
          </cell>
          <cell r="E203">
            <v>-1342.8436240050401</v>
          </cell>
          <cell r="F203">
            <v>-692.4638898274477</v>
          </cell>
          <cell r="G203">
            <v>-650.37973417759235</v>
          </cell>
          <cell r="H203">
            <v>-938.84352350673566</v>
          </cell>
          <cell r="I203">
            <v>-404.00010049830439</v>
          </cell>
          <cell r="K203">
            <v>0</v>
          </cell>
          <cell r="L203">
            <v>-1342.8436240050401</v>
          </cell>
          <cell r="N203">
            <v>0</v>
          </cell>
        </row>
        <row r="204">
          <cell r="C204" t="str">
            <v>Distribution - Management</v>
          </cell>
          <cell r="E204">
            <v>0</v>
          </cell>
          <cell r="F204">
            <v>127.92583099999996</v>
          </cell>
          <cell r="G204">
            <v>-127.92583099999996</v>
          </cell>
          <cell r="H204">
            <v>-54.834923060410958</v>
          </cell>
          <cell r="I204">
            <v>54.834923060410958</v>
          </cell>
          <cell r="K204">
            <v>0</v>
          </cell>
          <cell r="L204">
            <v>0</v>
          </cell>
          <cell r="N204">
            <v>0</v>
          </cell>
        </row>
        <row r="205">
          <cell r="C205" t="str">
            <v>Distribution Group</v>
          </cell>
          <cell r="E205">
            <v>-1342.8436240050401</v>
          </cell>
          <cell r="F205">
            <v>-564.53805882746246</v>
          </cell>
          <cell r="G205">
            <v>-778.30556517757759</v>
          </cell>
          <cell r="H205">
            <v>-993.67844656714669</v>
          </cell>
          <cell r="I205">
            <v>-349.16517743789336</v>
          </cell>
          <cell r="K205">
            <v>0</v>
          </cell>
          <cell r="L205">
            <v>-1342.8436240050401</v>
          </cell>
          <cell r="N205">
            <v>0</v>
          </cell>
        </row>
        <row r="207">
          <cell r="C207" t="str">
            <v>Rural Post</v>
          </cell>
          <cell r="E207">
            <v>-69.262476978236606</v>
          </cell>
          <cell r="F207">
            <v>508.5490514433107</v>
          </cell>
          <cell r="G207">
            <v>-577.81152842154734</v>
          </cell>
          <cell r="H207">
            <v>140.75724612641039</v>
          </cell>
          <cell r="I207">
            <v>-210.019723104647</v>
          </cell>
          <cell r="K207">
            <v>0</v>
          </cell>
          <cell r="L207">
            <v>-69.262476978236606</v>
          </cell>
          <cell r="N207">
            <v>0</v>
          </cell>
        </row>
        <row r="209">
          <cell r="C209" t="str">
            <v>Courier Services - CourierPost</v>
          </cell>
          <cell r="E209">
            <v>-493.80663869140631</v>
          </cell>
          <cell r="F209">
            <v>-3548.4654460868787</v>
          </cell>
          <cell r="G209">
            <v>3054.6588073954726</v>
          </cell>
          <cell r="H209">
            <v>-1251.698758186446</v>
          </cell>
          <cell r="I209">
            <v>757.89211949503965</v>
          </cell>
          <cell r="K209">
            <v>0</v>
          </cell>
          <cell r="L209">
            <v>-493.80663869140631</v>
          </cell>
          <cell r="N209">
            <v>0</v>
          </cell>
        </row>
        <row r="210">
          <cell r="C210" t="str">
            <v>Courier Services - Contract Logistics</v>
          </cell>
          <cell r="E210">
            <v>-65.391697527901783</v>
          </cell>
          <cell r="F210">
            <v>-345.54397894130545</v>
          </cell>
          <cell r="G210">
            <v>280.15228141340367</v>
          </cell>
          <cell r="H210">
            <v>-99.341676195949418</v>
          </cell>
          <cell r="I210">
            <v>33.949978668047635</v>
          </cell>
          <cell r="K210">
            <v>0</v>
          </cell>
          <cell r="L210">
            <v>-65.391697527901783</v>
          </cell>
          <cell r="N210">
            <v>0</v>
          </cell>
        </row>
        <row r="211">
          <cell r="C211" t="str">
            <v>Courier Services - Smack On Time</v>
          </cell>
          <cell r="E211">
            <v>0</v>
          </cell>
          <cell r="F211">
            <v>810.05572044138421</v>
          </cell>
          <cell r="G211">
            <v>-810.05572044138421</v>
          </cell>
          <cell r="H211">
            <v>-120.59500627054229</v>
          </cell>
          <cell r="I211">
            <v>120.59500627054229</v>
          </cell>
          <cell r="K211">
            <v>0</v>
          </cell>
          <cell r="L211">
            <v>0</v>
          </cell>
          <cell r="N211">
            <v>0</v>
          </cell>
        </row>
        <row r="212">
          <cell r="C212" t="str">
            <v>Courier Services - Management</v>
          </cell>
          <cell r="E212">
            <v>0</v>
          </cell>
          <cell r="F212">
            <v>0</v>
          </cell>
          <cell r="G212">
            <v>0</v>
          </cell>
          <cell r="H212">
            <v>0</v>
          </cell>
          <cell r="I212">
            <v>0</v>
          </cell>
          <cell r="K212">
            <v>0</v>
          </cell>
          <cell r="L212">
            <v>0</v>
          </cell>
          <cell r="N212">
            <v>0</v>
          </cell>
        </row>
        <row r="213">
          <cell r="C213" t="str">
            <v>Courier Services Group</v>
          </cell>
          <cell r="E213">
            <v>-559.19833621930798</v>
          </cell>
          <cell r="F213">
            <v>-3083.9537045868101</v>
          </cell>
          <cell r="G213">
            <v>2524.7553683675023</v>
          </cell>
          <cell r="H213">
            <v>-1471.6354406529433</v>
          </cell>
          <cell r="I213">
            <v>912.43710443363534</v>
          </cell>
          <cell r="K213">
            <v>0</v>
          </cell>
          <cell r="L213">
            <v>-559.19833621930798</v>
          </cell>
          <cell r="N213">
            <v>0</v>
          </cell>
        </row>
        <row r="215">
          <cell r="C215" t="str">
            <v>SkyRoad - Skyroad Express</v>
          </cell>
          <cell r="E215">
            <v>-22.78</v>
          </cell>
          <cell r="F215">
            <v>-1984.8991210033632</v>
          </cell>
          <cell r="G215">
            <v>1962.1191210033633</v>
          </cell>
          <cell r="H215">
            <v>-1329.4869185884406</v>
          </cell>
          <cell r="I215">
            <v>1306.7069185884407</v>
          </cell>
          <cell r="K215">
            <v>0</v>
          </cell>
          <cell r="L215">
            <v>-22.78</v>
          </cell>
          <cell r="N215">
            <v>0</v>
          </cell>
        </row>
        <row r="216">
          <cell r="C216" t="str">
            <v>SkyRoad - Kiwimail</v>
          </cell>
          <cell r="E216">
            <v>-0.28714285714285714</v>
          </cell>
          <cell r="F216">
            <v>-156.86016951090176</v>
          </cell>
          <cell r="G216">
            <v>156.57302665375889</v>
          </cell>
          <cell r="H216">
            <v>-746.92283217405316</v>
          </cell>
          <cell r="I216">
            <v>746.63568931691032</v>
          </cell>
          <cell r="K216">
            <v>0</v>
          </cell>
          <cell r="L216">
            <v>-0.28714285714285714</v>
          </cell>
          <cell r="N216">
            <v>0</v>
          </cell>
        </row>
        <row r="217">
          <cell r="C217" t="str">
            <v>SkyRoad - Management</v>
          </cell>
          <cell r="E217">
            <v>0</v>
          </cell>
          <cell r="F217">
            <v>-884.77483517669168</v>
          </cell>
          <cell r="G217">
            <v>884.77483517669168</v>
          </cell>
          <cell r="H217">
            <v>-262.03198190599039</v>
          </cell>
          <cell r="I217">
            <v>262.03198190599039</v>
          </cell>
          <cell r="K217">
            <v>0</v>
          </cell>
          <cell r="L217">
            <v>0</v>
          </cell>
          <cell r="N217">
            <v>0</v>
          </cell>
        </row>
        <row r="218">
          <cell r="C218" t="str">
            <v>SkyRoad Group</v>
          </cell>
          <cell r="E218">
            <v>-23.067142857142855</v>
          </cell>
          <cell r="F218">
            <v>-3026.5341256909942</v>
          </cell>
          <cell r="G218">
            <v>3003.4669828338515</v>
          </cell>
          <cell r="H218">
            <v>-2338.4417326684834</v>
          </cell>
          <cell r="I218">
            <v>2315.3745898113407</v>
          </cell>
          <cell r="K218">
            <v>0</v>
          </cell>
          <cell r="L218">
            <v>-23.067142857142855</v>
          </cell>
          <cell r="N218">
            <v>0</v>
          </cell>
        </row>
        <row r="220">
          <cell r="C220" t="str">
            <v>Couriers Please Pty Limited</v>
          </cell>
          <cell r="E220">
            <v>-35.109433962264148</v>
          </cell>
          <cell r="F220">
            <v>1155.2375322012713</v>
          </cell>
          <cell r="G220">
            <v>-1190.3469661635354</v>
          </cell>
          <cell r="H220">
            <v>35.109433962264148</v>
          </cell>
          <cell r="I220">
            <v>-70.218867924528297</v>
          </cell>
          <cell r="K220">
            <v>0</v>
          </cell>
          <cell r="L220">
            <v>-35.109433962264148</v>
          </cell>
          <cell r="N220">
            <v>0</v>
          </cell>
        </row>
        <row r="222">
          <cell r="C222" t="str">
            <v>Transend - Mail</v>
          </cell>
          <cell r="E222">
            <v>-58.663540000000005</v>
          </cell>
          <cell r="F222">
            <v>14412.38318371796</v>
          </cell>
          <cell r="G222">
            <v>-14471.04672371796</v>
          </cell>
          <cell r="H222">
            <v>2171.9790336675223</v>
          </cell>
          <cell r="I222">
            <v>-2230.6425736675224</v>
          </cell>
          <cell r="K222">
            <v>0</v>
          </cell>
          <cell r="L222">
            <v>-58.663540000000005</v>
          </cell>
          <cell r="N222">
            <v>0</v>
          </cell>
        </row>
        <row r="223">
          <cell r="C223" t="str">
            <v>Transend - Consultancy</v>
          </cell>
          <cell r="E223">
            <v>-29.382868320312497</v>
          </cell>
          <cell r="F223">
            <v>3690.4419895468095</v>
          </cell>
          <cell r="G223">
            <v>-3719.8248578671219</v>
          </cell>
          <cell r="H223">
            <v>509.92382745355616</v>
          </cell>
          <cell r="I223">
            <v>-539.30669577386868</v>
          </cell>
          <cell r="K223">
            <v>0</v>
          </cell>
          <cell r="L223">
            <v>-29.382868320312497</v>
          </cell>
          <cell r="N223">
            <v>0</v>
          </cell>
        </row>
        <row r="224">
          <cell r="C224" t="str">
            <v>Transend - Other</v>
          </cell>
          <cell r="E224">
            <v>0</v>
          </cell>
          <cell r="F224">
            <v>0</v>
          </cell>
          <cell r="G224">
            <v>0</v>
          </cell>
          <cell r="H224">
            <v>0</v>
          </cell>
          <cell r="I224">
            <v>0</v>
          </cell>
          <cell r="K224">
            <v>0</v>
          </cell>
          <cell r="L224">
            <v>0</v>
          </cell>
          <cell r="N224">
            <v>0</v>
          </cell>
        </row>
        <row r="225">
          <cell r="C225" t="str">
            <v>Transend Worldwide Limited</v>
          </cell>
          <cell r="E225">
            <v>-88.046408320312509</v>
          </cell>
          <cell r="F225">
            <v>18102.825173264828</v>
          </cell>
          <cell r="G225">
            <v>-18190.871581585139</v>
          </cell>
          <cell r="H225">
            <v>2681.9028611210783</v>
          </cell>
          <cell r="I225">
            <v>-2769.9492694413907</v>
          </cell>
          <cell r="K225">
            <v>0</v>
          </cell>
          <cell r="L225">
            <v>-88.046408320312509</v>
          </cell>
          <cell r="N225">
            <v>0</v>
          </cell>
        </row>
        <row r="227">
          <cell r="C227" t="str">
            <v>Property</v>
          </cell>
          <cell r="E227">
            <v>-141.37607999999997</v>
          </cell>
          <cell r="F227">
            <v>-3223.6624208425756</v>
          </cell>
          <cell r="G227">
            <v>3082.2863408425756</v>
          </cell>
          <cell r="H227">
            <v>-359.57700059098988</v>
          </cell>
          <cell r="I227">
            <v>218.20092059098991</v>
          </cell>
          <cell r="K227">
            <v>0</v>
          </cell>
          <cell r="L227">
            <v>-141.37607999999997</v>
          </cell>
          <cell r="N227">
            <v>0</v>
          </cell>
        </row>
        <row r="228">
          <cell r="C228" t="str">
            <v>Revaluation Holding Account</v>
          </cell>
          <cell r="E228">
            <v>0</v>
          </cell>
          <cell r="F228">
            <v>0</v>
          </cell>
          <cell r="G228">
            <v>0</v>
          </cell>
          <cell r="H228">
            <v>0</v>
          </cell>
          <cell r="I228">
            <v>0</v>
          </cell>
          <cell r="K228">
            <v>0</v>
          </cell>
          <cell r="L228">
            <v>0</v>
          </cell>
          <cell r="N228">
            <v>0</v>
          </cell>
        </row>
        <row r="229">
          <cell r="C229" t="str">
            <v>New Zealand Post Properties Limited</v>
          </cell>
          <cell r="E229">
            <v>-141.37607999999997</v>
          </cell>
          <cell r="F229">
            <v>-3223.6624208425756</v>
          </cell>
          <cell r="G229">
            <v>3082.2863408425756</v>
          </cell>
          <cell r="H229">
            <v>-359.57700059098988</v>
          </cell>
          <cell r="I229">
            <v>218.20092059098991</v>
          </cell>
          <cell r="K229">
            <v>0</v>
          </cell>
          <cell r="L229">
            <v>-141.37607999999997</v>
          </cell>
          <cell r="N229">
            <v>0</v>
          </cell>
        </row>
        <row r="231">
          <cell r="C231" t="str">
            <v>New Zealand Post Services Limited</v>
          </cell>
          <cell r="E231">
            <v>-171.58619902622769</v>
          </cell>
          <cell r="F231">
            <v>222.09180260891264</v>
          </cell>
          <cell r="G231">
            <v>-393.67800163514033</v>
          </cell>
          <cell r="H231">
            <v>76.36905822102122</v>
          </cell>
          <cell r="I231">
            <v>-247.95525724724891</v>
          </cell>
          <cell r="K231">
            <v>0</v>
          </cell>
          <cell r="L231">
            <v>-171.58619902622769</v>
          </cell>
          <cell r="N231">
            <v>0</v>
          </cell>
        </row>
        <row r="233">
          <cell r="C233" t="str">
            <v>Corporate - Finance</v>
          </cell>
          <cell r="E233">
            <v>-17.850110000000001</v>
          </cell>
          <cell r="F233">
            <v>-4597.3357277957148</v>
          </cell>
          <cell r="G233">
            <v>4579.4856177957145</v>
          </cell>
          <cell r="H233">
            <v>-948.24020241763628</v>
          </cell>
          <cell r="I233">
            <v>930.39009241763631</v>
          </cell>
          <cell r="K233">
            <v>0</v>
          </cell>
          <cell r="L233">
            <v>-17.850110000000001</v>
          </cell>
          <cell r="N233">
            <v>0</v>
          </cell>
        </row>
        <row r="234">
          <cell r="C234" t="str">
            <v>Corporate - Risk</v>
          </cell>
          <cell r="E234">
            <v>-29.556274285714281</v>
          </cell>
          <cell r="F234">
            <v>-2964.1675016872196</v>
          </cell>
          <cell r="G234">
            <v>2934.6112274015054</v>
          </cell>
          <cell r="H234">
            <v>-498.0633753286553</v>
          </cell>
          <cell r="I234">
            <v>468.50710104294103</v>
          </cell>
          <cell r="K234">
            <v>0</v>
          </cell>
          <cell r="L234">
            <v>-29.556274285714281</v>
          </cell>
          <cell r="N234">
            <v>0</v>
          </cell>
        </row>
        <row r="235">
          <cell r="C235" t="str">
            <v>Corporate - Human Resources</v>
          </cell>
          <cell r="E235">
            <v>-29.513171428571425</v>
          </cell>
          <cell r="F235">
            <v>-3284.0991246576077</v>
          </cell>
          <cell r="G235">
            <v>3254.5859532290365</v>
          </cell>
          <cell r="H235">
            <v>-708.18314571036694</v>
          </cell>
          <cell r="I235">
            <v>678.66997428179548</v>
          </cell>
          <cell r="K235">
            <v>0</v>
          </cell>
          <cell r="L235">
            <v>-29.513171428571425</v>
          </cell>
          <cell r="N235">
            <v>0</v>
          </cell>
        </row>
        <row r="236">
          <cell r="C236" t="str">
            <v>Corporate - Communications</v>
          </cell>
          <cell r="E236">
            <v>-5.8598100000000004</v>
          </cell>
          <cell r="F236">
            <v>-3292.7202492336937</v>
          </cell>
          <cell r="G236">
            <v>3286.8604392336938</v>
          </cell>
          <cell r="H236">
            <v>-629.10859456056733</v>
          </cell>
          <cell r="I236">
            <v>623.24878456056729</v>
          </cell>
          <cell r="K236">
            <v>0</v>
          </cell>
          <cell r="L236">
            <v>-5.8598100000000004</v>
          </cell>
          <cell r="N236">
            <v>0</v>
          </cell>
        </row>
        <row r="237">
          <cell r="C237" t="str">
            <v>Corporate - CIO's Office</v>
          </cell>
          <cell r="E237">
            <v>0</v>
          </cell>
          <cell r="F237">
            <v>-1757.4587760000002</v>
          </cell>
          <cell r="G237">
            <v>1757.4587760000002</v>
          </cell>
          <cell r="H237">
            <v>0</v>
          </cell>
          <cell r="I237">
            <v>0</v>
          </cell>
          <cell r="K237">
            <v>0</v>
          </cell>
          <cell r="L237">
            <v>0</v>
          </cell>
          <cell r="N237">
            <v>0</v>
          </cell>
        </row>
        <row r="238">
          <cell r="C238" t="str">
            <v>Corporate - CEO's Office</v>
          </cell>
          <cell r="E238">
            <v>-14.864332857142855</v>
          </cell>
          <cell r="F238">
            <v>-1316.091497276785</v>
          </cell>
          <cell r="G238">
            <v>1301.2271644196421</v>
          </cell>
          <cell r="H238">
            <v>-240.76393306008507</v>
          </cell>
          <cell r="I238">
            <v>225.89960020294222</v>
          </cell>
          <cell r="K238">
            <v>0</v>
          </cell>
          <cell r="L238">
            <v>-14.864332857142855</v>
          </cell>
          <cell r="N238">
            <v>0</v>
          </cell>
        </row>
        <row r="239">
          <cell r="C239" t="str">
            <v>Corporate Group</v>
          </cell>
          <cell r="E239">
            <v>-97.643698571428573</v>
          </cell>
          <cell r="F239">
            <v>-17211.872876651018</v>
          </cell>
          <cell r="G239">
            <v>17114.229178079589</v>
          </cell>
          <cell r="H239">
            <v>-3024.359251077311</v>
          </cell>
          <cell r="I239">
            <v>2926.7155525058824</v>
          </cell>
          <cell r="K239">
            <v>0</v>
          </cell>
          <cell r="L239">
            <v>-97.643698571428573</v>
          </cell>
          <cell r="N239">
            <v>0</v>
          </cell>
        </row>
        <row r="241">
          <cell r="C241" t="str">
            <v>Corporate Other</v>
          </cell>
          <cell r="E241">
            <v>-190.20333285714287</v>
          </cell>
          <cell r="F241">
            <v>-1211.2303303949718</v>
          </cell>
          <cell r="G241">
            <v>1021.0269975378289</v>
          </cell>
          <cell r="H241">
            <v>-517.44690054440025</v>
          </cell>
          <cell r="I241">
            <v>327.24356768725738</v>
          </cell>
          <cell r="K241">
            <v>0</v>
          </cell>
          <cell r="L241">
            <v>-190.20333285714287</v>
          </cell>
          <cell r="N241">
            <v>0</v>
          </cell>
        </row>
        <row r="242">
          <cell r="C242" t="str">
            <v>Corporate Reserve</v>
          </cell>
          <cell r="E242">
            <v>0</v>
          </cell>
          <cell r="F242">
            <v>-2723.8245257153258</v>
          </cell>
          <cell r="G242">
            <v>2723.8245257153258</v>
          </cell>
          <cell r="H242">
            <v>-115.73913362656702</v>
          </cell>
          <cell r="I242">
            <v>115.73913362656702</v>
          </cell>
          <cell r="K242">
            <v>0</v>
          </cell>
          <cell r="L242">
            <v>0</v>
          </cell>
          <cell r="N242">
            <v>0</v>
          </cell>
        </row>
        <row r="243">
          <cell r="C243" t="str">
            <v>Corporate Projects</v>
          </cell>
          <cell r="E243">
            <v>0</v>
          </cell>
          <cell r="F243">
            <v>-1507.5</v>
          </cell>
          <cell r="G243">
            <v>1507.5</v>
          </cell>
          <cell r="H243">
            <v>-72.363855430278775</v>
          </cell>
          <cell r="I243">
            <v>72.363855430278775</v>
          </cell>
          <cell r="K243">
            <v>0</v>
          </cell>
          <cell r="L243">
            <v>0</v>
          </cell>
          <cell r="N243">
            <v>0</v>
          </cell>
        </row>
        <row r="244">
          <cell r="C244" t="str">
            <v>Residual</v>
          </cell>
          <cell r="E244">
            <v>-3.0216372034425887</v>
          </cell>
          <cell r="F244">
            <v>3448.5058853057726</v>
          </cell>
          <cell r="G244">
            <v>-3451.527522509215</v>
          </cell>
          <cell r="H244">
            <v>-384.89431684721899</v>
          </cell>
          <cell r="I244">
            <v>381.87267964377639</v>
          </cell>
          <cell r="K244">
            <v>0</v>
          </cell>
          <cell r="L244">
            <v>-3.0216372034425887</v>
          </cell>
          <cell r="N244">
            <v>0</v>
          </cell>
        </row>
        <row r="245">
          <cell r="C245" t="str">
            <v>Eliminations</v>
          </cell>
          <cell r="E245">
            <v>0</v>
          </cell>
          <cell r="F245">
            <v>1147.6383470022627</v>
          </cell>
          <cell r="G245">
            <v>-1147.6383470022627</v>
          </cell>
          <cell r="H245">
            <v>-162.94747771875228</v>
          </cell>
          <cell r="I245">
            <v>162.94747771875228</v>
          </cell>
          <cell r="K245">
            <v>0</v>
          </cell>
          <cell r="L245">
            <v>0</v>
          </cell>
          <cell r="N245">
            <v>0</v>
          </cell>
        </row>
        <row r="247">
          <cell r="C247" t="str">
            <v>New Zealand Post Group</v>
          </cell>
          <cell r="E247">
            <v>-12852.909338208839</v>
          </cell>
          <cell r="F247">
            <v>-7371.089872748089</v>
          </cell>
          <cell r="G247">
            <v>-5481.8194654607505</v>
          </cell>
          <cell r="H247">
            <v>-11053.325600475997</v>
          </cell>
          <cell r="I247">
            <v>-1799.5837377328426</v>
          </cell>
          <cell r="K247">
            <v>0</v>
          </cell>
          <cell r="L247">
            <v>-12852.909338208839</v>
          </cell>
          <cell r="N247">
            <v>0</v>
          </cell>
        </row>
        <row r="249">
          <cell r="C249" t="str">
            <v>New Zealand Post Group Excl. Property</v>
          </cell>
          <cell r="E249">
            <v>-12711.533258208839</v>
          </cell>
          <cell r="F249">
            <v>-4147.4274519055134</v>
          </cell>
          <cell r="G249">
            <v>-8564.105806303327</v>
          </cell>
          <cell r="H249">
            <v>-10693.748599885006</v>
          </cell>
          <cell r="I249">
            <v>-2017.7846583238334</v>
          </cell>
          <cell r="K249">
            <v>0</v>
          </cell>
          <cell r="L249">
            <v>-12711.533258208839</v>
          </cell>
          <cell r="N249">
            <v>0</v>
          </cell>
        </row>
        <row r="252">
          <cell r="C252" t="str">
            <v>Including Revaluation of Operating Properties</v>
          </cell>
        </row>
        <row r="254">
          <cell r="C254" t="str">
            <v>New Zealand Post Group</v>
          </cell>
          <cell r="G254">
            <v>0</v>
          </cell>
          <cell r="I254">
            <v>0</v>
          </cell>
          <cell r="K254">
            <v>0</v>
          </cell>
          <cell r="L254">
            <v>0</v>
          </cell>
          <cell r="N254">
            <v>0</v>
          </cell>
        </row>
        <row r="255">
          <cell r="C255" t="str">
            <v>New Zealand Post Properties Limited</v>
          </cell>
          <cell r="G255">
            <v>0</v>
          </cell>
          <cell r="I255">
            <v>0</v>
          </cell>
          <cell r="K255">
            <v>0</v>
          </cell>
          <cell r="L255">
            <v>0</v>
          </cell>
          <cell r="N255">
            <v>0</v>
          </cell>
        </row>
        <row r="256">
          <cell r="H256">
            <v>-11798.882652325496</v>
          </cell>
        </row>
        <row r="258">
          <cell r="C258" t="str">
            <v>1 Includes Books &amp; more and Post Direct</v>
          </cell>
        </row>
        <row r="259">
          <cell r="C259" t="str">
            <v>2 Includes Airpost</v>
          </cell>
        </row>
        <row r="260">
          <cell r="C260" t="str">
            <v>3 Includes Capital Charge based on $19,647k Capital Employed as at 1 July 99 times 9.9% Cost of Capital ($1,465k for 9 months)</v>
          </cell>
        </row>
        <row r="261">
          <cell r="C261" t="str">
            <v>4 Includes additional Capital Charge for CommArts based on $3,500k Capital Employed as at 1 July 99 times 10.8% Cost of Capital ($284k for 9 months)</v>
          </cell>
        </row>
      </sheetData>
      <sheetData sheetId="8" refreshError="1"/>
      <sheetData sheetId="9" refreshError="1">
        <row r="6">
          <cell r="C6" t="str">
            <v>Full Year 2000/01 Budget</v>
          </cell>
          <cell r="I6" t="str">
            <v>New Zealand Post Group</v>
          </cell>
          <cell r="J6" t="str">
            <v>Letters Business</v>
          </cell>
          <cell r="K6" t="str">
            <v>Retail Business</v>
          </cell>
          <cell r="L6" t="str">
            <v>New Zealand Post Enterprises</v>
          </cell>
          <cell r="M6" t="str">
            <v>Enterprises - Electronic Business (Commercial)</v>
          </cell>
          <cell r="N6" t="str">
            <v>Enterprises - Electronic Business (Corporate)</v>
          </cell>
          <cell r="O6" t="str">
            <v>Enterprises - New Ventures</v>
          </cell>
          <cell r="P6" t="str">
            <v>Enterprises - Stamps</v>
          </cell>
          <cell r="Q6" t="str">
            <v>Enterprises - Electoral</v>
          </cell>
          <cell r="R6" t="str">
            <v>Enterprises - Datamail</v>
          </cell>
          <cell r="S6" t="str">
            <v>Enterprises - International Australia</v>
          </cell>
          <cell r="T6" t="str">
            <v>Enterprises - Other</v>
          </cell>
          <cell r="U6" t="str">
            <v>Enterprises - Management</v>
          </cell>
          <cell r="V6" t="str">
            <v>Distribution Group</v>
          </cell>
          <cell r="W6" t="str">
            <v>Distribution</v>
          </cell>
          <cell r="Y6" t="str">
            <v>Distribution - Management</v>
          </cell>
          <cell r="Z6" t="str">
            <v>Rural Post</v>
          </cell>
          <cell r="AA6" t="str">
            <v>Courier Services Group</v>
          </cell>
          <cell r="AB6" t="str">
            <v>Courier Services - CourierPost</v>
          </cell>
          <cell r="AC6" t="str">
            <v>Courier Services - Contract Logistics</v>
          </cell>
          <cell r="AD6" t="str">
            <v>Courier Services - Smack On Time</v>
          </cell>
          <cell r="AE6" t="str">
            <v>Courier Services - Management</v>
          </cell>
          <cell r="AF6" t="str">
            <v>SkyRoad Group</v>
          </cell>
          <cell r="AG6" t="str">
            <v>SkyRoad - Skyroad Express</v>
          </cell>
          <cell r="AH6" t="str">
            <v>SkyRoad - Kiwimail</v>
          </cell>
          <cell r="AI6" t="str">
            <v>SkyRoad - Management</v>
          </cell>
          <cell r="AJ6" t="str">
            <v>Couriers Please Pty Limited</v>
          </cell>
          <cell r="AK6" t="str">
            <v>Transend Worldwide Limited</v>
          </cell>
          <cell r="AL6" t="str">
            <v>Transend - Mail</v>
          </cell>
          <cell r="AM6" t="str">
            <v>Transend - Consultancy</v>
          </cell>
          <cell r="AN6" t="str">
            <v>Transend - Other</v>
          </cell>
          <cell r="AO6" t="str">
            <v>New Zealand Post Properties Limited</v>
          </cell>
          <cell r="AP6" t="str">
            <v>Property</v>
          </cell>
          <cell r="AQ6" t="str">
            <v>Revaluation Holding Account</v>
          </cell>
          <cell r="AR6" t="str">
            <v>New Zealand Post Services Limited</v>
          </cell>
          <cell r="AS6" t="str">
            <v>Corporate Group</v>
          </cell>
          <cell r="AT6" t="str">
            <v>Corporate - Finance</v>
          </cell>
          <cell r="AU6" t="str">
            <v>Corporate - Risk</v>
          </cell>
          <cell r="AV6" t="str">
            <v>Corporate - Human Resources</v>
          </cell>
          <cell r="AW6" t="str">
            <v>Corporate - Communications</v>
          </cell>
          <cell r="AX6" t="str">
            <v>Corporate - CIO's Office</v>
          </cell>
          <cell r="AY6" t="str">
            <v>Corporate - CEO's Office</v>
          </cell>
          <cell r="AZ6" t="str">
            <v>Corporate Other</v>
          </cell>
          <cell r="BA6" t="str">
            <v>Corporate Reserve</v>
          </cell>
          <cell r="BB6" t="str">
            <v>Corporate Projects</v>
          </cell>
          <cell r="BC6" t="str">
            <v>Residual</v>
          </cell>
          <cell r="BD6" t="str">
            <v>Eliminations</v>
          </cell>
          <cell r="BF6" t="str">
            <v>CHECK</v>
          </cell>
        </row>
        <row r="10">
          <cell r="I10" t="str">
            <v>Budget</v>
          </cell>
          <cell r="J10" t="str">
            <v>Budget</v>
          </cell>
          <cell r="K10" t="str">
            <v>Budget</v>
          </cell>
          <cell r="L10" t="str">
            <v>Budget</v>
          </cell>
          <cell r="M10" t="str">
            <v>Budget</v>
          </cell>
          <cell r="N10" t="str">
            <v>Budget</v>
          </cell>
          <cell r="O10" t="str">
            <v>Budget</v>
          </cell>
          <cell r="P10" t="str">
            <v>Budget</v>
          </cell>
          <cell r="Q10" t="str">
            <v>Budget</v>
          </cell>
          <cell r="R10" t="str">
            <v>Budget</v>
          </cell>
          <cell r="S10" t="str">
            <v>Budget</v>
          </cell>
          <cell r="T10" t="str">
            <v>Budget</v>
          </cell>
          <cell r="U10" t="str">
            <v>Budget</v>
          </cell>
          <cell r="V10" t="str">
            <v>Budget</v>
          </cell>
          <cell r="W10" t="str">
            <v>Budget</v>
          </cell>
          <cell r="Y10" t="str">
            <v>Budget</v>
          </cell>
          <cell r="Z10" t="str">
            <v>Budget</v>
          </cell>
          <cell r="AA10" t="str">
            <v>Budget</v>
          </cell>
          <cell r="AB10" t="str">
            <v>Budget</v>
          </cell>
          <cell r="AC10" t="str">
            <v>Budget</v>
          </cell>
          <cell r="AD10" t="str">
            <v>Budget</v>
          </cell>
          <cell r="AE10" t="str">
            <v>Budget</v>
          </cell>
          <cell r="AF10" t="str">
            <v>Budget</v>
          </cell>
          <cell r="AG10" t="str">
            <v>Budget</v>
          </cell>
          <cell r="AH10" t="str">
            <v>Budget</v>
          </cell>
          <cell r="AI10" t="str">
            <v>Budget</v>
          </cell>
          <cell r="AJ10" t="str">
            <v>Budget</v>
          </cell>
          <cell r="AK10" t="str">
            <v>Budget</v>
          </cell>
          <cell r="AL10" t="str">
            <v>Budget</v>
          </cell>
          <cell r="AM10" t="str">
            <v>Budget</v>
          </cell>
          <cell r="AN10" t="str">
            <v>Budget</v>
          </cell>
          <cell r="AO10" t="str">
            <v>Budget</v>
          </cell>
          <cell r="AP10" t="str">
            <v>Budget</v>
          </cell>
          <cell r="AQ10" t="str">
            <v>Budget</v>
          </cell>
          <cell r="AR10" t="str">
            <v>Budget</v>
          </cell>
          <cell r="AS10" t="str">
            <v>Budget</v>
          </cell>
          <cell r="AT10" t="str">
            <v>Budget</v>
          </cell>
          <cell r="AU10" t="str">
            <v>Budget</v>
          </cell>
          <cell r="AV10" t="str">
            <v>Budget</v>
          </cell>
          <cell r="AW10" t="str">
            <v>Budget</v>
          </cell>
          <cell r="AX10" t="str">
            <v>Budget</v>
          </cell>
          <cell r="AY10" t="str">
            <v>Budget</v>
          </cell>
          <cell r="AZ10" t="str">
            <v>Budget</v>
          </cell>
          <cell r="BA10" t="str">
            <v>Budget</v>
          </cell>
          <cell r="BB10" t="str">
            <v>Budget</v>
          </cell>
          <cell r="BC10" t="str">
            <v>Budget</v>
          </cell>
          <cell r="BD10" t="str">
            <v>Budget</v>
          </cell>
          <cell r="BF10" t="str">
            <v>Budget</v>
          </cell>
        </row>
        <row r="11">
          <cell r="I11" t="str">
            <v>$k</v>
          </cell>
          <cell r="J11" t="str">
            <v>$k</v>
          </cell>
          <cell r="K11" t="str">
            <v>$k</v>
          </cell>
          <cell r="L11" t="str">
            <v>$k</v>
          </cell>
          <cell r="M11" t="str">
            <v>$k</v>
          </cell>
          <cell r="N11" t="str">
            <v>$k</v>
          </cell>
          <cell r="O11" t="str">
            <v>$k</v>
          </cell>
          <cell r="P11" t="str">
            <v>$k</v>
          </cell>
          <cell r="Q11" t="str">
            <v>$k</v>
          </cell>
          <cell r="R11" t="str">
            <v>$k</v>
          </cell>
          <cell r="S11" t="str">
            <v>$k</v>
          </cell>
          <cell r="T11" t="str">
            <v>$k</v>
          </cell>
          <cell r="U11" t="str">
            <v>$k</v>
          </cell>
          <cell r="V11" t="str">
            <v>$k</v>
          </cell>
          <cell r="W11" t="str">
            <v>$k</v>
          </cell>
          <cell r="Y11" t="str">
            <v>$k</v>
          </cell>
          <cell r="Z11" t="str">
            <v>$k</v>
          </cell>
          <cell r="AA11" t="str">
            <v>$k</v>
          </cell>
          <cell r="AB11" t="str">
            <v>$k</v>
          </cell>
          <cell r="AC11" t="str">
            <v>$k</v>
          </cell>
          <cell r="AD11" t="str">
            <v>$k</v>
          </cell>
          <cell r="AE11" t="str">
            <v>$k</v>
          </cell>
          <cell r="AF11" t="str">
            <v>$k</v>
          </cell>
          <cell r="AG11" t="str">
            <v>$k</v>
          </cell>
          <cell r="AH11" t="str">
            <v>$k</v>
          </cell>
          <cell r="AI11" t="str">
            <v>$k</v>
          </cell>
          <cell r="AJ11" t="str">
            <v>$k</v>
          </cell>
          <cell r="AK11" t="str">
            <v>$k</v>
          </cell>
          <cell r="AL11" t="str">
            <v>$k</v>
          </cell>
          <cell r="AM11" t="str">
            <v>$k</v>
          </cell>
          <cell r="AN11" t="str">
            <v>$k</v>
          </cell>
          <cell r="AO11" t="str">
            <v>$k</v>
          </cell>
          <cell r="AP11" t="str">
            <v>$k</v>
          </cell>
          <cell r="AQ11" t="str">
            <v>$k</v>
          </cell>
          <cell r="AR11" t="str">
            <v>$k</v>
          </cell>
          <cell r="AS11" t="str">
            <v>$k</v>
          </cell>
          <cell r="AT11" t="str">
            <v>$k</v>
          </cell>
          <cell r="AU11" t="str">
            <v>$k</v>
          </cell>
          <cell r="AV11" t="str">
            <v>$k</v>
          </cell>
          <cell r="AW11" t="str">
            <v>$k</v>
          </cell>
          <cell r="AX11" t="str">
            <v>$k</v>
          </cell>
          <cell r="AY11" t="str">
            <v>$k</v>
          </cell>
          <cell r="AZ11" t="str">
            <v>$k</v>
          </cell>
          <cell r="BA11" t="str">
            <v>$k</v>
          </cell>
          <cell r="BB11" t="str">
            <v>$k</v>
          </cell>
          <cell r="BC11" t="str">
            <v>$k</v>
          </cell>
          <cell r="BD11" t="str">
            <v>$k</v>
          </cell>
          <cell r="BF11" t="str">
            <v>$k</v>
          </cell>
        </row>
        <row r="13">
          <cell r="E13" t="str">
            <v>External Revenue</v>
          </cell>
          <cell r="I13">
            <v>1301300.5599965821</v>
          </cell>
          <cell r="J13">
            <v>420000.83555103221</v>
          </cell>
          <cell r="K13">
            <v>40125</v>
          </cell>
          <cell r="L13">
            <v>118930.33621142578</v>
          </cell>
          <cell r="M13">
            <v>42361.273211425789</v>
          </cell>
          <cell r="N13">
            <v>0</v>
          </cell>
          <cell r="O13">
            <v>162</v>
          </cell>
          <cell r="P13">
            <v>14596.037</v>
          </cell>
          <cell r="Q13">
            <v>10449.700000000001</v>
          </cell>
          <cell r="R13">
            <v>50665</v>
          </cell>
          <cell r="S13">
            <v>696.32600000000002</v>
          </cell>
          <cell r="T13">
            <v>0</v>
          </cell>
          <cell r="U13">
            <v>0</v>
          </cell>
          <cell r="V13">
            <v>40063.816999999995</v>
          </cell>
          <cell r="W13">
            <v>40063.817000000003</v>
          </cell>
          <cell r="Y13">
            <v>0</v>
          </cell>
          <cell r="Z13">
            <v>3729.0020000000004</v>
          </cell>
          <cell r="AA13">
            <v>123449.49799999998</v>
          </cell>
          <cell r="AB13">
            <v>100829.29</v>
          </cell>
          <cell r="AC13">
            <v>4738.49</v>
          </cell>
          <cell r="AD13">
            <v>17881.718000000001</v>
          </cell>
          <cell r="AE13">
            <v>0</v>
          </cell>
          <cell r="AF13">
            <v>122518.45399999998</v>
          </cell>
          <cell r="AG13">
            <v>87199.502000000008</v>
          </cell>
          <cell r="AH13">
            <v>35318.95199999999</v>
          </cell>
          <cell r="AI13">
            <v>0</v>
          </cell>
          <cell r="AJ13">
            <v>53507.011000000006</v>
          </cell>
          <cell r="AK13">
            <v>186571.48223412407</v>
          </cell>
          <cell r="AL13">
            <v>151571.48223412404</v>
          </cell>
          <cell r="AM13">
            <v>35000</v>
          </cell>
          <cell r="AN13">
            <v>0</v>
          </cell>
          <cell r="AO13">
            <v>13078</v>
          </cell>
          <cell r="AP13">
            <v>13078</v>
          </cell>
          <cell r="AQ13">
            <v>0</v>
          </cell>
          <cell r="AR13">
            <v>36502.331999999995</v>
          </cell>
          <cell r="AS13">
            <v>0</v>
          </cell>
          <cell r="AT13">
            <v>0</v>
          </cell>
          <cell r="AU13">
            <v>0</v>
          </cell>
          <cell r="AV13">
            <v>0</v>
          </cell>
          <cell r="AW13">
            <v>0</v>
          </cell>
          <cell r="AX13">
            <v>0</v>
          </cell>
          <cell r="AY13">
            <v>0</v>
          </cell>
          <cell r="AZ13">
            <v>0</v>
          </cell>
          <cell r="BA13">
            <v>0</v>
          </cell>
          <cell r="BB13">
            <v>-2250</v>
          </cell>
          <cell r="BC13">
            <v>0</v>
          </cell>
          <cell r="BD13">
            <v>145074.79200000002</v>
          </cell>
          <cell r="BF13">
            <v>0</v>
          </cell>
        </row>
        <row r="14">
          <cell r="E14" t="str">
            <v>Internal Revenue</v>
          </cell>
          <cell r="I14">
            <v>4.0000000013833414E-3</v>
          </cell>
          <cell r="J14">
            <v>6343.7089999999998</v>
          </cell>
          <cell r="K14">
            <v>69066.192999999999</v>
          </cell>
          <cell r="L14">
            <v>6680.1029999999992</v>
          </cell>
          <cell r="M14">
            <v>6680.1029999999992</v>
          </cell>
          <cell r="N14">
            <v>0</v>
          </cell>
          <cell r="O14">
            <v>0</v>
          </cell>
          <cell r="P14">
            <v>0</v>
          </cell>
          <cell r="Q14">
            <v>0</v>
          </cell>
          <cell r="R14">
            <v>0</v>
          </cell>
          <cell r="S14">
            <v>0</v>
          </cell>
          <cell r="T14">
            <v>0</v>
          </cell>
          <cell r="U14">
            <v>0</v>
          </cell>
          <cell r="V14">
            <v>59106.200999999994</v>
          </cell>
          <cell r="W14">
            <v>59106.200999999994</v>
          </cell>
          <cell r="Y14">
            <v>0</v>
          </cell>
          <cell r="Z14">
            <v>28583.621000000003</v>
          </cell>
          <cell r="AA14">
            <v>28217.27</v>
          </cell>
          <cell r="AB14">
            <v>23409.330999999998</v>
          </cell>
          <cell r="AC14">
            <v>4807.9389999999994</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-197997.09300000002</v>
          </cell>
          <cell r="BF14">
            <v>0</v>
          </cell>
        </row>
        <row r="15">
          <cell r="E15" t="str">
            <v>Revenue Eliminations</v>
          </cell>
          <cell r="I15">
            <v>-145074.79200000002</v>
          </cell>
          <cell r="J15">
            <v>0</v>
          </cell>
          <cell r="K15">
            <v>0</v>
          </cell>
          <cell r="L15">
            <v>0</v>
          </cell>
          <cell r="M15">
            <v>0</v>
          </cell>
          <cell r="N15">
            <v>0</v>
          </cell>
          <cell r="O15">
            <v>0</v>
          </cell>
          <cell r="P15">
            <v>0</v>
          </cell>
          <cell r="Q15">
            <v>0</v>
          </cell>
          <cell r="R15">
            <v>0</v>
          </cell>
          <cell r="S15">
            <v>0</v>
          </cell>
          <cell r="T15">
            <v>0</v>
          </cell>
          <cell r="U15">
            <v>0</v>
          </cell>
          <cell r="V15">
            <v>0</v>
          </cell>
          <cell r="W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-145074.79200000002</v>
          </cell>
          <cell r="BF15">
            <v>0</v>
          </cell>
        </row>
        <row r="16">
          <cell r="D16" t="str">
            <v>Total Revenue</v>
          </cell>
          <cell r="I16">
            <v>1156225.7719965819</v>
          </cell>
          <cell r="J16">
            <v>426344.54455103219</v>
          </cell>
          <cell r="K16">
            <v>109191.193</v>
          </cell>
          <cell r="L16">
            <v>125610.43921142578</v>
          </cell>
          <cell r="M16">
            <v>49041.376211425784</v>
          </cell>
          <cell r="N16">
            <v>0</v>
          </cell>
          <cell r="O16">
            <v>162</v>
          </cell>
          <cell r="P16">
            <v>14596.037</v>
          </cell>
          <cell r="Q16">
            <v>10449.700000000001</v>
          </cell>
          <cell r="R16">
            <v>50665</v>
          </cell>
          <cell r="S16">
            <v>696.32600000000002</v>
          </cell>
          <cell r="T16">
            <v>0</v>
          </cell>
          <cell r="U16">
            <v>0</v>
          </cell>
          <cell r="V16">
            <v>99170.017999999982</v>
          </cell>
          <cell r="W16">
            <v>99170.017999999996</v>
          </cell>
          <cell r="Y16">
            <v>0</v>
          </cell>
          <cell r="Z16">
            <v>32312.623000000003</v>
          </cell>
          <cell r="AA16">
            <v>151666.76799999998</v>
          </cell>
          <cell r="AB16">
            <v>124238.62099999998</v>
          </cell>
          <cell r="AC16">
            <v>9546.4290000000001</v>
          </cell>
          <cell r="AD16">
            <v>17881.718000000001</v>
          </cell>
          <cell r="AE16">
            <v>0</v>
          </cell>
          <cell r="AF16">
            <v>122518.45399999998</v>
          </cell>
          <cell r="AG16">
            <v>87199.502000000008</v>
          </cell>
          <cell r="AH16">
            <v>35318.95199999999</v>
          </cell>
          <cell r="AI16">
            <v>0</v>
          </cell>
          <cell r="AJ16">
            <v>53507.011000000006</v>
          </cell>
          <cell r="AK16">
            <v>186571.48223412407</v>
          </cell>
          <cell r="AL16">
            <v>151571.48223412404</v>
          </cell>
          <cell r="AM16">
            <v>35000</v>
          </cell>
          <cell r="AN16">
            <v>0</v>
          </cell>
          <cell r="AO16">
            <v>13078</v>
          </cell>
          <cell r="AP16">
            <v>13078</v>
          </cell>
          <cell r="AQ16">
            <v>0</v>
          </cell>
          <cell r="AR16">
            <v>36502.331999999995</v>
          </cell>
          <cell r="AS16">
            <v>0</v>
          </cell>
          <cell r="AT16">
            <v>0</v>
          </cell>
          <cell r="AU16">
            <v>0</v>
          </cell>
          <cell r="AV16">
            <v>0</v>
          </cell>
          <cell r="AW16">
            <v>0</v>
          </cell>
          <cell r="AX16">
            <v>0</v>
          </cell>
          <cell r="AY16">
            <v>0</v>
          </cell>
          <cell r="AZ16">
            <v>0</v>
          </cell>
          <cell r="BA16">
            <v>0</v>
          </cell>
          <cell r="BB16">
            <v>-2250</v>
          </cell>
          <cell r="BC16">
            <v>0</v>
          </cell>
          <cell r="BD16">
            <v>-197997.09300000002</v>
          </cell>
          <cell r="BF16">
            <v>0</v>
          </cell>
        </row>
        <row r="17">
          <cell r="E17" t="str">
            <v>External Expenditure</v>
          </cell>
          <cell r="I17">
            <v>1246287.3894375002</v>
          </cell>
          <cell r="J17">
            <v>248256.18435546878</v>
          </cell>
          <cell r="K17">
            <v>106328.57500000001</v>
          </cell>
          <cell r="L17">
            <v>111702.31823242187</v>
          </cell>
          <cell r="M17">
            <v>32591.092232421877</v>
          </cell>
          <cell r="N17">
            <v>2640.3589999999999</v>
          </cell>
          <cell r="O17">
            <v>4181.6610000000001</v>
          </cell>
          <cell r="P17">
            <v>8338.2249999999985</v>
          </cell>
          <cell r="Q17">
            <v>8770.3189999999995</v>
          </cell>
          <cell r="R17">
            <v>51670</v>
          </cell>
          <cell r="S17">
            <v>630.024</v>
          </cell>
          <cell r="T17">
            <v>0</v>
          </cell>
          <cell r="U17">
            <v>2880.6379999999999</v>
          </cell>
          <cell r="V17">
            <v>97073.746000000014</v>
          </cell>
          <cell r="W17">
            <v>97073.746000000014</v>
          </cell>
          <cell r="Y17">
            <v>0</v>
          </cell>
          <cell r="Z17">
            <v>31406.308748046871</v>
          </cell>
          <cell r="AA17">
            <v>120371.62517578123</v>
          </cell>
          <cell r="AB17">
            <v>96139.936175781244</v>
          </cell>
          <cell r="AC17">
            <v>7921.9629999999988</v>
          </cell>
          <cell r="AD17">
            <v>16309.726000000002</v>
          </cell>
          <cell r="AE17">
            <v>0</v>
          </cell>
          <cell r="AF17">
            <v>122995.23</v>
          </cell>
          <cell r="AG17">
            <v>87336.006999999983</v>
          </cell>
          <cell r="AH17">
            <v>34303.797000000006</v>
          </cell>
          <cell r="AI17">
            <v>1355.4259999999999</v>
          </cell>
          <cell r="AJ17">
            <v>47325.98599999999</v>
          </cell>
          <cell r="AK17">
            <v>156111.12292578121</v>
          </cell>
          <cell r="AL17">
            <v>127579.14092578123</v>
          </cell>
          <cell r="AM17">
            <v>28531.982</v>
          </cell>
          <cell r="AN17">
            <v>0</v>
          </cell>
          <cell r="AO17">
            <v>-2365</v>
          </cell>
          <cell r="AP17">
            <v>-2365</v>
          </cell>
          <cell r="AQ17">
            <v>0</v>
          </cell>
          <cell r="AR17">
            <v>35282.231999999996</v>
          </cell>
          <cell r="AS17">
            <v>25311.213</v>
          </cell>
          <cell r="AT17">
            <v>6778.9560000000001</v>
          </cell>
          <cell r="AU17">
            <v>4335.8029999999999</v>
          </cell>
          <cell r="AV17">
            <v>4749.7489999999998</v>
          </cell>
          <cell r="AW17">
            <v>4963.3310000000001</v>
          </cell>
          <cell r="AX17">
            <v>2625.0030000000002</v>
          </cell>
          <cell r="AY17">
            <v>1858.3710000000003</v>
          </cell>
          <cell r="AZ17">
            <v>1413.056</v>
          </cell>
          <cell r="BA17">
            <v>0</v>
          </cell>
          <cell r="BB17">
            <v>0</v>
          </cell>
          <cell r="BC17">
            <v>0</v>
          </cell>
          <cell r="BD17">
            <v>145074.79199999999</v>
          </cell>
          <cell r="BF17">
            <v>3.2014213502407074E-10</v>
          </cell>
        </row>
        <row r="18">
          <cell r="E18" t="str">
            <v>Internal Expenditure</v>
          </cell>
          <cell r="I18">
            <v>2.6249999986021066E-3</v>
          </cell>
          <cell r="J18">
            <v>131242.06699999998</v>
          </cell>
          <cell r="K18">
            <v>13701.647000000003</v>
          </cell>
          <cell r="L18">
            <v>20889.136999999999</v>
          </cell>
          <cell r="M18">
            <v>19193.226000000002</v>
          </cell>
          <cell r="N18">
            <v>0</v>
          </cell>
          <cell r="O18">
            <v>0</v>
          </cell>
          <cell r="P18">
            <v>1695.9110000000001</v>
          </cell>
          <cell r="Q18">
            <v>0</v>
          </cell>
          <cell r="R18">
            <v>0</v>
          </cell>
          <cell r="S18">
            <v>0</v>
          </cell>
          <cell r="T18">
            <v>0</v>
          </cell>
          <cell r="U18">
            <v>0</v>
          </cell>
          <cell r="V18">
            <v>624</v>
          </cell>
          <cell r="W18">
            <v>624</v>
          </cell>
          <cell r="Y18">
            <v>0</v>
          </cell>
          <cell r="Z18">
            <v>0</v>
          </cell>
          <cell r="AA18">
            <v>31540.244624999999</v>
          </cell>
          <cell r="AB18">
            <v>29983.980625</v>
          </cell>
          <cell r="AC18">
            <v>1556.2640000000001</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-197997.09300000002</v>
          </cell>
          <cell r="BF18">
            <v>0</v>
          </cell>
        </row>
        <row r="19">
          <cell r="E19" t="str">
            <v>Expenditure Eliminations</v>
          </cell>
          <cell r="I19">
            <v>-145074.79200000002</v>
          </cell>
          <cell r="J19">
            <v>0</v>
          </cell>
          <cell r="K19">
            <v>0</v>
          </cell>
          <cell r="L19">
            <v>0</v>
          </cell>
          <cell r="M19">
            <v>0</v>
          </cell>
          <cell r="N19">
            <v>0</v>
          </cell>
          <cell r="O19">
            <v>0</v>
          </cell>
          <cell r="P19">
            <v>0</v>
          </cell>
          <cell r="Q19">
            <v>0</v>
          </cell>
          <cell r="R19">
            <v>0</v>
          </cell>
          <cell r="S19">
            <v>0</v>
          </cell>
          <cell r="T19">
            <v>0</v>
          </cell>
          <cell r="U19">
            <v>0</v>
          </cell>
          <cell r="V19">
            <v>0</v>
          </cell>
          <cell r="W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-145074.79200000002</v>
          </cell>
          <cell r="BF19">
            <v>0</v>
          </cell>
        </row>
        <row r="20">
          <cell r="D20" t="str">
            <v>Total Expenditure</v>
          </cell>
          <cell r="I20">
            <v>1101212.6000625002</v>
          </cell>
          <cell r="J20">
            <v>379498.25135546876</v>
          </cell>
          <cell r="K20">
            <v>120030.22200000001</v>
          </cell>
          <cell r="L20">
            <v>132591.45523242187</v>
          </cell>
          <cell r="M20">
            <v>51784.31823242188</v>
          </cell>
          <cell r="N20">
            <v>2640.3589999999999</v>
          </cell>
          <cell r="O20">
            <v>4181.6610000000001</v>
          </cell>
          <cell r="P20">
            <v>10034.135999999999</v>
          </cell>
          <cell r="Q20">
            <v>8770.3189999999995</v>
          </cell>
          <cell r="R20">
            <v>51670</v>
          </cell>
          <cell r="S20">
            <v>630.024</v>
          </cell>
          <cell r="T20">
            <v>0</v>
          </cell>
          <cell r="U20">
            <v>2880.6379999999999</v>
          </cell>
          <cell r="V20">
            <v>97697.746000000014</v>
          </cell>
          <cell r="W20">
            <v>97697.746000000014</v>
          </cell>
          <cell r="Y20">
            <v>0</v>
          </cell>
          <cell r="Z20">
            <v>31406.308748046871</v>
          </cell>
          <cell r="AA20">
            <v>151911.86980078122</v>
          </cell>
          <cell r="AB20">
            <v>126123.91680078124</v>
          </cell>
          <cell r="AC20">
            <v>9478.226999999999</v>
          </cell>
          <cell r="AD20">
            <v>16309.726000000002</v>
          </cell>
          <cell r="AE20">
            <v>0</v>
          </cell>
          <cell r="AF20">
            <v>122995.23</v>
          </cell>
          <cell r="AG20">
            <v>87336.006999999983</v>
          </cell>
          <cell r="AH20">
            <v>34303.797000000006</v>
          </cell>
          <cell r="AI20">
            <v>1355.4259999999999</v>
          </cell>
          <cell r="AJ20">
            <v>47325.98599999999</v>
          </cell>
          <cell r="AK20">
            <v>156111.12292578121</v>
          </cell>
          <cell r="AL20">
            <v>127579.14092578123</v>
          </cell>
          <cell r="AM20">
            <v>28531.982</v>
          </cell>
          <cell r="AN20">
            <v>0</v>
          </cell>
          <cell r="AO20">
            <v>-2365</v>
          </cell>
          <cell r="AP20">
            <v>-2365</v>
          </cell>
          <cell r="AQ20">
            <v>0</v>
          </cell>
          <cell r="AR20">
            <v>35282.231999999996</v>
          </cell>
          <cell r="AS20">
            <v>25311.213</v>
          </cell>
          <cell r="AT20">
            <v>6778.9560000000001</v>
          </cell>
          <cell r="AU20">
            <v>4335.8029999999999</v>
          </cell>
          <cell r="AV20">
            <v>4749.7489999999998</v>
          </cell>
          <cell r="AW20">
            <v>4963.3310000000001</v>
          </cell>
          <cell r="AX20">
            <v>2625.0030000000002</v>
          </cell>
          <cell r="AY20">
            <v>1858.3710000000003</v>
          </cell>
          <cell r="AZ20">
            <v>1413.056</v>
          </cell>
          <cell r="BA20">
            <v>0</v>
          </cell>
          <cell r="BB20">
            <v>0</v>
          </cell>
          <cell r="BC20">
            <v>0</v>
          </cell>
          <cell r="BD20">
            <v>-197997.09300000005</v>
          </cell>
          <cell r="BF20">
            <v>3.2014213502407074E-10</v>
          </cell>
        </row>
        <row r="22">
          <cell r="D22" t="str">
            <v>Earnings Before Interest and Tax</v>
          </cell>
          <cell r="I22">
            <v>55013.171934081707</v>
          </cell>
          <cell r="J22">
            <v>46846.293195563427</v>
          </cell>
          <cell r="K22">
            <v>-10839.02900000001</v>
          </cell>
          <cell r="L22">
            <v>-6981.0160209960886</v>
          </cell>
          <cell r="M22">
            <v>-2742.9420209960954</v>
          </cell>
          <cell r="N22">
            <v>-2640.3589999999999</v>
          </cell>
          <cell r="O22">
            <v>-4019.6610000000001</v>
          </cell>
          <cell r="P22">
            <v>4561.9010000000017</v>
          </cell>
          <cell r="Q22">
            <v>1679.3810000000012</v>
          </cell>
          <cell r="R22">
            <v>-1005</v>
          </cell>
          <cell r="S22">
            <v>66.302000000000021</v>
          </cell>
          <cell r="T22">
            <v>0</v>
          </cell>
          <cell r="U22">
            <v>-2880.6379999999999</v>
          </cell>
          <cell r="V22">
            <v>1472.2719999999681</v>
          </cell>
          <cell r="W22">
            <v>1472.2719999999827</v>
          </cell>
          <cell r="Y22">
            <v>0</v>
          </cell>
          <cell r="Z22">
            <v>906.31425195313204</v>
          </cell>
          <cell r="AA22">
            <v>-245.10180078123813</v>
          </cell>
          <cell r="AB22">
            <v>-1885.2958007812558</v>
          </cell>
          <cell r="AC22">
            <v>68.202000000001135</v>
          </cell>
          <cell r="AD22">
            <v>1571.9919999999984</v>
          </cell>
          <cell r="AE22">
            <v>0</v>
          </cell>
          <cell r="AF22">
            <v>-476.77600000001257</v>
          </cell>
          <cell r="AG22">
            <v>-136.50499999997555</v>
          </cell>
          <cell r="AH22">
            <v>1015.1549999999843</v>
          </cell>
          <cell r="AI22">
            <v>-1355.4259999999999</v>
          </cell>
          <cell r="AJ22">
            <v>6181.025000000016</v>
          </cell>
          <cell r="AK22">
            <v>30460.359308342857</v>
          </cell>
          <cell r="AL22">
            <v>23992.341308342802</v>
          </cell>
          <cell r="AM22">
            <v>6468.018</v>
          </cell>
          <cell r="AN22">
            <v>0</v>
          </cell>
          <cell r="AO22">
            <v>15443</v>
          </cell>
          <cell r="AP22">
            <v>15443</v>
          </cell>
          <cell r="AQ22">
            <v>0</v>
          </cell>
          <cell r="AR22">
            <v>1220.0999999999999</v>
          </cell>
          <cell r="AS22">
            <v>-25311.213</v>
          </cell>
          <cell r="AT22">
            <v>-6778.9560000000001</v>
          </cell>
          <cell r="AU22">
            <v>-4335.8029999999999</v>
          </cell>
          <cell r="AV22">
            <v>-4749.7489999999998</v>
          </cell>
          <cell r="AW22">
            <v>-4963.3310000000001</v>
          </cell>
          <cell r="AX22">
            <v>-2625.0030000000002</v>
          </cell>
          <cell r="AY22">
            <v>-1858.3710000000003</v>
          </cell>
          <cell r="AZ22">
            <v>-1413.056</v>
          </cell>
          <cell r="BA22">
            <v>0</v>
          </cell>
          <cell r="BB22">
            <v>-2250</v>
          </cell>
          <cell r="BC22">
            <v>0</v>
          </cell>
          <cell r="BD22">
            <v>0</v>
          </cell>
          <cell r="BF22">
            <v>-3.2423486118204892E-10</v>
          </cell>
        </row>
        <row r="24">
          <cell r="E24" t="str">
            <v>Abnormals</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F24">
            <v>0</v>
          </cell>
        </row>
        <row r="25">
          <cell r="E25" t="str">
            <v>Property Revaluations/(Writedowns)</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F25">
            <v>0</v>
          </cell>
        </row>
        <row r="26">
          <cell r="E26" t="str">
            <v>Gain/(Loss) on Sale of Property</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F26">
            <v>0</v>
          </cell>
        </row>
        <row r="27">
          <cell r="E27" t="str">
            <v>Net Financing Costs</v>
          </cell>
          <cell r="I27">
            <v>17700</v>
          </cell>
          <cell r="J27">
            <v>0</v>
          </cell>
          <cell r="K27">
            <v>0</v>
          </cell>
          <cell r="L27">
            <v>720</v>
          </cell>
          <cell r="M27">
            <v>0</v>
          </cell>
          <cell r="N27">
            <v>0</v>
          </cell>
          <cell r="O27">
            <v>0</v>
          </cell>
          <cell r="P27">
            <v>0</v>
          </cell>
          <cell r="Q27">
            <v>0</v>
          </cell>
          <cell r="R27">
            <v>720</v>
          </cell>
          <cell r="S27">
            <v>0</v>
          </cell>
          <cell r="T27">
            <v>0</v>
          </cell>
          <cell r="U27">
            <v>0</v>
          </cell>
          <cell r="V27">
            <v>793.24800000000016</v>
          </cell>
          <cell r="W27">
            <v>793.24800000000016</v>
          </cell>
          <cell r="Y27">
            <v>0</v>
          </cell>
          <cell r="Z27">
            <v>0</v>
          </cell>
          <cell r="AA27">
            <v>0</v>
          </cell>
          <cell r="AB27">
            <v>0</v>
          </cell>
          <cell r="AC27">
            <v>0</v>
          </cell>
          <cell r="AD27">
            <v>0</v>
          </cell>
          <cell r="AE27">
            <v>0</v>
          </cell>
          <cell r="AF27">
            <v>2127</v>
          </cell>
          <cell r="AG27">
            <v>1797</v>
          </cell>
          <cell r="AH27">
            <v>330</v>
          </cell>
          <cell r="AI27">
            <v>0</v>
          </cell>
          <cell r="AJ27">
            <v>3205.4479999999999</v>
          </cell>
          <cell r="AK27">
            <v>0</v>
          </cell>
          <cell r="AL27">
            <v>0</v>
          </cell>
          <cell r="AM27">
            <v>0</v>
          </cell>
          <cell r="AN27">
            <v>0</v>
          </cell>
          <cell r="AO27">
            <v>2960</v>
          </cell>
          <cell r="AP27">
            <v>2960</v>
          </cell>
          <cell r="AQ27">
            <v>0</v>
          </cell>
          <cell r="AR27">
            <v>316</v>
          </cell>
          <cell r="AS27">
            <v>0</v>
          </cell>
          <cell r="AT27">
            <v>0</v>
          </cell>
          <cell r="AU27">
            <v>0</v>
          </cell>
          <cell r="AV27">
            <v>0</v>
          </cell>
          <cell r="AW27">
            <v>0</v>
          </cell>
          <cell r="AX27">
            <v>0</v>
          </cell>
          <cell r="AY27">
            <v>0</v>
          </cell>
          <cell r="AZ27">
            <v>0</v>
          </cell>
          <cell r="BA27">
            <v>7578.3039999999992</v>
          </cell>
          <cell r="BB27">
            <v>0</v>
          </cell>
          <cell r="BC27">
            <v>0</v>
          </cell>
          <cell r="BD27">
            <v>0</v>
          </cell>
          <cell r="BF27">
            <v>9.0949470177292824E-13</v>
          </cell>
        </row>
        <row r="28">
          <cell r="E28" t="str">
            <v>Income Tax</v>
          </cell>
          <cell r="I28">
            <v>17999.698293962389</v>
          </cell>
          <cell r="J28">
            <v>15459.27675453594</v>
          </cell>
          <cell r="K28">
            <v>-3576.8795700000019</v>
          </cell>
          <cell r="L28">
            <v>-2541.3352869287114</v>
          </cell>
          <cell r="M28">
            <v>-905.17086692871158</v>
          </cell>
          <cell r="N28">
            <v>-871.31846999999993</v>
          </cell>
          <cell r="O28">
            <v>-1326.48813</v>
          </cell>
          <cell r="P28">
            <v>1505.4273300000002</v>
          </cell>
          <cell r="Q28">
            <v>554.1957299999998</v>
          </cell>
          <cell r="R28">
            <v>-569.25</v>
          </cell>
          <cell r="S28">
            <v>21.879660000000005</v>
          </cell>
          <cell r="T28">
            <v>0</v>
          </cell>
          <cell r="U28">
            <v>-950.61054000000001</v>
          </cell>
          <cell r="V28">
            <v>537.48816000000465</v>
          </cell>
          <cell r="W28">
            <v>537.48816000000454</v>
          </cell>
          <cell r="Y28">
            <v>0</v>
          </cell>
          <cell r="Z28">
            <v>299.08370314452867</v>
          </cell>
          <cell r="AA28">
            <v>-8.2057142578117741</v>
          </cell>
          <cell r="AB28">
            <v>-622.14761425781148</v>
          </cell>
          <cell r="AC28">
            <v>22.506660000000117</v>
          </cell>
          <cell r="AD28">
            <v>591.43523999999957</v>
          </cell>
          <cell r="AE28">
            <v>0</v>
          </cell>
          <cell r="AF28">
            <v>81.927119999999206</v>
          </cell>
          <cell r="AG28">
            <v>303.11655000000013</v>
          </cell>
          <cell r="AH28">
            <v>226.10114999999902</v>
          </cell>
          <cell r="AI28">
            <v>-447.29058000000009</v>
          </cell>
          <cell r="AJ28">
            <v>2617.2061200000016</v>
          </cell>
          <cell r="AK28">
            <v>10051.918571753116</v>
          </cell>
          <cell r="AL28">
            <v>7917.4726317531185</v>
          </cell>
          <cell r="AM28">
            <v>2134.4459399999992</v>
          </cell>
          <cell r="AN28">
            <v>0</v>
          </cell>
          <cell r="AO28">
            <v>4119.3900000000003</v>
          </cell>
          <cell r="AP28">
            <v>4119.3900000000003</v>
          </cell>
          <cell r="AQ28">
            <v>0</v>
          </cell>
          <cell r="AR28">
            <v>298.35299999999938</v>
          </cell>
          <cell r="AS28">
            <v>-8352.7002900000007</v>
          </cell>
          <cell r="AT28">
            <v>-2237.05548</v>
          </cell>
          <cell r="AU28">
            <v>-1430.8149899999999</v>
          </cell>
          <cell r="AV28">
            <v>-1567.4171699999999</v>
          </cell>
          <cell r="AW28">
            <v>-1637.8992300000002</v>
          </cell>
          <cell r="AX28">
            <v>-866.25099000000012</v>
          </cell>
          <cell r="AY28">
            <v>-613.26243000000011</v>
          </cell>
          <cell r="AZ28">
            <v>-466.30848000000003</v>
          </cell>
          <cell r="BA28">
            <v>222.98420571532586</v>
          </cell>
          <cell r="BB28">
            <v>-742.5</v>
          </cell>
          <cell r="BC28">
            <v>0</v>
          </cell>
          <cell r="BD28">
            <v>0</v>
          </cell>
          <cell r="BF28">
            <v>-3.637978807091713E-12</v>
          </cell>
        </row>
        <row r="29">
          <cell r="E29" t="str">
            <v>Associates Profit/(Loss)</v>
          </cell>
          <cell r="I29">
            <v>1194.96</v>
          </cell>
          <cell r="J29">
            <v>0</v>
          </cell>
          <cell r="K29">
            <v>306.95999999999998</v>
          </cell>
          <cell r="L29">
            <v>288</v>
          </cell>
          <cell r="M29">
            <v>0</v>
          </cell>
          <cell r="N29">
            <v>0</v>
          </cell>
          <cell r="O29">
            <v>-780</v>
          </cell>
          <cell r="P29">
            <v>0</v>
          </cell>
          <cell r="Q29">
            <v>0</v>
          </cell>
          <cell r="R29">
            <v>-132</v>
          </cell>
          <cell r="S29">
            <v>0</v>
          </cell>
          <cell r="T29">
            <v>0</v>
          </cell>
          <cell r="U29">
            <v>1200</v>
          </cell>
          <cell r="V29">
            <v>600</v>
          </cell>
          <cell r="W29">
            <v>0</v>
          </cell>
          <cell r="Y29">
            <v>600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F29">
            <v>0</v>
          </cell>
        </row>
        <row r="31">
          <cell r="D31" t="str">
            <v>Accounting NOPAT</v>
          </cell>
          <cell r="I31">
            <v>20508.433640119318</v>
          </cell>
          <cell r="J31">
            <v>31387.016441027488</v>
          </cell>
          <cell r="K31">
            <v>-6955.1894300000076</v>
          </cell>
          <cell r="L31">
            <v>-4871.6807340673768</v>
          </cell>
          <cell r="M31">
            <v>-1837.7711540673838</v>
          </cell>
          <cell r="N31">
            <v>-1769.04053</v>
          </cell>
          <cell r="O31">
            <v>-3473.1728700000003</v>
          </cell>
          <cell r="P31">
            <v>3056.4736700000012</v>
          </cell>
          <cell r="Q31">
            <v>1125.1852700000013</v>
          </cell>
          <cell r="R31">
            <v>-1287.75</v>
          </cell>
          <cell r="S31">
            <v>44.42234000000002</v>
          </cell>
          <cell r="T31">
            <v>0</v>
          </cell>
          <cell r="U31">
            <v>-730.02745999999979</v>
          </cell>
          <cell r="V31">
            <v>741.53583999996329</v>
          </cell>
          <cell r="W31">
            <v>141.53583999997795</v>
          </cell>
          <cell r="Y31">
            <v>600</v>
          </cell>
          <cell r="Z31">
            <v>607.23054880860332</v>
          </cell>
          <cell r="AA31">
            <v>-236.89608652342636</v>
          </cell>
          <cell r="AB31">
            <v>-1263.1481865234152</v>
          </cell>
          <cell r="AC31">
            <v>45.695340000001018</v>
          </cell>
          <cell r="AD31">
            <v>980.5567599999988</v>
          </cell>
          <cell r="AE31">
            <v>0</v>
          </cell>
          <cell r="AF31">
            <v>-2685.7031200000265</v>
          </cell>
          <cell r="AG31">
            <v>-2236.6215499999757</v>
          </cell>
          <cell r="AH31">
            <v>459.05384999998523</v>
          </cell>
          <cell r="AI31">
            <v>-908.13541999999984</v>
          </cell>
          <cell r="AJ31">
            <v>358.37088000001449</v>
          </cell>
          <cell r="AK31">
            <v>20408.440736589742</v>
          </cell>
          <cell r="AL31">
            <v>16074.868676589684</v>
          </cell>
          <cell r="AM31">
            <v>4333.5720600000004</v>
          </cell>
          <cell r="AN31">
            <v>0</v>
          </cell>
          <cell r="AO31">
            <v>8363.61</v>
          </cell>
          <cell r="AP31">
            <v>8363.61</v>
          </cell>
          <cell r="AQ31">
            <v>0</v>
          </cell>
          <cell r="AR31">
            <v>605.74699999999916</v>
          </cell>
          <cell r="AS31">
            <v>-16958.512709999999</v>
          </cell>
          <cell r="AT31">
            <v>-4541.9005200000001</v>
          </cell>
          <cell r="AU31">
            <v>-2904.98801</v>
          </cell>
          <cell r="AV31">
            <v>-3182.3318300000001</v>
          </cell>
          <cell r="AW31">
            <v>-3325.4317700000001</v>
          </cell>
          <cell r="AX31">
            <v>-1758.7520100000002</v>
          </cell>
          <cell r="AY31">
            <v>-1245.1085700000003</v>
          </cell>
          <cell r="AZ31">
            <v>-946.74752000000001</v>
          </cell>
          <cell r="BA31">
            <v>-7801.2882057153247</v>
          </cell>
          <cell r="BB31">
            <v>-1507.5</v>
          </cell>
          <cell r="BC31">
            <v>0</v>
          </cell>
          <cell r="BD31">
            <v>0</v>
          </cell>
          <cell r="BF31">
            <v>-3.3196556614711881E-10</v>
          </cell>
        </row>
        <row r="33">
          <cell r="D33" t="str">
            <v>Allocation of Support Groups</v>
          </cell>
        </row>
        <row r="34">
          <cell r="E34" t="str">
            <v>Earnings Before Interest and Tax - n.a.</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F34">
            <v>0</v>
          </cell>
        </row>
        <row r="35">
          <cell r="E35" t="str">
            <v>Income Tax - n.a.</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F35">
            <v>0</v>
          </cell>
        </row>
        <row r="36">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F36">
            <v>0</v>
          </cell>
        </row>
        <row r="38">
          <cell r="D38" t="str">
            <v>Accounting NOPAT After Allocation of SGs</v>
          </cell>
          <cell r="I38">
            <v>20508.433640119318</v>
          </cell>
          <cell r="J38">
            <v>31387.016441027488</v>
          </cell>
          <cell r="K38">
            <v>-6955.1894300000076</v>
          </cell>
          <cell r="L38">
            <v>-4871.6807340673768</v>
          </cell>
          <cell r="M38">
            <v>-1837.7711540673838</v>
          </cell>
          <cell r="N38">
            <v>-1769.04053</v>
          </cell>
          <cell r="O38">
            <v>-3473.1728700000003</v>
          </cell>
          <cell r="P38">
            <v>3056.4736700000012</v>
          </cell>
          <cell r="Q38">
            <v>1125.1852700000013</v>
          </cell>
          <cell r="R38">
            <v>-1287.75</v>
          </cell>
          <cell r="S38">
            <v>44.42234000000002</v>
          </cell>
          <cell r="T38">
            <v>0</v>
          </cell>
          <cell r="U38">
            <v>-730.02745999999979</v>
          </cell>
          <cell r="V38">
            <v>741.53583999996329</v>
          </cell>
          <cell r="W38">
            <v>141.53583999997795</v>
          </cell>
          <cell r="Y38">
            <v>600</v>
          </cell>
          <cell r="Z38">
            <v>607.23054880860332</v>
          </cell>
          <cell r="AA38">
            <v>-236.89608652342636</v>
          </cell>
          <cell r="AB38">
            <v>-1263.1481865234152</v>
          </cell>
          <cell r="AC38">
            <v>45.695340000001018</v>
          </cell>
          <cell r="AD38">
            <v>980.5567599999988</v>
          </cell>
          <cell r="AE38">
            <v>0</v>
          </cell>
          <cell r="AF38">
            <v>-2685.7031200000265</v>
          </cell>
          <cell r="AG38">
            <v>-2236.6215499999757</v>
          </cell>
          <cell r="AH38">
            <v>459.05384999998523</v>
          </cell>
          <cell r="AI38">
            <v>-908.13541999999984</v>
          </cell>
          <cell r="AJ38">
            <v>358.37088000001449</v>
          </cell>
          <cell r="AK38">
            <v>20408.440736589742</v>
          </cell>
          <cell r="AL38">
            <v>16074.868676589684</v>
          </cell>
          <cell r="AM38">
            <v>4333.5720600000004</v>
          </cell>
          <cell r="AN38">
            <v>0</v>
          </cell>
          <cell r="AO38">
            <v>8363.61</v>
          </cell>
          <cell r="AP38">
            <v>8363.61</v>
          </cell>
          <cell r="AQ38">
            <v>0</v>
          </cell>
          <cell r="AR38">
            <v>605.74699999999916</v>
          </cell>
          <cell r="AS38">
            <v>-16958.512709999999</v>
          </cell>
          <cell r="AT38">
            <v>-4541.9005200000001</v>
          </cell>
          <cell r="AU38">
            <v>-2904.98801</v>
          </cell>
          <cell r="AV38">
            <v>-3182.3318300000001</v>
          </cell>
          <cell r="AW38">
            <v>-3325.4317700000001</v>
          </cell>
          <cell r="AX38">
            <v>-1758.7520100000002</v>
          </cell>
          <cell r="AY38">
            <v>-1245.1085700000003</v>
          </cell>
          <cell r="AZ38">
            <v>-946.74752000000001</v>
          </cell>
          <cell r="BA38">
            <v>-7801.2882057153247</v>
          </cell>
          <cell r="BB38">
            <v>-1507.5</v>
          </cell>
          <cell r="BC38">
            <v>0</v>
          </cell>
          <cell r="BD38">
            <v>0</v>
          </cell>
          <cell r="BF38">
            <v>-3.3196556614711881E-10</v>
          </cell>
        </row>
        <row r="40">
          <cell r="D40" t="str">
            <v>EVA Adjustments</v>
          </cell>
        </row>
        <row r="41">
          <cell r="D41" t="str">
            <v>Historical b.f.</v>
          </cell>
        </row>
        <row r="42">
          <cell r="E42" t="str">
            <v>Severances</v>
          </cell>
          <cell r="I42">
            <v>-7964.515524461839</v>
          </cell>
          <cell r="J42">
            <v>-3479.8570116565256</v>
          </cell>
          <cell r="K42">
            <v>-1843.2874789437071</v>
          </cell>
          <cell r="L42">
            <v>-130.30971568080358</v>
          </cell>
          <cell r="M42">
            <v>-20.042285714285715</v>
          </cell>
          <cell r="N42">
            <v>0</v>
          </cell>
          <cell r="O42">
            <v>-1.2370013950892855</v>
          </cell>
          <cell r="P42">
            <v>-33.77028571428572</v>
          </cell>
          <cell r="Q42">
            <v>0</v>
          </cell>
          <cell r="R42">
            <v>-61.142857142857146</v>
          </cell>
          <cell r="S42">
            <v>0</v>
          </cell>
          <cell r="T42">
            <v>0</v>
          </cell>
          <cell r="U42">
            <v>-14.117285714285718</v>
          </cell>
          <cell r="V42">
            <v>-1427.0623449968612</v>
          </cell>
          <cell r="W42">
            <v>-1427.0623449968612</v>
          </cell>
          <cell r="Y42">
            <v>0</v>
          </cell>
          <cell r="Z42">
            <v>-17.979667131696431</v>
          </cell>
          <cell r="AA42">
            <v>-475.08954659598214</v>
          </cell>
          <cell r="AB42">
            <v>-377.48999804687503</v>
          </cell>
          <cell r="AC42">
            <v>-97.599548549107141</v>
          </cell>
          <cell r="AD42">
            <v>0</v>
          </cell>
          <cell r="AE42">
            <v>0</v>
          </cell>
          <cell r="AF42">
            <v>-34.428571428571423</v>
          </cell>
          <cell r="AG42">
            <v>-34</v>
          </cell>
          <cell r="AH42">
            <v>-0.42857142857142855</v>
          </cell>
          <cell r="AI42">
            <v>0</v>
          </cell>
          <cell r="AJ42">
            <v>0</v>
          </cell>
          <cell r="AK42">
            <v>-103.71902734375001</v>
          </cell>
          <cell r="AL42">
            <v>-66.662000000000006</v>
          </cell>
          <cell r="AM42">
            <v>-37.057027343750001</v>
          </cell>
          <cell r="AN42">
            <v>0</v>
          </cell>
          <cell r="AO42">
            <v>0</v>
          </cell>
          <cell r="AP42">
            <v>0</v>
          </cell>
          <cell r="AQ42">
            <v>0</v>
          </cell>
          <cell r="AR42">
            <v>-111.09558063616072</v>
          </cell>
          <cell r="AS42">
            <v>-57.768714285714282</v>
          </cell>
          <cell r="AT42">
            <v>0</v>
          </cell>
          <cell r="AU42">
            <v>-19.868857142857141</v>
          </cell>
          <cell r="AV42">
            <v>-15.714285714285714</v>
          </cell>
          <cell r="AW42">
            <v>0</v>
          </cell>
          <cell r="AX42">
            <v>0</v>
          </cell>
          <cell r="AY42">
            <v>-22.185571428571428</v>
          </cell>
          <cell r="AZ42">
            <v>-283.88557142857144</v>
          </cell>
          <cell r="BA42">
            <v>0</v>
          </cell>
          <cell r="BB42">
            <v>0</v>
          </cell>
          <cell r="BC42">
            <v>-3.229433349640129E-2</v>
          </cell>
          <cell r="BD42">
            <v>0</v>
          </cell>
          <cell r="BF42">
            <v>1.029260010554367E-12</v>
          </cell>
        </row>
        <row r="43">
          <cell r="E43" t="str">
            <v>Abnormal Items Revenue/(Cost)</v>
          </cell>
          <cell r="I43">
            <v>-272.42857142857144</v>
          </cell>
          <cell r="J43">
            <v>0</v>
          </cell>
          <cell r="K43">
            <v>0</v>
          </cell>
          <cell r="L43">
            <v>0</v>
          </cell>
          <cell r="M43">
            <v>0</v>
          </cell>
          <cell r="N43">
            <v>0</v>
          </cell>
          <cell r="O43">
            <v>0</v>
          </cell>
          <cell r="P43">
            <v>0</v>
          </cell>
          <cell r="Q43">
            <v>0</v>
          </cell>
          <cell r="R43">
            <v>0</v>
          </cell>
          <cell r="S43">
            <v>0</v>
          </cell>
          <cell r="T43">
            <v>0</v>
          </cell>
          <cell r="U43">
            <v>0</v>
          </cell>
          <cell r="V43">
            <v>-272.42857142857144</v>
          </cell>
          <cell r="W43">
            <v>-272.42857142857144</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F43">
            <v>0</v>
          </cell>
        </row>
        <row r="44">
          <cell r="E44" t="str">
            <v>Tax on above Adjustments</v>
          </cell>
          <cell r="I44">
            <v>2718.1915516438353</v>
          </cell>
          <cell r="J44">
            <v>1148.3528138466536</v>
          </cell>
          <cell r="K44">
            <v>608.28486805142336</v>
          </cell>
          <cell r="L44">
            <v>43.002206174665183</v>
          </cell>
          <cell r="M44">
            <v>6.6139542857142866</v>
          </cell>
          <cell r="N44">
            <v>0</v>
          </cell>
          <cell r="O44">
            <v>0.40821046037946424</v>
          </cell>
          <cell r="P44">
            <v>11.144194285714288</v>
          </cell>
          <cell r="Q44">
            <v>0</v>
          </cell>
          <cell r="R44">
            <v>20.177142857142858</v>
          </cell>
          <cell r="S44">
            <v>0</v>
          </cell>
          <cell r="T44">
            <v>0</v>
          </cell>
          <cell r="U44">
            <v>4.6587042857142871</v>
          </cell>
          <cell r="V44">
            <v>560.83200242039277</v>
          </cell>
          <cell r="W44">
            <v>560.83200242039277</v>
          </cell>
          <cell r="Y44">
            <v>0</v>
          </cell>
          <cell r="Z44">
            <v>5.9332901534598221</v>
          </cell>
          <cell r="AA44">
            <v>156.77955037667411</v>
          </cell>
          <cell r="AB44">
            <v>124.57169935546877</v>
          </cell>
          <cell r="AC44">
            <v>32.207851021205357</v>
          </cell>
          <cell r="AD44">
            <v>0</v>
          </cell>
          <cell r="AE44">
            <v>0</v>
          </cell>
          <cell r="AF44">
            <v>11.36142857142857</v>
          </cell>
          <cell r="AG44">
            <v>11.22</v>
          </cell>
          <cell r="AH44">
            <v>0.14142857142857143</v>
          </cell>
          <cell r="AI44">
            <v>0</v>
          </cell>
          <cell r="AJ44">
            <v>0</v>
          </cell>
          <cell r="AK44">
            <v>34.227279023437504</v>
          </cell>
          <cell r="AL44">
            <v>21.998460000000001</v>
          </cell>
          <cell r="AM44">
            <v>12.2288190234375</v>
          </cell>
          <cell r="AN44">
            <v>0</v>
          </cell>
          <cell r="AO44">
            <v>0</v>
          </cell>
          <cell r="AP44">
            <v>0</v>
          </cell>
          <cell r="AQ44">
            <v>0</v>
          </cell>
          <cell r="AR44">
            <v>36.661541609933039</v>
          </cell>
          <cell r="AS44">
            <v>19.063675714285715</v>
          </cell>
          <cell r="AT44">
            <v>0</v>
          </cell>
          <cell r="AU44">
            <v>6.5567228571428569</v>
          </cell>
          <cell r="AV44">
            <v>5.1857142857142859</v>
          </cell>
          <cell r="AW44">
            <v>0</v>
          </cell>
          <cell r="AX44">
            <v>0</v>
          </cell>
          <cell r="AY44">
            <v>7.3212385714285722</v>
          </cell>
          <cell r="AZ44">
            <v>93.682238571428584</v>
          </cell>
          <cell r="BA44">
            <v>0</v>
          </cell>
          <cell r="BB44">
            <v>0</v>
          </cell>
          <cell r="BC44">
            <v>1.0657130053812426E-2</v>
          </cell>
          <cell r="BD44">
            <v>0</v>
          </cell>
          <cell r="BF44">
            <v>-8.2168820358941019E-13</v>
          </cell>
        </row>
        <row r="45">
          <cell r="I45">
            <v>-5518.7525442465758</v>
          </cell>
          <cell r="J45">
            <v>-2331.504197809872</v>
          </cell>
          <cell r="K45">
            <v>-1235.0026108922839</v>
          </cell>
          <cell r="L45">
            <v>-87.307509506138388</v>
          </cell>
          <cell r="M45">
            <v>-13.428331428571429</v>
          </cell>
          <cell r="N45">
            <v>0</v>
          </cell>
          <cell r="O45">
            <v>-0.82879093470982124</v>
          </cell>
          <cell r="P45">
            <v>-22.626091428571431</v>
          </cell>
          <cell r="Q45">
            <v>0</v>
          </cell>
          <cell r="R45">
            <v>-40.965714285714284</v>
          </cell>
          <cell r="S45">
            <v>0</v>
          </cell>
          <cell r="T45">
            <v>0</v>
          </cell>
          <cell r="U45">
            <v>-9.4585814285714314</v>
          </cell>
          <cell r="V45">
            <v>-1138.6589140050401</v>
          </cell>
          <cell r="W45">
            <v>-1138.6589140050401</v>
          </cell>
          <cell r="Y45">
            <v>0</v>
          </cell>
          <cell r="Z45">
            <v>-12.046376978236609</v>
          </cell>
          <cell r="AA45">
            <v>-318.309996219308</v>
          </cell>
          <cell r="AB45">
            <v>-252.91829869140628</v>
          </cell>
          <cell r="AC45">
            <v>-65.391697527901783</v>
          </cell>
          <cell r="AD45">
            <v>0</v>
          </cell>
          <cell r="AE45">
            <v>0</v>
          </cell>
          <cell r="AF45">
            <v>-23.067142857142855</v>
          </cell>
          <cell r="AG45">
            <v>-22.78</v>
          </cell>
          <cell r="AH45">
            <v>-0.28714285714285714</v>
          </cell>
          <cell r="AI45">
            <v>0</v>
          </cell>
          <cell r="AJ45">
            <v>0</v>
          </cell>
          <cell r="AK45">
            <v>-69.49174832031251</v>
          </cell>
          <cell r="AL45">
            <v>-44.663540000000005</v>
          </cell>
          <cell r="AM45">
            <v>-24.828208320312498</v>
          </cell>
          <cell r="AN45">
            <v>0</v>
          </cell>
          <cell r="AO45">
            <v>0</v>
          </cell>
          <cell r="AP45">
            <v>0</v>
          </cell>
          <cell r="AQ45">
            <v>0</v>
          </cell>
          <cell r="AR45">
            <v>-74.43403902622768</v>
          </cell>
          <cell r="AS45">
            <v>-38.705038571428567</v>
          </cell>
          <cell r="AT45">
            <v>0</v>
          </cell>
          <cell r="AU45">
            <v>-13.312134285714285</v>
          </cell>
          <cell r="AV45">
            <v>-10.528571428571428</v>
          </cell>
          <cell r="AW45">
            <v>0</v>
          </cell>
          <cell r="AX45">
            <v>0</v>
          </cell>
          <cell r="AY45">
            <v>-14.864332857142855</v>
          </cell>
          <cell r="AZ45">
            <v>-190.20333285714287</v>
          </cell>
          <cell r="BA45">
            <v>0</v>
          </cell>
          <cell r="BB45">
            <v>0</v>
          </cell>
          <cell r="BC45">
            <v>-2.1637203442588862E-2</v>
          </cell>
          <cell r="BD45">
            <v>0</v>
          </cell>
          <cell r="BF45">
            <v>2.0757180696495681E-13</v>
          </cell>
        </row>
        <row r="46">
          <cell r="D46" t="str">
            <v>Current</v>
          </cell>
        </row>
        <row r="47">
          <cell r="E47" t="str">
            <v>Severances</v>
          </cell>
          <cell r="I47">
            <v>5299.003999999999</v>
          </cell>
          <cell r="J47">
            <v>2004</v>
          </cell>
          <cell r="K47">
            <v>2500</v>
          </cell>
          <cell r="L47">
            <v>200</v>
          </cell>
          <cell r="M47">
            <v>0</v>
          </cell>
          <cell r="N47">
            <v>0</v>
          </cell>
          <cell r="O47">
            <v>0</v>
          </cell>
          <cell r="P47">
            <v>0</v>
          </cell>
          <cell r="Q47">
            <v>0</v>
          </cell>
          <cell r="R47">
            <v>0</v>
          </cell>
          <cell r="S47">
            <v>0</v>
          </cell>
          <cell r="T47">
            <v>0</v>
          </cell>
          <cell r="U47">
            <v>200</v>
          </cell>
          <cell r="V47">
            <v>0</v>
          </cell>
          <cell r="W47">
            <v>0</v>
          </cell>
          <cell r="Y47">
            <v>0</v>
          </cell>
          <cell r="Z47">
            <v>0</v>
          </cell>
          <cell r="AA47">
            <v>300</v>
          </cell>
          <cell r="AB47">
            <v>300</v>
          </cell>
          <cell r="AC47">
            <v>0</v>
          </cell>
          <cell r="AD47">
            <v>0</v>
          </cell>
          <cell r="AE47">
            <v>0</v>
          </cell>
          <cell r="AF47">
            <v>75</v>
          </cell>
          <cell r="AG47">
            <v>75</v>
          </cell>
          <cell r="AH47">
            <v>0</v>
          </cell>
          <cell r="AI47">
            <v>0</v>
          </cell>
          <cell r="AJ47">
            <v>0</v>
          </cell>
          <cell r="AK47">
            <v>80.004000000000005</v>
          </cell>
          <cell r="AL47">
            <v>0</v>
          </cell>
          <cell r="AM47">
            <v>80.004000000000005</v>
          </cell>
          <cell r="AN47">
            <v>0</v>
          </cell>
          <cell r="AO47">
            <v>0</v>
          </cell>
          <cell r="AP47">
            <v>0</v>
          </cell>
          <cell r="AQ47">
            <v>0</v>
          </cell>
          <cell r="AR47">
            <v>140</v>
          </cell>
          <cell r="AS47">
            <v>0</v>
          </cell>
          <cell r="AT47">
            <v>0</v>
          </cell>
          <cell r="AU47">
            <v>0</v>
          </cell>
          <cell r="AV47">
            <v>0</v>
          </cell>
          <cell r="AW47">
            <v>0</v>
          </cell>
          <cell r="AX47">
            <v>0</v>
          </cell>
          <cell r="AY47">
            <v>0</v>
          </cell>
          <cell r="AZ47">
            <v>0</v>
          </cell>
          <cell r="BA47">
            <v>0</v>
          </cell>
          <cell r="BB47">
            <v>0</v>
          </cell>
          <cell r="BC47">
            <v>0</v>
          </cell>
          <cell r="BD47">
            <v>0</v>
          </cell>
          <cell r="BF47">
            <v>-1.0231815394945443E-12</v>
          </cell>
        </row>
        <row r="48">
          <cell r="E48" t="str">
            <v>Abnormal Items Revenue/(Cost)</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F48">
            <v>0</v>
          </cell>
        </row>
        <row r="49">
          <cell r="E49" t="str">
            <v>Amortised Goodwill</v>
          </cell>
          <cell r="I49">
            <v>8316.4440000000013</v>
          </cell>
          <cell r="J49">
            <v>0</v>
          </cell>
          <cell r="K49">
            <v>0</v>
          </cell>
          <cell r="L49">
            <v>0</v>
          </cell>
          <cell r="M49">
            <v>0</v>
          </cell>
          <cell r="N49">
            <v>0</v>
          </cell>
          <cell r="O49">
            <v>0</v>
          </cell>
          <cell r="P49">
            <v>0</v>
          </cell>
          <cell r="Q49">
            <v>0</v>
          </cell>
          <cell r="R49">
            <v>0</v>
          </cell>
          <cell r="S49">
            <v>0</v>
          </cell>
          <cell r="T49">
            <v>0</v>
          </cell>
          <cell r="U49">
            <v>0</v>
          </cell>
          <cell r="V49">
            <v>949.72800000000007</v>
          </cell>
          <cell r="W49">
            <v>949.72800000000007</v>
          </cell>
          <cell r="Y49">
            <v>0</v>
          </cell>
          <cell r="Z49">
            <v>0</v>
          </cell>
          <cell r="AA49">
            <v>220.23600000000008</v>
          </cell>
          <cell r="AB49">
            <v>0</v>
          </cell>
          <cell r="AC49">
            <v>0</v>
          </cell>
          <cell r="AD49">
            <v>220.23600000000008</v>
          </cell>
          <cell r="AE49">
            <v>0</v>
          </cell>
          <cell r="AF49">
            <v>2852.04</v>
          </cell>
          <cell r="AG49">
            <v>2852.04</v>
          </cell>
          <cell r="AH49">
            <v>0</v>
          </cell>
          <cell r="AI49">
            <v>0</v>
          </cell>
          <cell r="AJ49">
            <v>4294.4399999999996</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F49">
            <v>1.8189894035458565E-12</v>
          </cell>
        </row>
        <row r="50">
          <cell r="E50" t="str">
            <v>Operating Leases</v>
          </cell>
          <cell r="I50">
            <v>12716.029200000001</v>
          </cell>
          <cell r="J50">
            <v>8108.9273999999987</v>
          </cell>
          <cell r="K50">
            <v>5924.4222</v>
          </cell>
          <cell r="L50">
            <v>1524.9191999999998</v>
          </cell>
          <cell r="M50">
            <v>163.36079999999998</v>
          </cell>
          <cell r="N50">
            <v>49.115999999999993</v>
          </cell>
          <cell r="O50">
            <v>10.8</v>
          </cell>
          <cell r="P50">
            <v>77.040000000000006</v>
          </cell>
          <cell r="Q50">
            <v>289.20240000000001</v>
          </cell>
          <cell r="R50">
            <v>878.4</v>
          </cell>
          <cell r="S50">
            <v>27</v>
          </cell>
          <cell r="T50">
            <v>0</v>
          </cell>
          <cell r="U50">
            <v>30</v>
          </cell>
          <cell r="V50">
            <v>799.20120000000009</v>
          </cell>
          <cell r="W50">
            <v>799.20119999999997</v>
          </cell>
          <cell r="Y50">
            <v>0</v>
          </cell>
          <cell r="Z50">
            <v>271.92959999999999</v>
          </cell>
          <cell r="AA50">
            <v>2638.5144</v>
          </cell>
          <cell r="AB50">
            <v>2030.8247999999996</v>
          </cell>
          <cell r="AC50">
            <v>528.48959999999988</v>
          </cell>
          <cell r="AD50">
            <v>79.2</v>
          </cell>
          <cell r="AE50">
            <v>0</v>
          </cell>
          <cell r="AF50">
            <v>1969.0217999999998</v>
          </cell>
          <cell r="AG50">
            <v>1468.3025999999998</v>
          </cell>
          <cell r="AH50">
            <v>456.82080000000002</v>
          </cell>
          <cell r="AI50">
            <v>43.898400000000002</v>
          </cell>
          <cell r="AJ50">
            <v>0</v>
          </cell>
          <cell r="AK50">
            <v>376.50959999999998</v>
          </cell>
          <cell r="AL50">
            <v>0</v>
          </cell>
          <cell r="AM50">
            <v>376.50959999999998</v>
          </cell>
          <cell r="AN50">
            <v>0</v>
          </cell>
          <cell r="AO50">
            <v>-9533.4</v>
          </cell>
          <cell r="AP50">
            <v>-9533.4</v>
          </cell>
          <cell r="AQ50">
            <v>0</v>
          </cell>
          <cell r="AR50">
            <v>264.00959999999998</v>
          </cell>
          <cell r="AS50">
            <v>371.97419999999994</v>
          </cell>
          <cell r="AT50">
            <v>84.9</v>
          </cell>
          <cell r="AU50">
            <v>104.04</v>
          </cell>
          <cell r="AV50">
            <v>52.101600000000005</v>
          </cell>
          <cell r="AW50">
            <v>36</v>
          </cell>
          <cell r="AX50">
            <v>1.9301999999999999</v>
          </cell>
          <cell r="AY50">
            <v>93.002399999999994</v>
          </cell>
          <cell r="AZ50">
            <v>0</v>
          </cell>
          <cell r="BA50">
            <v>0</v>
          </cell>
          <cell r="BB50">
            <v>0</v>
          </cell>
          <cell r="BC50">
            <v>0</v>
          </cell>
          <cell r="BD50">
            <v>0</v>
          </cell>
          <cell r="BF50">
            <v>3.694822225952521E-12</v>
          </cell>
        </row>
        <row r="51">
          <cell r="E51" t="str">
            <v>Smoothed Property Revaluations/(Writedowns)</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F51">
            <v>0</v>
          </cell>
        </row>
        <row r="52">
          <cell r="E52" t="str">
            <v>Long-term Personnel Provision</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F52">
            <v>0</v>
          </cell>
        </row>
        <row r="53">
          <cell r="E53" t="str">
            <v>Net Financing Costs</v>
          </cell>
          <cell r="I53">
            <v>17700</v>
          </cell>
          <cell r="J53">
            <v>0</v>
          </cell>
          <cell r="K53">
            <v>0</v>
          </cell>
          <cell r="L53">
            <v>720</v>
          </cell>
          <cell r="M53">
            <v>0</v>
          </cell>
          <cell r="N53">
            <v>0</v>
          </cell>
          <cell r="O53">
            <v>0</v>
          </cell>
          <cell r="P53">
            <v>0</v>
          </cell>
          <cell r="Q53">
            <v>0</v>
          </cell>
          <cell r="R53">
            <v>720</v>
          </cell>
          <cell r="S53">
            <v>0</v>
          </cell>
          <cell r="T53">
            <v>0</v>
          </cell>
          <cell r="U53">
            <v>0</v>
          </cell>
          <cell r="V53">
            <v>793.24800000000016</v>
          </cell>
          <cell r="W53">
            <v>793.24800000000016</v>
          </cell>
          <cell r="Y53">
            <v>0</v>
          </cell>
          <cell r="Z53">
            <v>0</v>
          </cell>
          <cell r="AA53">
            <v>0</v>
          </cell>
          <cell r="AB53">
            <v>0</v>
          </cell>
          <cell r="AC53">
            <v>0</v>
          </cell>
          <cell r="AD53">
            <v>0</v>
          </cell>
          <cell r="AE53">
            <v>0</v>
          </cell>
          <cell r="AF53">
            <v>2127</v>
          </cell>
          <cell r="AG53">
            <v>1797</v>
          </cell>
          <cell r="AH53">
            <v>330</v>
          </cell>
          <cell r="AI53">
            <v>0</v>
          </cell>
          <cell r="AJ53">
            <v>3205.4479999999999</v>
          </cell>
          <cell r="AK53">
            <v>0</v>
          </cell>
          <cell r="AL53">
            <v>0</v>
          </cell>
          <cell r="AM53">
            <v>0</v>
          </cell>
          <cell r="AN53">
            <v>0</v>
          </cell>
          <cell r="AO53">
            <v>2960</v>
          </cell>
          <cell r="AP53">
            <v>2960</v>
          </cell>
          <cell r="AQ53">
            <v>0</v>
          </cell>
          <cell r="AR53">
            <v>316</v>
          </cell>
          <cell r="AS53">
            <v>0</v>
          </cell>
          <cell r="AT53">
            <v>0</v>
          </cell>
          <cell r="AU53">
            <v>0</v>
          </cell>
          <cell r="AV53">
            <v>0</v>
          </cell>
          <cell r="AW53">
            <v>0</v>
          </cell>
          <cell r="AX53">
            <v>0</v>
          </cell>
          <cell r="AY53">
            <v>0</v>
          </cell>
          <cell r="AZ53">
            <v>0</v>
          </cell>
          <cell r="BA53">
            <v>7578.3039999999992</v>
          </cell>
          <cell r="BB53">
            <v>0</v>
          </cell>
          <cell r="BC53">
            <v>0</v>
          </cell>
          <cell r="BD53">
            <v>0</v>
          </cell>
          <cell r="BF53">
            <v>9.0949470177292824E-13</v>
          </cell>
        </row>
        <row r="54">
          <cell r="E54" t="str">
            <v>Total Tax Adjustments</v>
          </cell>
          <cell r="I54">
            <v>-11785.960955999999</v>
          </cell>
          <cell r="J54">
            <v>-3337.2660419999997</v>
          </cell>
          <cell r="K54">
            <v>-2780.0593260000001</v>
          </cell>
          <cell r="L54">
            <v>-806.82333599999993</v>
          </cell>
          <cell r="M54">
            <v>-53.909063999999994</v>
          </cell>
          <cell r="N54">
            <v>-16.208279999999998</v>
          </cell>
          <cell r="O54">
            <v>-3.5639999999999996</v>
          </cell>
          <cell r="P54">
            <v>-25.423200000000005</v>
          </cell>
          <cell r="Q54">
            <v>-95.436792000000011</v>
          </cell>
          <cell r="R54">
            <v>-527.47200000000009</v>
          </cell>
          <cell r="S54">
            <v>-8.91</v>
          </cell>
          <cell r="T54">
            <v>0</v>
          </cell>
          <cell r="U54">
            <v>-75.900000000000006</v>
          </cell>
          <cell r="V54">
            <v>-525.50823600000012</v>
          </cell>
          <cell r="W54">
            <v>-525.50823600000012</v>
          </cell>
          <cell r="Y54">
            <v>0</v>
          </cell>
          <cell r="Z54">
            <v>-89.736767999999998</v>
          </cell>
          <cell r="AA54">
            <v>-969.70975200000009</v>
          </cell>
          <cell r="AB54">
            <v>-769.1721839999999</v>
          </cell>
          <cell r="AC54">
            <v>-174.40156799999997</v>
          </cell>
          <cell r="AD54">
            <v>-26.136000000000003</v>
          </cell>
          <cell r="AE54">
            <v>0</v>
          </cell>
          <cell r="AF54">
            <v>-1376.4371940000001</v>
          </cell>
          <cell r="AG54">
            <v>-1102.2998579999999</v>
          </cell>
          <cell r="AH54">
            <v>-259.65086400000001</v>
          </cell>
          <cell r="AI54">
            <v>-14.486472000000001</v>
          </cell>
          <cell r="AJ54">
            <v>-1057.79784</v>
          </cell>
          <cell r="AK54">
            <v>-150.64948799999999</v>
          </cell>
          <cell r="AL54">
            <v>0</v>
          </cell>
          <cell r="AM54">
            <v>-150.64948799999999</v>
          </cell>
          <cell r="AN54">
            <v>0</v>
          </cell>
          <cell r="AO54">
            <v>2169.2219999999998</v>
          </cell>
          <cell r="AP54">
            <v>2169.2219999999998</v>
          </cell>
          <cell r="AQ54">
            <v>0</v>
          </cell>
          <cell r="AR54">
            <v>-237.60316800000001</v>
          </cell>
          <cell r="AS54">
            <v>-122.751486</v>
          </cell>
          <cell r="AT54">
            <v>-28.016999999999999</v>
          </cell>
          <cell r="AU54">
            <v>-34.333200000000005</v>
          </cell>
          <cell r="AV54">
            <v>-17.193528000000004</v>
          </cell>
          <cell r="AW54">
            <v>-11.88</v>
          </cell>
          <cell r="AX54">
            <v>-0.63696600000000003</v>
          </cell>
          <cell r="AY54">
            <v>-30.690791999999998</v>
          </cell>
          <cell r="AZ54">
            <v>0</v>
          </cell>
          <cell r="BA54">
            <v>-2500.8403199999998</v>
          </cell>
          <cell r="BB54">
            <v>0</v>
          </cell>
          <cell r="BC54">
            <v>0</v>
          </cell>
          <cell r="BD54">
            <v>0</v>
          </cell>
          <cell r="BF54">
            <v>1.8189894035458565E-12</v>
          </cell>
        </row>
        <row r="55">
          <cell r="I55">
            <v>32245.516244000002</v>
          </cell>
          <cell r="J55">
            <v>6775.6613579999994</v>
          </cell>
          <cell r="K55">
            <v>5644.3628740000004</v>
          </cell>
          <cell r="L55">
            <v>1638.0958639999999</v>
          </cell>
          <cell r="M55">
            <v>109.45173599999998</v>
          </cell>
          <cell r="N55">
            <v>32.907719999999998</v>
          </cell>
          <cell r="O55">
            <v>7.2360000000000007</v>
          </cell>
          <cell r="P55">
            <v>51.616799999999998</v>
          </cell>
          <cell r="Q55">
            <v>193.76560799999999</v>
          </cell>
          <cell r="R55">
            <v>1070.9279999999999</v>
          </cell>
          <cell r="S55">
            <v>18.09</v>
          </cell>
          <cell r="T55">
            <v>0</v>
          </cell>
          <cell r="U55">
            <v>154.1</v>
          </cell>
          <cell r="V55">
            <v>2016.668964</v>
          </cell>
          <cell r="W55">
            <v>2016.668964</v>
          </cell>
          <cell r="Y55">
            <v>0</v>
          </cell>
          <cell r="Z55">
            <v>182.19283200000001</v>
          </cell>
          <cell r="AA55">
            <v>2189.0406479999997</v>
          </cell>
          <cell r="AB55">
            <v>1561.6526159999994</v>
          </cell>
          <cell r="AC55">
            <v>354.08803199999988</v>
          </cell>
          <cell r="AD55">
            <v>273.30000000000007</v>
          </cell>
          <cell r="AE55">
            <v>0</v>
          </cell>
          <cell r="AF55">
            <v>5646.6246059999994</v>
          </cell>
          <cell r="AG55">
            <v>5090.0427419999996</v>
          </cell>
          <cell r="AH55">
            <v>527.16993600000001</v>
          </cell>
          <cell r="AI55">
            <v>29.411928000000003</v>
          </cell>
          <cell r="AJ55">
            <v>6442.0901599999988</v>
          </cell>
          <cell r="AK55">
            <v>305.86411199999998</v>
          </cell>
          <cell r="AL55">
            <v>0</v>
          </cell>
          <cell r="AM55">
            <v>305.86411199999998</v>
          </cell>
          <cell r="AN55">
            <v>0</v>
          </cell>
          <cell r="AO55">
            <v>-4404.1779999999999</v>
          </cell>
          <cell r="AP55">
            <v>-4404.1779999999999</v>
          </cell>
          <cell r="AQ55">
            <v>0</v>
          </cell>
          <cell r="AR55">
            <v>482.406432</v>
          </cell>
          <cell r="AS55">
            <v>249.22271399999994</v>
          </cell>
          <cell r="AT55">
            <v>56.88300000000001</v>
          </cell>
          <cell r="AU55">
            <v>69.706800000000001</v>
          </cell>
          <cell r="AV55">
            <v>34.908072000000004</v>
          </cell>
          <cell r="AW55">
            <v>24.119999999999997</v>
          </cell>
          <cell r="AX55">
            <v>1.293234</v>
          </cell>
          <cell r="AY55">
            <v>62.311607999999993</v>
          </cell>
          <cell r="AZ55">
            <v>0</v>
          </cell>
          <cell r="BA55">
            <v>5077.4636799999989</v>
          </cell>
          <cell r="BB55">
            <v>0</v>
          </cell>
          <cell r="BC55">
            <v>0</v>
          </cell>
          <cell r="BD55">
            <v>0</v>
          </cell>
          <cell r="BF55">
            <v>7.2191141953226179E-12</v>
          </cell>
        </row>
        <row r="57">
          <cell r="D57" t="str">
            <v>Total EVA Adjustments</v>
          </cell>
          <cell r="I57">
            <v>26726.763699753428</v>
          </cell>
          <cell r="J57">
            <v>4444.1571601901269</v>
          </cell>
          <cell r="K57">
            <v>4409.3602631077165</v>
          </cell>
          <cell r="L57">
            <v>1550.7883544938616</v>
          </cell>
          <cell r="M57">
            <v>96.023404571428557</v>
          </cell>
          <cell r="N57">
            <v>32.907719999999998</v>
          </cell>
          <cell r="O57">
            <v>6.4072090652901794</v>
          </cell>
          <cell r="P57">
            <v>28.990708571428566</v>
          </cell>
          <cell r="Q57">
            <v>193.76560799999999</v>
          </cell>
          <cell r="R57">
            <v>1029.9622857142856</v>
          </cell>
          <cell r="S57">
            <v>18.09</v>
          </cell>
          <cell r="T57">
            <v>0</v>
          </cell>
          <cell r="U57">
            <v>144.64141857142857</v>
          </cell>
          <cell r="V57">
            <v>878.0100499949599</v>
          </cell>
          <cell r="W57">
            <v>878.0100499949599</v>
          </cell>
          <cell r="Y57">
            <v>0</v>
          </cell>
          <cell r="Z57">
            <v>170.14645502176342</v>
          </cell>
          <cell r="AA57">
            <v>1870.7306517806917</v>
          </cell>
          <cell r="AB57">
            <v>1308.7343173085931</v>
          </cell>
          <cell r="AC57">
            <v>288.6963344720981</v>
          </cell>
          <cell r="AD57">
            <v>273.30000000000007</v>
          </cell>
          <cell r="AE57">
            <v>0</v>
          </cell>
          <cell r="AF57">
            <v>5623.5574631428562</v>
          </cell>
          <cell r="AG57">
            <v>5067.2627419999999</v>
          </cell>
          <cell r="AH57">
            <v>526.88279314285717</v>
          </cell>
          <cell r="AI57">
            <v>29.411928000000003</v>
          </cell>
          <cell r="AJ57">
            <v>6442.0901599999988</v>
          </cell>
          <cell r="AK57">
            <v>236.37236367968745</v>
          </cell>
          <cell r="AL57">
            <v>-44.663540000000005</v>
          </cell>
          <cell r="AM57">
            <v>281.03590367968746</v>
          </cell>
          <cell r="AN57">
            <v>0</v>
          </cell>
          <cell r="AO57">
            <v>-4404.1779999999999</v>
          </cell>
          <cell r="AP57">
            <v>-4404.1779999999999</v>
          </cell>
          <cell r="AQ57">
            <v>0</v>
          </cell>
          <cell r="AR57">
            <v>407.97239297377234</v>
          </cell>
          <cell r="AS57">
            <v>210.51767542857138</v>
          </cell>
          <cell r="AT57">
            <v>56.88300000000001</v>
          </cell>
          <cell r="AU57">
            <v>56.394665714285715</v>
          </cell>
          <cell r="AV57">
            <v>24.379500571428576</v>
          </cell>
          <cell r="AW57">
            <v>24.119999999999997</v>
          </cell>
          <cell r="AX57">
            <v>1.293234</v>
          </cell>
          <cell r="AY57">
            <v>47.447275142857137</v>
          </cell>
          <cell r="AZ57">
            <v>-190.20333285714287</v>
          </cell>
          <cell r="BA57">
            <v>5077.4636799999989</v>
          </cell>
          <cell r="BB57">
            <v>0</v>
          </cell>
          <cell r="BC57">
            <v>-2.1637203442588862E-2</v>
          </cell>
          <cell r="BD57">
            <v>0</v>
          </cell>
          <cell r="BF57">
            <v>7.4266860022875747E-12</v>
          </cell>
        </row>
        <row r="59">
          <cell r="D59" t="str">
            <v>ECONOMIC NOPAT</v>
          </cell>
          <cell r="I59">
            <v>47235.197339872742</v>
          </cell>
          <cell r="J59">
            <v>35831.173601217612</v>
          </cell>
          <cell r="K59">
            <v>-2545.8291668922911</v>
          </cell>
          <cell r="L59">
            <v>-3320.8923795735154</v>
          </cell>
          <cell r="M59">
            <v>-1741.7477494959553</v>
          </cell>
          <cell r="N59">
            <v>-1736.1328100000001</v>
          </cell>
          <cell r="O59">
            <v>-3466.76566093471</v>
          </cell>
          <cell r="P59">
            <v>3085.4643785714297</v>
          </cell>
          <cell r="Q59">
            <v>1318.9508780000012</v>
          </cell>
          <cell r="R59">
            <v>-257.7877142857144</v>
          </cell>
          <cell r="S59">
            <v>62.512340000000023</v>
          </cell>
          <cell r="T59">
            <v>0</v>
          </cell>
          <cell r="U59">
            <v>-585.38604142857116</v>
          </cell>
          <cell r="V59">
            <v>1619.5458899949231</v>
          </cell>
          <cell r="W59">
            <v>1019.5458899949379</v>
          </cell>
          <cell r="Y59">
            <v>600</v>
          </cell>
          <cell r="Z59">
            <v>777.37700383036668</v>
          </cell>
          <cell r="AA59">
            <v>1633.8345652572652</v>
          </cell>
          <cell r="AB59">
            <v>45.586130785177829</v>
          </cell>
          <cell r="AC59">
            <v>334.39167447209911</v>
          </cell>
          <cell r="AD59">
            <v>1253.8567599999988</v>
          </cell>
          <cell r="AE59">
            <v>0</v>
          </cell>
          <cell r="AF59">
            <v>2937.8543431428297</v>
          </cell>
          <cell r="AG59">
            <v>2830.6411920000241</v>
          </cell>
          <cell r="AH59">
            <v>985.9366431428424</v>
          </cell>
          <cell r="AI59">
            <v>-878.72349199999985</v>
          </cell>
          <cell r="AJ59">
            <v>6800.4610400000129</v>
          </cell>
          <cell r="AK59">
            <v>20644.813100269428</v>
          </cell>
          <cell r="AL59">
            <v>16030.205136589684</v>
          </cell>
          <cell r="AM59">
            <v>4614.6079636796876</v>
          </cell>
          <cell r="AN59">
            <v>0</v>
          </cell>
          <cell r="AO59">
            <v>3959.4320000000007</v>
          </cell>
          <cell r="AP59">
            <v>3959.4320000000007</v>
          </cell>
          <cell r="AQ59">
            <v>0</v>
          </cell>
          <cell r="AR59">
            <v>1013.7193929737715</v>
          </cell>
          <cell r="AS59">
            <v>-16747.995034571428</v>
          </cell>
          <cell r="AT59">
            <v>-4485.0175200000003</v>
          </cell>
          <cell r="AU59">
            <v>-2848.5933442857145</v>
          </cell>
          <cell r="AV59">
            <v>-3157.9523294285714</v>
          </cell>
          <cell r="AW59">
            <v>-3301.3117700000003</v>
          </cell>
          <cell r="AX59">
            <v>-1757.4587760000002</v>
          </cell>
          <cell r="AY59">
            <v>-1197.6612948571433</v>
          </cell>
          <cell r="AZ59">
            <v>-1136.9508528571428</v>
          </cell>
          <cell r="BA59">
            <v>-2723.8245257153258</v>
          </cell>
          <cell r="BB59">
            <v>-1507.5</v>
          </cell>
          <cell r="BC59">
            <v>-2.1637203442588862E-2</v>
          </cell>
          <cell r="BD59">
            <v>0</v>
          </cell>
          <cell r="BF59">
            <v>-3.2453888014483123E-10</v>
          </cell>
        </row>
        <row r="61">
          <cell r="D61" t="str">
            <v>Current Assets</v>
          </cell>
        </row>
        <row r="62">
          <cell r="E62" t="str">
            <v>Bank &amp; ST Investments</v>
          </cell>
          <cell r="I62">
            <v>-9975.2157557861556</v>
          </cell>
          <cell r="J62">
            <v>0</v>
          </cell>
          <cell r="K62">
            <v>0</v>
          </cell>
          <cell r="L62">
            <v>76.72869</v>
          </cell>
          <cell r="M62">
            <v>0</v>
          </cell>
          <cell r="N62">
            <v>0</v>
          </cell>
          <cell r="O62">
            <v>0</v>
          </cell>
          <cell r="P62">
            <v>0</v>
          </cell>
          <cell r="Q62">
            <v>0</v>
          </cell>
          <cell r="R62">
            <v>93</v>
          </cell>
          <cell r="S62">
            <v>-16.27131</v>
          </cell>
          <cell r="T62">
            <v>0</v>
          </cell>
          <cell r="U62">
            <v>0</v>
          </cell>
          <cell r="V62">
            <v>375</v>
          </cell>
          <cell r="W62">
            <v>375</v>
          </cell>
          <cell r="Y62">
            <v>0</v>
          </cell>
          <cell r="Z62">
            <v>0</v>
          </cell>
          <cell r="AA62">
            <v>227.34299999999999</v>
          </cell>
          <cell r="AB62">
            <v>0</v>
          </cell>
          <cell r="AC62">
            <v>0</v>
          </cell>
          <cell r="AD62">
            <v>227.34299999999999</v>
          </cell>
          <cell r="AE62">
            <v>0</v>
          </cell>
          <cell r="AF62">
            <v>1765.5450000000001</v>
          </cell>
          <cell r="AG62">
            <v>398</v>
          </cell>
          <cell r="AH62">
            <v>1367.5450000000001</v>
          </cell>
          <cell r="AI62">
            <v>0</v>
          </cell>
          <cell r="AJ62">
            <v>4793.2098742138332</v>
          </cell>
          <cell r="AK62">
            <v>5284.5374299999994</v>
          </cell>
          <cell r="AL62">
            <v>1642</v>
          </cell>
          <cell r="AM62">
            <v>3642.5374299999994</v>
          </cell>
          <cell r="AN62">
            <v>0</v>
          </cell>
          <cell r="AO62">
            <v>3342.4274799999998</v>
          </cell>
          <cell r="AP62">
            <v>3342.4274799999998</v>
          </cell>
          <cell r="AQ62">
            <v>0</v>
          </cell>
          <cell r="AR62">
            <v>0</v>
          </cell>
          <cell r="AS62">
            <v>0</v>
          </cell>
          <cell r="AT62">
            <v>0</v>
          </cell>
          <cell r="AU62">
            <v>0</v>
          </cell>
          <cell r="AV62">
            <v>0</v>
          </cell>
          <cell r="AW62">
            <v>0</v>
          </cell>
          <cell r="AX62">
            <v>0</v>
          </cell>
          <cell r="AY62">
            <v>0</v>
          </cell>
          <cell r="AZ62">
            <v>0</v>
          </cell>
          <cell r="BA62">
            <v>0</v>
          </cell>
          <cell r="BB62">
            <v>0</v>
          </cell>
          <cell r="BC62">
            <v>-25840.007229999988</v>
          </cell>
          <cell r="BD62">
            <v>0</v>
          </cell>
          <cell r="BF62">
            <v>0</v>
          </cell>
        </row>
        <row r="63">
          <cell r="E63" t="str">
            <v>Operating Cash (Float)</v>
          </cell>
          <cell r="I63">
            <v>5728.7649200000005</v>
          </cell>
          <cell r="J63">
            <v>0</v>
          </cell>
          <cell r="K63">
            <v>5725.68887</v>
          </cell>
          <cell r="L63">
            <v>0</v>
          </cell>
          <cell r="M63">
            <v>0</v>
          </cell>
          <cell r="N63">
            <v>0</v>
          </cell>
          <cell r="O63">
            <v>0</v>
          </cell>
          <cell r="P63">
            <v>0</v>
          </cell>
          <cell r="Q63">
            <v>0</v>
          </cell>
          <cell r="R63">
            <v>0</v>
          </cell>
          <cell r="S63">
            <v>0</v>
          </cell>
          <cell r="T63">
            <v>0</v>
          </cell>
          <cell r="U63">
            <v>0</v>
          </cell>
          <cell r="V63">
            <v>1</v>
          </cell>
          <cell r="W63">
            <v>1</v>
          </cell>
          <cell r="Y63">
            <v>0</v>
          </cell>
          <cell r="Z63">
            <v>0</v>
          </cell>
          <cell r="AA63">
            <v>0</v>
          </cell>
          <cell r="AB63">
            <v>0</v>
          </cell>
          <cell r="AC63">
            <v>0</v>
          </cell>
          <cell r="AD63">
            <v>0</v>
          </cell>
          <cell r="AE63">
            <v>0</v>
          </cell>
          <cell r="AF63">
            <v>0.80500000000000005</v>
          </cell>
          <cell r="AG63">
            <v>0</v>
          </cell>
          <cell r="AH63">
            <v>0.80500000000000005</v>
          </cell>
          <cell r="AI63">
            <v>0</v>
          </cell>
          <cell r="AJ63">
            <v>0</v>
          </cell>
          <cell r="AK63">
            <v>0.27105000000000001</v>
          </cell>
          <cell r="AL63">
            <v>0</v>
          </cell>
          <cell r="AM63">
            <v>0.27105000000000001</v>
          </cell>
          <cell r="AN63">
            <v>0</v>
          </cell>
          <cell r="AO63">
            <v>1</v>
          </cell>
          <cell r="AP63">
            <v>1</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F63">
            <v>5.7753801741000643E-13</v>
          </cell>
        </row>
        <row r="64">
          <cell r="E64" t="str">
            <v>Debtors &amp; Prepayments</v>
          </cell>
          <cell r="I64">
            <v>134995.45720055347</v>
          </cell>
          <cell r="J64">
            <v>34247.482152852877</v>
          </cell>
          <cell r="K64">
            <v>6276.8416468845362</v>
          </cell>
          <cell r="L64">
            <v>11516.657184506317</v>
          </cell>
          <cell r="M64">
            <v>4609.586925472061</v>
          </cell>
          <cell r="N64">
            <v>0</v>
          </cell>
          <cell r="O64">
            <v>11.039179813591169</v>
          </cell>
          <cell r="P64">
            <v>182.0136530213999</v>
          </cell>
          <cell r="Q64">
            <v>31.770638893804005</v>
          </cell>
          <cell r="R64">
            <v>6695</v>
          </cell>
          <cell r="S64">
            <v>-12.901959999999999</v>
          </cell>
          <cell r="T64">
            <v>0</v>
          </cell>
          <cell r="U64">
            <v>0.14874730546032899</v>
          </cell>
          <cell r="V64">
            <v>1639.4709561001046</v>
          </cell>
          <cell r="W64">
            <v>1639.4709561001046</v>
          </cell>
          <cell r="Y64">
            <v>0</v>
          </cell>
          <cell r="Z64">
            <v>21.079898656287639</v>
          </cell>
          <cell r="AA64">
            <v>21619.741863251198</v>
          </cell>
          <cell r="AB64">
            <v>12598.511998101416</v>
          </cell>
          <cell r="AC64">
            <v>415.2708651497818</v>
          </cell>
          <cell r="AD64">
            <v>8605.9590000000007</v>
          </cell>
          <cell r="AE64">
            <v>0</v>
          </cell>
          <cell r="AF64">
            <v>16214.513241509889</v>
          </cell>
          <cell r="AG64">
            <v>12252</v>
          </cell>
          <cell r="AH64">
            <v>3962.4009999999998</v>
          </cell>
          <cell r="AI64">
            <v>0.11224150988833403</v>
          </cell>
          <cell r="AJ64">
            <v>72.292968553459119</v>
          </cell>
          <cell r="AK64">
            <v>39220.38481623432</v>
          </cell>
          <cell r="AL64">
            <v>35067.833900589794</v>
          </cell>
          <cell r="AM64">
            <v>4152.5509156445269</v>
          </cell>
          <cell r="AN64">
            <v>0</v>
          </cell>
          <cell r="AO64">
            <v>1118.6787800000002</v>
          </cell>
          <cell r="AP64">
            <v>1118.6787800000002</v>
          </cell>
          <cell r="AQ64">
            <v>0</v>
          </cell>
          <cell r="AR64">
            <v>481.70510295147648</v>
          </cell>
          <cell r="AS64">
            <v>351.12121128029673</v>
          </cell>
          <cell r="AT64">
            <v>188.92212974519211</v>
          </cell>
          <cell r="AU64">
            <v>139.24024310468255</v>
          </cell>
          <cell r="AV64">
            <v>7.7182783129597619</v>
          </cell>
          <cell r="AW64">
            <v>7.6112102938584396</v>
          </cell>
          <cell r="AX64">
            <v>0</v>
          </cell>
          <cell r="AY64">
            <v>7.6293498236038904</v>
          </cell>
          <cell r="AZ64">
            <v>8.0514809539753031E-6</v>
          </cell>
          <cell r="BA64">
            <v>0</v>
          </cell>
          <cell r="BB64">
            <v>0</v>
          </cell>
          <cell r="BC64">
            <v>2215.4873697212715</v>
          </cell>
          <cell r="BD64">
            <v>0</v>
          </cell>
          <cell r="BF64">
            <v>-4.5929482439532876E-11</v>
          </cell>
        </row>
        <row r="65">
          <cell r="E65" t="str">
            <v>Inventory</v>
          </cell>
          <cell r="I65">
            <v>7146.0828600000004</v>
          </cell>
          <cell r="J65">
            <v>996.85175055689774</v>
          </cell>
          <cell r="K65">
            <v>3928.5548637533625</v>
          </cell>
          <cell r="L65">
            <v>540.76275381442861</v>
          </cell>
          <cell r="M65">
            <v>0</v>
          </cell>
          <cell r="N65">
            <v>0</v>
          </cell>
          <cell r="O65">
            <v>0</v>
          </cell>
          <cell r="P65">
            <v>377.76275381442866</v>
          </cell>
          <cell r="Q65">
            <v>0</v>
          </cell>
          <cell r="R65">
            <v>163</v>
          </cell>
          <cell r="S65">
            <v>0</v>
          </cell>
          <cell r="T65">
            <v>0</v>
          </cell>
          <cell r="U65">
            <v>0</v>
          </cell>
          <cell r="V65">
            <v>0</v>
          </cell>
          <cell r="W65">
            <v>0</v>
          </cell>
          <cell r="Y65">
            <v>0</v>
          </cell>
          <cell r="Z65">
            <v>0</v>
          </cell>
          <cell r="AA65">
            <v>1380.6645353262979</v>
          </cell>
          <cell r="AB65">
            <v>694.41436094199878</v>
          </cell>
          <cell r="AC65">
            <v>675.56017438429899</v>
          </cell>
          <cell r="AD65">
            <v>10.69</v>
          </cell>
          <cell r="AE65">
            <v>0</v>
          </cell>
          <cell r="AF65">
            <v>132.49799999999999</v>
          </cell>
          <cell r="AG65">
            <v>0</v>
          </cell>
          <cell r="AH65">
            <v>132.49799999999999</v>
          </cell>
          <cell r="AI65">
            <v>0</v>
          </cell>
          <cell r="AJ65">
            <v>0</v>
          </cell>
          <cell r="AK65">
            <v>166.75095654901347</v>
          </cell>
          <cell r="AL65">
            <v>125.5451219331843</v>
          </cell>
          <cell r="AM65">
            <v>41.205834615829161</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F65">
            <v>-5.6843418860808015E-14</v>
          </cell>
        </row>
        <row r="66">
          <cell r="E66" t="str">
            <v>Property Intended for Sale</v>
          </cell>
          <cell r="I66">
            <v>6615.4</v>
          </cell>
          <cell r="J66">
            <v>0</v>
          </cell>
          <cell r="K66">
            <v>0</v>
          </cell>
          <cell r="L66">
            <v>0</v>
          </cell>
          <cell r="M66">
            <v>0</v>
          </cell>
          <cell r="N66">
            <v>0</v>
          </cell>
          <cell r="O66">
            <v>0</v>
          </cell>
          <cell r="P66">
            <v>0</v>
          </cell>
          <cell r="Q66">
            <v>0</v>
          </cell>
          <cell r="R66">
            <v>0</v>
          </cell>
          <cell r="S66">
            <v>0</v>
          </cell>
          <cell r="T66">
            <v>0</v>
          </cell>
          <cell r="U66">
            <v>0</v>
          </cell>
          <cell r="V66">
            <v>0</v>
          </cell>
          <cell r="W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6615.4</v>
          </cell>
          <cell r="AP66">
            <v>6615.4</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F66">
            <v>0</v>
          </cell>
        </row>
        <row r="67">
          <cell r="I67">
            <v>144510.48922476731</v>
          </cell>
          <cell r="J67">
            <v>35244.333903409773</v>
          </cell>
          <cell r="K67">
            <v>15931.0853806379</v>
          </cell>
          <cell r="L67">
            <v>12134.148628320745</v>
          </cell>
          <cell r="M67">
            <v>4609.586925472061</v>
          </cell>
          <cell r="N67">
            <v>0</v>
          </cell>
          <cell r="O67">
            <v>11.039179813591169</v>
          </cell>
          <cell r="P67">
            <v>559.77640683582854</v>
          </cell>
          <cell r="Q67">
            <v>31.770638893804005</v>
          </cell>
          <cell r="R67">
            <v>6951</v>
          </cell>
          <cell r="S67">
            <v>-29.173269999999999</v>
          </cell>
          <cell r="T67">
            <v>0</v>
          </cell>
          <cell r="U67">
            <v>0.14874730546032899</v>
          </cell>
          <cell r="V67">
            <v>2015.4709561001046</v>
          </cell>
          <cell r="W67">
            <v>2015.4709561001046</v>
          </cell>
          <cell r="Y67">
            <v>0</v>
          </cell>
          <cell r="Z67">
            <v>21.079898656287639</v>
          </cell>
          <cell r="AA67">
            <v>23227.749398577496</v>
          </cell>
          <cell r="AB67">
            <v>13292.926359043415</v>
          </cell>
          <cell r="AC67">
            <v>1090.8310395340809</v>
          </cell>
          <cell r="AD67">
            <v>8843.992000000002</v>
          </cell>
          <cell r="AE67">
            <v>0</v>
          </cell>
          <cell r="AF67">
            <v>18113.361241509887</v>
          </cell>
          <cell r="AG67">
            <v>12650</v>
          </cell>
          <cell r="AH67">
            <v>5463.2489999999998</v>
          </cell>
          <cell r="AI67">
            <v>0.11224150988833403</v>
          </cell>
          <cell r="AJ67">
            <v>4865.5028427672923</v>
          </cell>
          <cell r="AK67">
            <v>44671.944252783331</v>
          </cell>
          <cell r="AL67">
            <v>36835.379022522975</v>
          </cell>
          <cell r="AM67">
            <v>7836.5652302603548</v>
          </cell>
          <cell r="AN67">
            <v>0</v>
          </cell>
          <cell r="AO67">
            <v>11077.50626</v>
          </cell>
          <cell r="AP67">
            <v>11077.50626</v>
          </cell>
          <cell r="AQ67">
            <v>0</v>
          </cell>
          <cell r="AR67">
            <v>481.70510295147648</v>
          </cell>
          <cell r="AS67">
            <v>351.12121128029673</v>
          </cell>
          <cell r="AT67">
            <v>188.92212974519211</v>
          </cell>
          <cell r="AU67">
            <v>139.24024310468255</v>
          </cell>
          <cell r="AV67">
            <v>7.7182783129597619</v>
          </cell>
          <cell r="AW67">
            <v>7.6112102938584396</v>
          </cell>
          <cell r="AX67">
            <v>0</v>
          </cell>
          <cell r="AY67">
            <v>7.6293498236038904</v>
          </cell>
          <cell r="AZ67">
            <v>8.0514809539753031E-6</v>
          </cell>
          <cell r="BA67">
            <v>0</v>
          </cell>
          <cell r="BB67">
            <v>0</v>
          </cell>
          <cell r="BC67">
            <v>-23624.519860278717</v>
          </cell>
          <cell r="BD67">
            <v>0</v>
          </cell>
          <cell r="BF67">
            <v>-4.5408787840983678E-11</v>
          </cell>
        </row>
        <row r="68">
          <cell r="D68" t="str">
            <v>Current Liabilities</v>
          </cell>
        </row>
        <row r="69">
          <cell r="E69" t="str">
            <v>Accounts Payable</v>
          </cell>
          <cell r="I69">
            <v>114325.28318421388</v>
          </cell>
          <cell r="J69">
            <v>14364.711853996849</v>
          </cell>
          <cell r="K69">
            <v>14448.033806963331</v>
          </cell>
          <cell r="L69">
            <v>7682.1107738683495</v>
          </cell>
          <cell r="M69">
            <v>1617.5896274129643</v>
          </cell>
          <cell r="N69">
            <v>0</v>
          </cell>
          <cell r="O69">
            <v>195.56681307174154</v>
          </cell>
          <cell r="P69">
            <v>1548.4817258927294</v>
          </cell>
          <cell r="Q69">
            <v>410.32698544768101</v>
          </cell>
          <cell r="R69">
            <v>3924.9830000000002</v>
          </cell>
          <cell r="S69">
            <v>0.74875999999999998</v>
          </cell>
          <cell r="T69">
            <v>0</v>
          </cell>
          <cell r="U69">
            <v>-15.586137956767569</v>
          </cell>
          <cell r="V69">
            <v>10150.925174462127</v>
          </cell>
          <cell r="W69">
            <v>10150.925174462127</v>
          </cell>
          <cell r="Y69">
            <v>0</v>
          </cell>
          <cell r="Z69">
            <v>817.88700302491679</v>
          </cell>
          <cell r="AA69">
            <v>17301.852779774843</v>
          </cell>
          <cell r="AB69">
            <v>8264.7837186996239</v>
          </cell>
          <cell r="AC69">
            <v>1302.5528597268963</v>
          </cell>
          <cell r="AD69">
            <v>7734.5162013483223</v>
          </cell>
          <cell r="AE69">
            <v>0</v>
          </cell>
          <cell r="AF69">
            <v>12922.233304986863</v>
          </cell>
          <cell r="AG69">
            <v>10959</v>
          </cell>
          <cell r="AH69">
            <v>1948.5970500000001</v>
          </cell>
          <cell r="AI69">
            <v>14.636254986862429</v>
          </cell>
          <cell r="AJ69">
            <v>4793.209874213836</v>
          </cell>
          <cell r="AK69">
            <v>30400.550403849225</v>
          </cell>
          <cell r="AL69">
            <v>25099.768700000001</v>
          </cell>
          <cell r="AM69">
            <v>5300.781703849224</v>
          </cell>
          <cell r="AN69">
            <v>0</v>
          </cell>
          <cell r="AO69">
            <v>1407.5098701917241</v>
          </cell>
          <cell r="AP69">
            <v>1407.5098701917241</v>
          </cell>
          <cell r="AQ69">
            <v>0</v>
          </cell>
          <cell r="AR69">
            <v>1689.6354366513369</v>
          </cell>
          <cell r="AS69">
            <v>1212.6411051411392</v>
          </cell>
          <cell r="AT69">
            <v>263.5728154375862</v>
          </cell>
          <cell r="AU69">
            <v>104.90510208496043</v>
          </cell>
          <cell r="AV69">
            <v>572.75740564965395</v>
          </cell>
          <cell r="AW69">
            <v>271.40383728523159</v>
          </cell>
          <cell r="AX69">
            <v>0</v>
          </cell>
          <cell r="AY69">
            <v>1.9446837068526292E-3</v>
          </cell>
          <cell r="AZ69">
            <v>0</v>
          </cell>
          <cell r="BA69">
            <v>0</v>
          </cell>
          <cell r="BB69">
            <v>0</v>
          </cell>
          <cell r="BC69">
            <v>-2866.0182029106782</v>
          </cell>
          <cell r="BD69">
            <v>0</v>
          </cell>
          <cell r="BF69">
            <v>2.1827872842550278E-11</v>
          </cell>
        </row>
        <row r="70">
          <cell r="E70" t="str">
            <v>Agency Creditors</v>
          </cell>
          <cell r="I70">
            <v>22981.639540000455</v>
          </cell>
          <cell r="J70">
            <v>0</v>
          </cell>
          <cell r="K70">
            <v>0</v>
          </cell>
          <cell r="L70">
            <v>0</v>
          </cell>
          <cell r="M70">
            <v>0</v>
          </cell>
          <cell r="N70">
            <v>0</v>
          </cell>
          <cell r="O70">
            <v>0</v>
          </cell>
          <cell r="P70">
            <v>0</v>
          </cell>
          <cell r="Q70">
            <v>0</v>
          </cell>
          <cell r="R70">
            <v>0</v>
          </cell>
          <cell r="S70">
            <v>0</v>
          </cell>
          <cell r="T70">
            <v>0</v>
          </cell>
          <cell r="U70">
            <v>0</v>
          </cell>
          <cell r="V70">
            <v>0</v>
          </cell>
          <cell r="W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22981.639540000455</v>
          </cell>
          <cell r="BD70">
            <v>0</v>
          </cell>
          <cell r="BF70">
            <v>0</v>
          </cell>
        </row>
        <row r="71">
          <cell r="E71" t="str">
            <v>Personal Liabilities (&lt; 1yr)</v>
          </cell>
          <cell r="I71">
            <v>35587.671036792461</v>
          </cell>
          <cell r="J71">
            <v>19132.596060626453</v>
          </cell>
          <cell r="K71">
            <v>5144.0665711396496</v>
          </cell>
          <cell r="L71">
            <v>3014.0987735285034</v>
          </cell>
          <cell r="M71">
            <v>922.04040002957822</v>
          </cell>
          <cell r="N71">
            <v>0</v>
          </cell>
          <cell r="O71">
            <v>35.101608701428489</v>
          </cell>
          <cell r="P71">
            <v>288.1957481131725</v>
          </cell>
          <cell r="Q71">
            <v>440.30520110730419</v>
          </cell>
          <cell r="R71">
            <v>1145</v>
          </cell>
          <cell r="S71">
            <v>0</v>
          </cell>
          <cell r="T71">
            <v>0</v>
          </cell>
          <cell r="U71">
            <v>183.45581557702016</v>
          </cell>
          <cell r="V71">
            <v>1038.0264480303867</v>
          </cell>
          <cell r="W71">
            <v>1038.0264480303867</v>
          </cell>
          <cell r="Y71">
            <v>0</v>
          </cell>
          <cell r="Z71">
            <v>321.16530993934356</v>
          </cell>
          <cell r="AA71">
            <v>2851.2363369716777</v>
          </cell>
          <cell r="AB71">
            <v>2615.6479177928877</v>
          </cell>
          <cell r="AC71">
            <v>235.58841917878985</v>
          </cell>
          <cell r="AD71">
            <v>0</v>
          </cell>
          <cell r="AE71">
            <v>0</v>
          </cell>
          <cell r="AF71">
            <v>1084.0177447561073</v>
          </cell>
          <cell r="AG71">
            <v>591</v>
          </cell>
          <cell r="AH71">
            <v>434.029</v>
          </cell>
          <cell r="AI71">
            <v>58.988744756107238</v>
          </cell>
          <cell r="AJ71">
            <v>362.94588679245282</v>
          </cell>
          <cell r="AK71">
            <v>627.67945999999995</v>
          </cell>
          <cell r="AL71">
            <v>471</v>
          </cell>
          <cell r="AM71">
            <v>156.67945999999995</v>
          </cell>
          <cell r="AN71">
            <v>0</v>
          </cell>
          <cell r="AO71">
            <v>243.51650000000001</v>
          </cell>
          <cell r="AP71">
            <v>243.51650000000001</v>
          </cell>
          <cell r="AQ71">
            <v>0</v>
          </cell>
          <cell r="AR71">
            <v>899.15379052739263</v>
          </cell>
          <cell r="AS71">
            <v>942.83945945090795</v>
          </cell>
          <cell r="AT71">
            <v>378.65921035054339</v>
          </cell>
          <cell r="AU71">
            <v>161.00347577489651</v>
          </cell>
          <cell r="AV71">
            <v>134.71304308332731</v>
          </cell>
          <cell r="AW71">
            <v>99.870715223750395</v>
          </cell>
          <cell r="AX71">
            <v>0</v>
          </cell>
          <cell r="AY71">
            <v>168.59301501839042</v>
          </cell>
          <cell r="AZ71">
            <v>0</v>
          </cell>
          <cell r="BA71">
            <v>0</v>
          </cell>
          <cell r="BB71">
            <v>0</v>
          </cell>
          <cell r="BC71">
            <v>-73.671304970420366</v>
          </cell>
          <cell r="BD71">
            <v>0</v>
          </cell>
          <cell r="BF71">
            <v>6.2669869294040836E-12</v>
          </cell>
        </row>
        <row r="72">
          <cell r="E72" t="str">
            <v>Provision For Taxation</v>
          </cell>
          <cell r="I72">
            <v>-11490.986544591195</v>
          </cell>
          <cell r="J72">
            <v>0</v>
          </cell>
          <cell r="K72">
            <v>0</v>
          </cell>
          <cell r="L72">
            <v>-1042</v>
          </cell>
          <cell r="M72">
            <v>0</v>
          </cell>
          <cell r="N72">
            <v>0</v>
          </cell>
          <cell r="O72">
            <v>0</v>
          </cell>
          <cell r="P72">
            <v>0</v>
          </cell>
          <cell r="Q72">
            <v>0</v>
          </cell>
          <cell r="R72">
            <v>-1042</v>
          </cell>
          <cell r="S72">
            <v>0</v>
          </cell>
          <cell r="T72">
            <v>0</v>
          </cell>
          <cell r="U72">
            <v>0</v>
          </cell>
          <cell r="V72">
            <v>-158</v>
          </cell>
          <cell r="W72">
            <v>-158</v>
          </cell>
          <cell r="Y72">
            <v>0</v>
          </cell>
          <cell r="Z72">
            <v>0</v>
          </cell>
          <cell r="AA72">
            <v>-64.227999999999994</v>
          </cell>
          <cell r="AB72">
            <v>0</v>
          </cell>
          <cell r="AC72">
            <v>0</v>
          </cell>
          <cell r="AD72">
            <v>-64.227999999999994</v>
          </cell>
          <cell r="AE72">
            <v>0</v>
          </cell>
          <cell r="AF72">
            <v>-3755.636</v>
          </cell>
          <cell r="AG72">
            <v>-1928</v>
          </cell>
          <cell r="AH72">
            <v>-1827.636</v>
          </cell>
          <cell r="AI72">
            <v>0</v>
          </cell>
          <cell r="AJ72">
            <v>1904.376465408805</v>
          </cell>
          <cell r="AK72">
            <v>-154.61401000000001</v>
          </cell>
          <cell r="AL72">
            <v>-154.61401000000001</v>
          </cell>
          <cell r="AM72">
            <v>0</v>
          </cell>
          <cell r="AN72">
            <v>0</v>
          </cell>
          <cell r="AO72">
            <v>-1195.23992</v>
          </cell>
          <cell r="AP72">
            <v>-1195.23992</v>
          </cell>
          <cell r="AQ72">
            <v>0</v>
          </cell>
          <cell r="AR72">
            <v>0</v>
          </cell>
          <cell r="AS72">
            <v>0</v>
          </cell>
          <cell r="AT72">
            <v>0</v>
          </cell>
          <cell r="AU72">
            <v>0</v>
          </cell>
          <cell r="AV72">
            <v>0</v>
          </cell>
          <cell r="AW72">
            <v>0</v>
          </cell>
          <cell r="AX72">
            <v>0</v>
          </cell>
          <cell r="AY72">
            <v>0</v>
          </cell>
          <cell r="AZ72">
            <v>0</v>
          </cell>
          <cell r="BA72">
            <v>0</v>
          </cell>
          <cell r="BB72">
            <v>0</v>
          </cell>
          <cell r="BC72">
            <v>-7025.6450799999993</v>
          </cell>
          <cell r="BD72">
            <v>0</v>
          </cell>
          <cell r="BF72">
            <v>-9.0949470177292824E-13</v>
          </cell>
        </row>
        <row r="73">
          <cell r="E73" t="str">
            <v>Provision For Dividend</v>
          </cell>
          <cell r="I73">
            <v>6071.4276729559742</v>
          </cell>
          <cell r="J73">
            <v>0</v>
          </cell>
          <cell r="K73">
            <v>0</v>
          </cell>
          <cell r="L73">
            <v>0</v>
          </cell>
          <cell r="M73">
            <v>0</v>
          </cell>
          <cell r="N73">
            <v>0</v>
          </cell>
          <cell r="O73">
            <v>0</v>
          </cell>
          <cell r="P73">
            <v>0</v>
          </cell>
          <cell r="Q73">
            <v>0</v>
          </cell>
          <cell r="R73">
            <v>0</v>
          </cell>
          <cell r="S73">
            <v>0</v>
          </cell>
          <cell r="T73">
            <v>0</v>
          </cell>
          <cell r="U73">
            <v>0</v>
          </cell>
          <cell r="V73">
            <v>0</v>
          </cell>
          <cell r="W73">
            <v>0</v>
          </cell>
          <cell r="Y73">
            <v>0</v>
          </cell>
          <cell r="Z73">
            <v>0</v>
          </cell>
          <cell r="AA73">
            <v>0</v>
          </cell>
          <cell r="AB73">
            <v>0</v>
          </cell>
          <cell r="AC73">
            <v>0</v>
          </cell>
          <cell r="AD73">
            <v>0</v>
          </cell>
          <cell r="AE73">
            <v>0</v>
          </cell>
          <cell r="AF73">
            <v>0</v>
          </cell>
          <cell r="AG73">
            <v>0</v>
          </cell>
          <cell r="AH73">
            <v>0</v>
          </cell>
          <cell r="AI73">
            <v>0</v>
          </cell>
          <cell r="AJ73">
            <v>6071.4276729559742</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F73">
            <v>0</v>
          </cell>
        </row>
        <row r="74">
          <cell r="E74" t="str">
            <v>Other Liabilities</v>
          </cell>
          <cell r="I74">
            <v>0.43213199963793159</v>
          </cell>
          <cell r="J74">
            <v>0</v>
          </cell>
          <cell r="K74">
            <v>0</v>
          </cell>
          <cell r="L74">
            <v>-0.31797999999994886</v>
          </cell>
          <cell r="M74">
            <v>0</v>
          </cell>
          <cell r="N74">
            <v>0</v>
          </cell>
          <cell r="O74">
            <v>0</v>
          </cell>
          <cell r="P74">
            <v>0</v>
          </cell>
          <cell r="Q74">
            <v>0</v>
          </cell>
          <cell r="R74">
            <v>1.7000000000052751E-2</v>
          </cell>
          <cell r="S74">
            <v>-0.33498000000000161</v>
          </cell>
          <cell r="T74">
            <v>0</v>
          </cell>
          <cell r="U74">
            <v>0</v>
          </cell>
          <cell r="V74">
            <v>0</v>
          </cell>
          <cell r="W74">
            <v>0</v>
          </cell>
          <cell r="Y74">
            <v>0</v>
          </cell>
          <cell r="Z74">
            <v>0</v>
          </cell>
          <cell r="AA74">
            <v>8.7999999999738066E-2</v>
          </cell>
          <cell r="AB74">
            <v>0</v>
          </cell>
          <cell r="AC74">
            <v>0</v>
          </cell>
          <cell r="AD74">
            <v>8.7999999999738066E-2</v>
          </cell>
          <cell r="AE74">
            <v>0</v>
          </cell>
          <cell r="AF74">
            <v>0.20195000000057917</v>
          </cell>
          <cell r="AG74">
            <v>0</v>
          </cell>
          <cell r="AH74">
            <v>0.20195000000057917</v>
          </cell>
          <cell r="AI74">
            <v>0</v>
          </cell>
          <cell r="AJ74">
            <v>0</v>
          </cell>
          <cell r="AK74">
            <v>-0.45118000000002212</v>
          </cell>
          <cell r="AL74">
            <v>0</v>
          </cell>
          <cell r="AM74">
            <v>-0.45118000000002212</v>
          </cell>
          <cell r="AN74">
            <v>0</v>
          </cell>
          <cell r="AO74">
            <v>-0.23319999998784624</v>
          </cell>
          <cell r="AP74">
            <v>-0.23319999998784624</v>
          </cell>
          <cell r="AQ74">
            <v>0</v>
          </cell>
          <cell r="AR74">
            <v>0</v>
          </cell>
          <cell r="AS74">
            <v>0</v>
          </cell>
          <cell r="AT74">
            <v>0</v>
          </cell>
          <cell r="AU74">
            <v>0</v>
          </cell>
          <cell r="AV74">
            <v>0</v>
          </cell>
          <cell r="AW74">
            <v>0</v>
          </cell>
          <cell r="AX74">
            <v>0</v>
          </cell>
          <cell r="AY74">
            <v>0</v>
          </cell>
          <cell r="AZ74">
            <v>0</v>
          </cell>
          <cell r="BA74">
            <v>0</v>
          </cell>
          <cell r="BB74">
            <v>0</v>
          </cell>
          <cell r="BC74">
            <v>1.14454199962543</v>
          </cell>
          <cell r="BD74">
            <v>0</v>
          </cell>
          <cell r="BF74">
            <v>1.5543122344752192E-15</v>
          </cell>
        </row>
        <row r="75">
          <cell r="I75">
            <v>167475.46702137118</v>
          </cell>
          <cell r="J75">
            <v>33497.307914623299</v>
          </cell>
          <cell r="K75">
            <v>19592.100378102979</v>
          </cell>
          <cell r="L75">
            <v>9653.8915673968531</v>
          </cell>
          <cell r="M75">
            <v>2539.6300274425425</v>
          </cell>
          <cell r="N75">
            <v>0</v>
          </cell>
          <cell r="O75">
            <v>230.66842177317002</v>
          </cell>
          <cell r="P75">
            <v>1836.6774740059018</v>
          </cell>
          <cell r="Q75">
            <v>850.6321865549852</v>
          </cell>
          <cell r="R75">
            <v>4028</v>
          </cell>
          <cell r="S75">
            <v>0.41377999999999837</v>
          </cell>
          <cell r="T75">
            <v>0</v>
          </cell>
          <cell r="U75">
            <v>167.86967762025259</v>
          </cell>
          <cell r="V75">
            <v>11030.951622492514</v>
          </cell>
          <cell r="W75">
            <v>11030.951622492514</v>
          </cell>
          <cell r="Y75">
            <v>0</v>
          </cell>
          <cell r="Z75">
            <v>1139.0523129642604</v>
          </cell>
          <cell r="AA75">
            <v>20088.94911674652</v>
          </cell>
          <cell r="AB75">
            <v>10880.431636492511</v>
          </cell>
          <cell r="AC75">
            <v>1538.141278905686</v>
          </cell>
          <cell r="AD75">
            <v>7670.376201348322</v>
          </cell>
          <cell r="AE75">
            <v>0</v>
          </cell>
          <cell r="AF75">
            <v>10250.81699974297</v>
          </cell>
          <cell r="AG75">
            <v>9622</v>
          </cell>
          <cell r="AH75">
            <v>555.19200000000046</v>
          </cell>
          <cell r="AI75">
            <v>73.624999742969663</v>
          </cell>
          <cell r="AJ75">
            <v>13131.959899371068</v>
          </cell>
          <cell r="AK75">
            <v>30873.164673849224</v>
          </cell>
          <cell r="AL75">
            <v>25416.154689999999</v>
          </cell>
          <cell r="AM75">
            <v>5457.0099838492242</v>
          </cell>
          <cell r="AN75">
            <v>0</v>
          </cell>
          <cell r="AO75">
            <v>455.5532501917362</v>
          </cell>
          <cell r="AP75">
            <v>455.5532501917362</v>
          </cell>
          <cell r="AQ75">
            <v>0</v>
          </cell>
          <cell r="AR75">
            <v>2588.7892271787296</v>
          </cell>
          <cell r="AS75">
            <v>2155.4805645920469</v>
          </cell>
          <cell r="AT75">
            <v>642.23202578812959</v>
          </cell>
          <cell r="AU75">
            <v>265.90857785985696</v>
          </cell>
          <cell r="AV75">
            <v>707.47044873298125</v>
          </cell>
          <cell r="AW75">
            <v>371.27455250898197</v>
          </cell>
          <cell r="AX75">
            <v>0</v>
          </cell>
          <cell r="AY75">
            <v>168.59495970209727</v>
          </cell>
          <cell r="AZ75">
            <v>0</v>
          </cell>
          <cell r="BA75">
            <v>0</v>
          </cell>
          <cell r="BB75">
            <v>0</v>
          </cell>
          <cell r="BC75">
            <v>13017.449494118982</v>
          </cell>
          <cell r="BD75">
            <v>0</v>
          </cell>
          <cell r="BF75">
            <v>2.7186919382415908E-11</v>
          </cell>
        </row>
        <row r="77">
          <cell r="D77" t="str">
            <v>Net Working Capital</v>
          </cell>
          <cell r="I77">
            <v>-22964.977796603867</v>
          </cell>
          <cell r="J77">
            <v>1747.025988786474</v>
          </cell>
          <cell r="K77">
            <v>-3661.0149974650794</v>
          </cell>
          <cell r="L77">
            <v>2480.2570609238919</v>
          </cell>
          <cell r="M77">
            <v>2069.9568980295185</v>
          </cell>
          <cell r="N77">
            <v>0</v>
          </cell>
          <cell r="O77">
            <v>-219.62924195957885</v>
          </cell>
          <cell r="P77">
            <v>-1276.9010671700732</v>
          </cell>
          <cell r="Q77">
            <v>-818.86154766118125</v>
          </cell>
          <cell r="R77">
            <v>2923</v>
          </cell>
          <cell r="S77">
            <v>-29.587049999999998</v>
          </cell>
          <cell r="T77">
            <v>0</v>
          </cell>
          <cell r="U77">
            <v>-167.72093031479227</v>
          </cell>
          <cell r="V77">
            <v>-9015.4806663924101</v>
          </cell>
          <cell r="W77">
            <v>-9015.4806663924101</v>
          </cell>
          <cell r="Y77">
            <v>0</v>
          </cell>
          <cell r="Z77">
            <v>-1117.9724143079727</v>
          </cell>
          <cell r="AA77">
            <v>3138.800281830976</v>
          </cell>
          <cell r="AB77">
            <v>2412.494722550904</v>
          </cell>
          <cell r="AC77">
            <v>-447.31023937160512</v>
          </cell>
          <cell r="AD77">
            <v>1173.6157986516801</v>
          </cell>
          <cell r="AE77">
            <v>0</v>
          </cell>
          <cell r="AF77">
            <v>7862.5442417669165</v>
          </cell>
          <cell r="AG77">
            <v>3028</v>
          </cell>
          <cell r="AH77">
            <v>4908.0569999999989</v>
          </cell>
          <cell r="AI77">
            <v>-73.512758233081328</v>
          </cell>
          <cell r="AJ77">
            <v>-8266.4570566037764</v>
          </cell>
          <cell r="AK77">
            <v>13798.779578934107</v>
          </cell>
          <cell r="AL77">
            <v>11419.224332522976</v>
          </cell>
          <cell r="AM77">
            <v>2379.5552464111306</v>
          </cell>
          <cell r="AN77">
            <v>0</v>
          </cell>
          <cell r="AO77">
            <v>10621.953009808263</v>
          </cell>
          <cell r="AP77">
            <v>10621.953009808263</v>
          </cell>
          <cell r="AQ77">
            <v>0</v>
          </cell>
          <cell r="AR77">
            <v>-2107.0841242272531</v>
          </cell>
          <cell r="AS77">
            <v>-1804.3593533117501</v>
          </cell>
          <cell r="AT77">
            <v>-453.30989604293745</v>
          </cell>
          <cell r="AU77">
            <v>-126.66833475517441</v>
          </cell>
          <cell r="AV77">
            <v>-699.75217042002146</v>
          </cell>
          <cell r="AW77">
            <v>-363.66334221512352</v>
          </cell>
          <cell r="AX77">
            <v>0</v>
          </cell>
          <cell r="AY77">
            <v>-160.96560987849338</v>
          </cell>
          <cell r="AZ77">
            <v>8.0514809539753031E-6</v>
          </cell>
          <cell r="BA77">
            <v>0</v>
          </cell>
          <cell r="BB77">
            <v>0</v>
          </cell>
          <cell r="BC77">
            <v>-36641.969354397697</v>
          </cell>
          <cell r="BD77">
            <v>0</v>
          </cell>
          <cell r="BF77">
            <v>-7.2595707223399586E-11</v>
          </cell>
        </row>
        <row r="79">
          <cell r="E79" t="str">
            <v>Fixed Assets</v>
          </cell>
          <cell r="I79">
            <v>309945.69256748428</v>
          </cell>
          <cell r="J79">
            <v>37935.805212500003</v>
          </cell>
          <cell r="K79">
            <v>4224.3810100000001</v>
          </cell>
          <cell r="L79">
            <v>16985.384520000003</v>
          </cell>
          <cell r="M79">
            <v>9582.4998100000012</v>
          </cell>
          <cell r="N79">
            <v>0</v>
          </cell>
          <cell r="O79">
            <v>80.373460000000009</v>
          </cell>
          <cell r="P79">
            <v>543.31828000000007</v>
          </cell>
          <cell r="Q79">
            <v>27.03022</v>
          </cell>
          <cell r="R79">
            <v>6685</v>
          </cell>
          <cell r="S79">
            <v>0</v>
          </cell>
          <cell r="T79">
            <v>0</v>
          </cell>
          <cell r="U79">
            <v>67.162750000000003</v>
          </cell>
          <cell r="V79">
            <v>6894.6775200000002</v>
          </cell>
          <cell r="W79">
            <v>6894.6775200000002</v>
          </cell>
          <cell r="Y79">
            <v>0</v>
          </cell>
          <cell r="Z79">
            <v>337.52596</v>
          </cell>
          <cell r="AA79">
            <v>8772.3791799999999</v>
          </cell>
          <cell r="AB79">
            <v>7615.2364800000005</v>
          </cell>
          <cell r="AC79">
            <v>887.89469999999994</v>
          </cell>
          <cell r="AD79">
            <v>269.24799999999999</v>
          </cell>
          <cell r="AE79">
            <v>0</v>
          </cell>
          <cell r="AF79">
            <v>6551.9091899999994</v>
          </cell>
          <cell r="AG79">
            <v>4911</v>
          </cell>
          <cell r="AH79">
            <v>1506.883</v>
          </cell>
          <cell r="AI79">
            <v>134.02619000000001</v>
          </cell>
          <cell r="AJ79">
            <v>2675.4255974842768</v>
          </cell>
          <cell r="AK79">
            <v>1442.3138800000004</v>
          </cell>
          <cell r="AL79">
            <v>1442.3138800000004</v>
          </cell>
          <cell r="AM79">
            <v>0</v>
          </cell>
          <cell r="AN79">
            <v>0</v>
          </cell>
          <cell r="AO79">
            <v>216951.11870999995</v>
          </cell>
          <cell r="AP79">
            <v>187457.11870999995</v>
          </cell>
          <cell r="AQ79">
            <v>29494</v>
          </cell>
          <cell r="AR79">
            <v>6664.1828075000012</v>
          </cell>
          <cell r="AS79">
            <v>609.36822999999993</v>
          </cell>
          <cell r="AT79">
            <v>166.3296</v>
          </cell>
          <cell r="AU79">
            <v>172.74790999999999</v>
          </cell>
          <cell r="AV79">
            <v>33.130679999999998</v>
          </cell>
          <cell r="AW79">
            <v>15.38556</v>
          </cell>
          <cell r="AX79">
            <v>0</v>
          </cell>
          <cell r="AY79">
            <v>221.77448000000001</v>
          </cell>
          <cell r="AZ79">
            <v>0</v>
          </cell>
          <cell r="BA79">
            <v>0</v>
          </cell>
          <cell r="BB79">
            <v>0</v>
          </cell>
          <cell r="BC79">
            <v>-98.779249999999365</v>
          </cell>
          <cell r="BD79">
            <v>0</v>
          </cell>
          <cell r="BF79">
            <v>6.5369931689929217E-11</v>
          </cell>
        </row>
        <row r="80">
          <cell r="E80" t="str">
            <v>Investment Properties</v>
          </cell>
          <cell r="I80">
            <v>10500.25</v>
          </cell>
          <cell r="J80">
            <v>0</v>
          </cell>
          <cell r="K80">
            <v>0</v>
          </cell>
          <cell r="L80">
            <v>0</v>
          </cell>
          <cell r="M80">
            <v>0</v>
          </cell>
          <cell r="N80">
            <v>0</v>
          </cell>
          <cell r="O80">
            <v>0</v>
          </cell>
          <cell r="P80">
            <v>0</v>
          </cell>
          <cell r="Q80">
            <v>0</v>
          </cell>
          <cell r="R80">
            <v>0</v>
          </cell>
          <cell r="S80">
            <v>0</v>
          </cell>
          <cell r="T80">
            <v>0</v>
          </cell>
          <cell r="U80">
            <v>0</v>
          </cell>
          <cell r="V80">
            <v>0</v>
          </cell>
          <cell r="W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10500.25</v>
          </cell>
          <cell r="AP80">
            <v>10500.25</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F80">
            <v>0</v>
          </cell>
        </row>
        <row r="81">
          <cell r="E81" t="str">
            <v>Investments</v>
          </cell>
          <cell r="I81">
            <v>2.6112445539183682E-13</v>
          </cell>
          <cell r="J81">
            <v>0</v>
          </cell>
          <cell r="K81">
            <v>0</v>
          </cell>
          <cell r="L81">
            <v>0</v>
          </cell>
          <cell r="M81">
            <v>0</v>
          </cell>
          <cell r="N81">
            <v>0</v>
          </cell>
          <cell r="O81">
            <v>0</v>
          </cell>
          <cell r="P81">
            <v>0</v>
          </cell>
          <cell r="Q81">
            <v>0</v>
          </cell>
          <cell r="R81">
            <v>0</v>
          </cell>
          <cell r="S81">
            <v>0</v>
          </cell>
          <cell r="T81">
            <v>0</v>
          </cell>
          <cell r="U81">
            <v>0</v>
          </cell>
          <cell r="V81">
            <v>0</v>
          </cell>
          <cell r="W81">
            <v>0</v>
          </cell>
          <cell r="Y81">
            <v>0</v>
          </cell>
          <cell r="Z81">
            <v>0</v>
          </cell>
          <cell r="AA81">
            <v>-3.700000000000081E-2</v>
          </cell>
          <cell r="AB81">
            <v>0</v>
          </cell>
          <cell r="AC81">
            <v>0</v>
          </cell>
          <cell r="AD81">
            <v>-3.700000000000081E-2</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3.7000000000261934E-2</v>
          </cell>
          <cell r="BD81">
            <v>0</v>
          </cell>
          <cell r="BF81">
            <v>0</v>
          </cell>
        </row>
        <row r="82">
          <cell r="E82" t="str">
            <v>Goodwill</v>
          </cell>
          <cell r="I82">
            <v>65784.565000000002</v>
          </cell>
          <cell r="J82">
            <v>0</v>
          </cell>
          <cell r="K82">
            <v>0</v>
          </cell>
          <cell r="L82">
            <v>0</v>
          </cell>
          <cell r="M82">
            <v>0</v>
          </cell>
          <cell r="N82">
            <v>0</v>
          </cell>
          <cell r="O82">
            <v>0</v>
          </cell>
          <cell r="P82">
            <v>0</v>
          </cell>
          <cell r="Q82">
            <v>0</v>
          </cell>
          <cell r="R82">
            <v>0</v>
          </cell>
          <cell r="S82">
            <v>0</v>
          </cell>
          <cell r="T82">
            <v>0</v>
          </cell>
          <cell r="U82">
            <v>0</v>
          </cell>
          <cell r="V82">
            <v>8522</v>
          </cell>
          <cell r="W82">
            <v>8522</v>
          </cell>
          <cell r="Y82">
            <v>0</v>
          </cell>
          <cell r="Z82">
            <v>0</v>
          </cell>
          <cell r="AA82">
            <v>1982.165</v>
          </cell>
          <cell r="AB82">
            <v>0</v>
          </cell>
          <cell r="AC82">
            <v>0</v>
          </cell>
          <cell r="AD82">
            <v>1982.165</v>
          </cell>
          <cell r="AE82">
            <v>0</v>
          </cell>
          <cell r="AF82">
            <v>12336</v>
          </cell>
          <cell r="AG82">
            <v>12336</v>
          </cell>
          <cell r="AH82">
            <v>0</v>
          </cell>
          <cell r="AI82">
            <v>0</v>
          </cell>
          <cell r="AJ82">
            <v>42944.4</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F82">
            <v>0</v>
          </cell>
        </row>
        <row r="83">
          <cell r="E83" t="str">
            <v>Associates</v>
          </cell>
          <cell r="I83">
            <v>17116.871630000001</v>
          </cell>
          <cell r="J83">
            <v>0</v>
          </cell>
          <cell r="K83">
            <v>413.68878999999998</v>
          </cell>
          <cell r="L83">
            <v>11982.441150000001</v>
          </cell>
          <cell r="M83">
            <v>0</v>
          </cell>
          <cell r="N83">
            <v>0</v>
          </cell>
          <cell r="O83">
            <v>3228.9530800000002</v>
          </cell>
          <cell r="P83">
            <v>0</v>
          </cell>
          <cell r="Q83">
            <v>0</v>
          </cell>
          <cell r="R83">
            <v>3323</v>
          </cell>
          <cell r="S83">
            <v>0</v>
          </cell>
          <cell r="T83">
            <v>0</v>
          </cell>
          <cell r="U83">
            <v>5430.4880700000003</v>
          </cell>
          <cell r="V83">
            <v>4720.7416899999998</v>
          </cell>
          <cell r="W83">
            <v>0</v>
          </cell>
          <cell r="Y83">
            <v>4720.7416899999998</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F83">
            <v>9.0949470177292824E-13</v>
          </cell>
        </row>
        <row r="84">
          <cell r="E84" t="str">
            <v>Deferred Tax Asset</v>
          </cell>
          <cell r="I84">
            <v>15098.021650000001</v>
          </cell>
          <cell r="J84">
            <v>0</v>
          </cell>
          <cell r="K84">
            <v>0</v>
          </cell>
          <cell r="L84">
            <v>1255</v>
          </cell>
          <cell r="M84">
            <v>0</v>
          </cell>
          <cell r="N84">
            <v>0</v>
          </cell>
          <cell r="O84">
            <v>0</v>
          </cell>
          <cell r="P84">
            <v>0</v>
          </cell>
          <cell r="Q84">
            <v>0</v>
          </cell>
          <cell r="R84">
            <v>1255</v>
          </cell>
          <cell r="S84">
            <v>0</v>
          </cell>
          <cell r="T84">
            <v>0</v>
          </cell>
          <cell r="U84">
            <v>0</v>
          </cell>
          <cell r="V84">
            <v>45</v>
          </cell>
          <cell r="W84">
            <v>45</v>
          </cell>
          <cell r="Y84">
            <v>0</v>
          </cell>
          <cell r="Z84">
            <v>0</v>
          </cell>
          <cell r="AA84">
            <v>0</v>
          </cell>
          <cell r="AB84">
            <v>0</v>
          </cell>
          <cell r="AC84">
            <v>0</v>
          </cell>
          <cell r="AD84">
            <v>0</v>
          </cell>
          <cell r="AE84">
            <v>0</v>
          </cell>
          <cell r="AF84">
            <v>74.13</v>
          </cell>
          <cell r="AG84">
            <v>68</v>
          </cell>
          <cell r="AH84">
            <v>6.13</v>
          </cell>
          <cell r="AI84">
            <v>0</v>
          </cell>
          <cell r="AJ84">
            <v>0</v>
          </cell>
          <cell r="AK84">
            <v>982.30363999999997</v>
          </cell>
          <cell r="AL84">
            <v>0</v>
          </cell>
          <cell r="AM84">
            <v>982.30363999999997</v>
          </cell>
          <cell r="AN84">
            <v>0</v>
          </cell>
          <cell r="AO84">
            <v>-576.79417000000001</v>
          </cell>
          <cell r="AP84">
            <v>-576.79417000000001</v>
          </cell>
          <cell r="AQ84">
            <v>0</v>
          </cell>
          <cell r="AR84">
            <v>0</v>
          </cell>
          <cell r="AS84">
            <v>0</v>
          </cell>
          <cell r="AT84">
            <v>0</v>
          </cell>
          <cell r="AU84">
            <v>0</v>
          </cell>
          <cell r="AV84">
            <v>0</v>
          </cell>
          <cell r="AW84">
            <v>0</v>
          </cell>
          <cell r="AX84">
            <v>0</v>
          </cell>
          <cell r="AY84">
            <v>0</v>
          </cell>
          <cell r="AZ84">
            <v>0</v>
          </cell>
          <cell r="BA84">
            <v>0</v>
          </cell>
          <cell r="BB84">
            <v>0</v>
          </cell>
          <cell r="BC84">
            <v>13318.382180000001</v>
          </cell>
          <cell r="BD84">
            <v>0</v>
          </cell>
          <cell r="BF84">
            <v>0</v>
          </cell>
        </row>
        <row r="85">
          <cell r="D85" t="str">
            <v>Non-Current Assets</v>
          </cell>
          <cell r="I85">
            <v>418445.4008474843</v>
          </cell>
          <cell r="J85">
            <v>37935.805212500003</v>
          </cell>
          <cell r="K85">
            <v>4638.0698000000002</v>
          </cell>
          <cell r="L85">
            <v>30222.825670000006</v>
          </cell>
          <cell r="M85">
            <v>9582.4998100000012</v>
          </cell>
          <cell r="N85">
            <v>0</v>
          </cell>
          <cell r="O85">
            <v>3309.32654</v>
          </cell>
          <cell r="P85">
            <v>543.31828000000007</v>
          </cell>
          <cell r="Q85">
            <v>27.03022</v>
          </cell>
          <cell r="R85">
            <v>11263</v>
          </cell>
          <cell r="S85">
            <v>0</v>
          </cell>
          <cell r="T85">
            <v>0</v>
          </cell>
          <cell r="U85">
            <v>5497.6508200000007</v>
          </cell>
          <cell r="V85">
            <v>20182.41921</v>
          </cell>
          <cell r="W85">
            <v>15461.677520000001</v>
          </cell>
          <cell r="Y85">
            <v>4720.7416899999998</v>
          </cell>
          <cell r="Z85">
            <v>337.52596</v>
          </cell>
          <cell r="AA85">
            <v>10754.507180000001</v>
          </cell>
          <cell r="AB85">
            <v>7615.2364800000005</v>
          </cell>
          <cell r="AC85">
            <v>887.89469999999994</v>
          </cell>
          <cell r="AD85">
            <v>2251.3760000000002</v>
          </cell>
          <cell r="AE85">
            <v>0</v>
          </cell>
          <cell r="AF85">
            <v>18962.03919</v>
          </cell>
          <cell r="AG85">
            <v>17315</v>
          </cell>
          <cell r="AH85">
            <v>1513.0130000000001</v>
          </cell>
          <cell r="AI85">
            <v>134.02619000000001</v>
          </cell>
          <cell r="AJ85">
            <v>45619.825597484276</v>
          </cell>
          <cell r="AK85">
            <v>2424.6175200000002</v>
          </cell>
          <cell r="AL85">
            <v>1442.3138800000004</v>
          </cell>
          <cell r="AM85">
            <v>982.30363999999997</v>
          </cell>
          <cell r="AN85">
            <v>0</v>
          </cell>
          <cell r="AO85">
            <v>226874.57453999994</v>
          </cell>
          <cell r="AP85">
            <v>197380.57453999994</v>
          </cell>
          <cell r="AQ85">
            <v>29494</v>
          </cell>
          <cell r="AR85">
            <v>6664.1828075000012</v>
          </cell>
          <cell r="AS85">
            <v>609.36822999999993</v>
          </cell>
          <cell r="AT85">
            <v>166.3296</v>
          </cell>
          <cell r="AU85">
            <v>172.74790999999999</v>
          </cell>
          <cell r="AV85">
            <v>33.130679999999998</v>
          </cell>
          <cell r="AW85">
            <v>15.38556</v>
          </cell>
          <cell r="AX85">
            <v>0</v>
          </cell>
          <cell r="AY85">
            <v>221.77448000000001</v>
          </cell>
          <cell r="AZ85">
            <v>0</v>
          </cell>
          <cell r="BA85">
            <v>0</v>
          </cell>
          <cell r="BB85">
            <v>0</v>
          </cell>
          <cell r="BC85">
            <v>13219.639930000001</v>
          </cell>
          <cell r="BD85">
            <v>0</v>
          </cell>
          <cell r="BF85">
            <v>6.6279426391702145E-11</v>
          </cell>
        </row>
        <row r="87">
          <cell r="D87" t="str">
            <v>Allocated Capital Employed</v>
          </cell>
          <cell r="I87">
            <v>395480.42305088043</v>
          </cell>
          <cell r="J87">
            <v>39682.831201286477</v>
          </cell>
          <cell r="K87">
            <v>977.05480253492078</v>
          </cell>
          <cell r="L87">
            <v>32703.082730923896</v>
          </cell>
          <cell r="M87">
            <v>11652.45670802952</v>
          </cell>
          <cell r="N87">
            <v>0</v>
          </cell>
          <cell r="O87">
            <v>3089.6972980404212</v>
          </cell>
          <cell r="P87">
            <v>-733.58278717007317</v>
          </cell>
          <cell r="Q87">
            <v>-791.83132766118126</v>
          </cell>
          <cell r="R87">
            <v>14186</v>
          </cell>
          <cell r="S87">
            <v>-29.587049999999998</v>
          </cell>
          <cell r="T87">
            <v>0</v>
          </cell>
          <cell r="U87">
            <v>5329.9298896852088</v>
          </cell>
          <cell r="V87">
            <v>11166.93854360759</v>
          </cell>
          <cell r="W87">
            <v>6446.196853607591</v>
          </cell>
          <cell r="Y87">
            <v>4720.7416899999998</v>
          </cell>
          <cell r="Z87">
            <v>-780.44645430797277</v>
          </cell>
          <cell r="AA87">
            <v>13893.307461830977</v>
          </cell>
          <cell r="AB87">
            <v>10027.731202550905</v>
          </cell>
          <cell r="AC87">
            <v>440.58446062839482</v>
          </cell>
          <cell r="AD87">
            <v>3424.9917986516803</v>
          </cell>
          <cell r="AE87">
            <v>0</v>
          </cell>
          <cell r="AF87">
            <v>26824.583431766914</v>
          </cell>
          <cell r="AG87">
            <v>20343</v>
          </cell>
          <cell r="AH87">
            <v>6421.0699999999988</v>
          </cell>
          <cell r="AI87">
            <v>60.513431766918686</v>
          </cell>
          <cell r="AJ87">
            <v>37353.368540880503</v>
          </cell>
          <cell r="AK87">
            <v>16223.397098934107</v>
          </cell>
          <cell r="AL87">
            <v>12861.538212522975</v>
          </cell>
          <cell r="AM87">
            <v>3361.8588864111307</v>
          </cell>
          <cell r="AN87">
            <v>0</v>
          </cell>
          <cell r="AO87">
            <v>237496.5275498082</v>
          </cell>
          <cell r="AP87">
            <v>208002.5275498082</v>
          </cell>
          <cell r="AQ87">
            <v>29494</v>
          </cell>
          <cell r="AR87">
            <v>4557.0986832727485</v>
          </cell>
          <cell r="AS87">
            <v>-1194.99112331175</v>
          </cell>
          <cell r="AT87">
            <v>-286.98029604293743</v>
          </cell>
          <cell r="AU87">
            <v>46.079575244825577</v>
          </cell>
          <cell r="AV87">
            <v>-666.62149042002147</v>
          </cell>
          <cell r="AW87">
            <v>-348.27778221512352</v>
          </cell>
          <cell r="AX87">
            <v>0</v>
          </cell>
          <cell r="AY87">
            <v>60.808870121506629</v>
          </cell>
          <cell r="AZ87">
            <v>8.0514809539753031E-6</v>
          </cell>
          <cell r="BA87">
            <v>0</v>
          </cell>
          <cell r="BB87">
            <v>0</v>
          </cell>
          <cell r="BC87">
            <v>-23422.329424397696</v>
          </cell>
          <cell r="BD87">
            <v>0</v>
          </cell>
          <cell r="BF87">
            <v>-6.3162808316974406E-12</v>
          </cell>
        </row>
        <row r="89">
          <cell r="D89" t="str">
            <v>Allocation of Support Groups</v>
          </cell>
        </row>
        <row r="90">
          <cell r="E90" t="str">
            <v>Information Services</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F90">
            <v>0</v>
          </cell>
        </row>
        <row r="91">
          <cell r="E91" t="str">
            <v>Corporate</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F91">
            <v>0</v>
          </cell>
        </row>
        <row r="92">
          <cell r="E92" t="str">
            <v>CEO Reserve</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F92">
            <v>0</v>
          </cell>
        </row>
        <row r="93">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F93">
            <v>0</v>
          </cell>
        </row>
        <row r="95">
          <cell r="D95" t="str">
            <v>Capital Employed After Allocation of SGs</v>
          </cell>
          <cell r="I95">
            <v>395480.42305088043</v>
          </cell>
          <cell r="J95">
            <v>39682.831201286477</v>
          </cell>
          <cell r="K95">
            <v>977.05480253492078</v>
          </cell>
          <cell r="L95">
            <v>32703.082730923896</v>
          </cell>
          <cell r="M95">
            <v>11652.45670802952</v>
          </cell>
          <cell r="N95">
            <v>0</v>
          </cell>
          <cell r="O95">
            <v>3089.6972980404212</v>
          </cell>
          <cell r="P95">
            <v>-733.58278717007317</v>
          </cell>
          <cell r="Q95">
            <v>-791.83132766118126</v>
          </cell>
          <cell r="R95">
            <v>14186</v>
          </cell>
          <cell r="S95">
            <v>-29.587049999999998</v>
          </cell>
          <cell r="T95">
            <v>0</v>
          </cell>
          <cell r="U95">
            <v>5329.9298896852088</v>
          </cell>
          <cell r="V95">
            <v>11166.93854360759</v>
          </cell>
          <cell r="W95">
            <v>6446.196853607591</v>
          </cell>
          <cell r="Y95">
            <v>4720.7416899999998</v>
          </cell>
          <cell r="Z95">
            <v>-780.44645430797277</v>
          </cell>
          <cell r="AA95">
            <v>13893.307461830977</v>
          </cell>
          <cell r="AB95">
            <v>10027.731202550905</v>
          </cell>
          <cell r="AC95">
            <v>440.58446062839482</v>
          </cell>
          <cell r="AD95">
            <v>3424.9917986516803</v>
          </cell>
          <cell r="AE95">
            <v>0</v>
          </cell>
          <cell r="AF95">
            <v>26824.583431766914</v>
          </cell>
          <cell r="AG95">
            <v>20343</v>
          </cell>
          <cell r="AH95">
            <v>6421.0699999999988</v>
          </cell>
          <cell r="AI95">
            <v>60.513431766918686</v>
          </cell>
          <cell r="AJ95">
            <v>37353.368540880503</v>
          </cell>
          <cell r="AK95">
            <v>16223.397098934107</v>
          </cell>
          <cell r="AL95">
            <v>12861.538212522975</v>
          </cell>
          <cell r="AM95">
            <v>3361.8588864111307</v>
          </cell>
          <cell r="AN95">
            <v>0</v>
          </cell>
          <cell r="AO95">
            <v>237496.5275498082</v>
          </cell>
          <cell r="AP95">
            <v>208002.5275498082</v>
          </cell>
          <cell r="AQ95">
            <v>29494</v>
          </cell>
          <cell r="AR95">
            <v>4557.0986832727485</v>
          </cell>
          <cell r="AS95">
            <v>-1194.99112331175</v>
          </cell>
          <cell r="AT95">
            <v>-286.98029604293743</v>
          </cell>
          <cell r="AU95">
            <v>46.079575244825577</v>
          </cell>
          <cell r="AV95">
            <v>-666.62149042002147</v>
          </cell>
          <cell r="AW95">
            <v>-348.27778221512352</v>
          </cell>
          <cell r="AX95">
            <v>0</v>
          </cell>
          <cell r="AY95">
            <v>60.808870121506629</v>
          </cell>
          <cell r="AZ95">
            <v>8.0514809539753031E-6</v>
          </cell>
          <cell r="BA95">
            <v>0</v>
          </cell>
          <cell r="BB95">
            <v>0</v>
          </cell>
          <cell r="BC95">
            <v>-23422.329424397696</v>
          </cell>
          <cell r="BD95">
            <v>0</v>
          </cell>
          <cell r="BF95">
            <v>-6.3162808316974406E-12</v>
          </cell>
        </row>
        <row r="97">
          <cell r="D97" t="str">
            <v>EVA Adjustments</v>
          </cell>
        </row>
        <row r="98">
          <cell r="D98" t="str">
            <v>Historical b.f.</v>
          </cell>
        </row>
        <row r="99">
          <cell r="E99" t="str">
            <v>Capitalised Severances</v>
          </cell>
          <cell r="I99">
            <v>22205.23062149902</v>
          </cell>
          <cell r="J99">
            <v>8521.700705339772</v>
          </cell>
          <cell r="K99">
            <v>5573.0784751890524</v>
          </cell>
          <cell r="L99">
            <v>537.42667019071826</v>
          </cell>
          <cell r="M99">
            <v>63.793771772994127</v>
          </cell>
          <cell r="N99">
            <v>0</v>
          </cell>
          <cell r="O99">
            <v>5.8015365429687495</v>
          </cell>
          <cell r="P99">
            <v>117.21945875146771</v>
          </cell>
          <cell r="Q99">
            <v>0</v>
          </cell>
          <cell r="R99">
            <v>286.76</v>
          </cell>
          <cell r="S99">
            <v>0</v>
          </cell>
          <cell r="T99">
            <v>0</v>
          </cell>
          <cell r="U99">
            <v>63.851903123287684</v>
          </cell>
          <cell r="V99">
            <v>4232.6525169824563</v>
          </cell>
          <cell r="W99">
            <v>4232.6525169824563</v>
          </cell>
          <cell r="Y99">
            <v>0</v>
          </cell>
          <cell r="Z99">
            <v>65.128479996567705</v>
          </cell>
          <cell r="AA99">
            <v>1362.2269471880772</v>
          </cell>
          <cell r="AB99">
            <v>1128.4301665251919</v>
          </cell>
          <cell r="AC99">
            <v>233.79678066288523</v>
          </cell>
          <cell r="AD99">
            <v>0</v>
          </cell>
          <cell r="AE99">
            <v>0</v>
          </cell>
          <cell r="AF99">
            <v>158.65337769080236</v>
          </cell>
          <cell r="AG99">
            <v>157.00210958904108</v>
          </cell>
          <cell r="AH99">
            <v>1.6512681017612523</v>
          </cell>
          <cell r="AI99">
            <v>0</v>
          </cell>
          <cell r="AJ99">
            <v>0</v>
          </cell>
          <cell r="AK99">
            <v>355.93358850111605</v>
          </cell>
          <cell r="AL99">
            <v>213.15438503718195</v>
          </cell>
          <cell r="AM99">
            <v>142.77920346393404</v>
          </cell>
          <cell r="AN99">
            <v>0</v>
          </cell>
          <cell r="AO99">
            <v>0</v>
          </cell>
          <cell r="AP99">
            <v>0</v>
          </cell>
          <cell r="AQ99">
            <v>0</v>
          </cell>
          <cell r="AR99">
            <v>394.21853117900719</v>
          </cell>
          <cell r="AS99">
            <v>261.28552065753422</v>
          </cell>
          <cell r="AT99">
            <v>0</v>
          </cell>
          <cell r="AU99">
            <v>89.866024328767111</v>
          </cell>
          <cell r="AV99">
            <v>71.075068493150667</v>
          </cell>
          <cell r="AW99">
            <v>0</v>
          </cell>
          <cell r="AX99">
            <v>0</v>
          </cell>
          <cell r="AY99">
            <v>100.34442783561644</v>
          </cell>
          <cell r="AZ99">
            <v>742.7947673268103</v>
          </cell>
          <cell r="BA99">
            <v>0</v>
          </cell>
          <cell r="BB99">
            <v>0</v>
          </cell>
          <cell r="BC99">
            <v>0.13104125710701042</v>
          </cell>
          <cell r="BD99">
            <v>0</v>
          </cell>
          <cell r="BF99">
            <v>-4.9327208984095705E-13</v>
          </cell>
        </row>
        <row r="100">
          <cell r="E100" t="str">
            <v>Capitalised Abnormals</v>
          </cell>
          <cell r="I100">
            <v>867.12894716242829</v>
          </cell>
          <cell r="J100">
            <v>2.3874235921539366E-12</v>
          </cell>
          <cell r="K100">
            <v>0</v>
          </cell>
          <cell r="L100">
            <v>0</v>
          </cell>
          <cell r="M100">
            <v>0</v>
          </cell>
          <cell r="N100">
            <v>0</v>
          </cell>
          <cell r="O100">
            <v>0</v>
          </cell>
          <cell r="P100">
            <v>0</v>
          </cell>
          <cell r="Q100">
            <v>0</v>
          </cell>
          <cell r="R100">
            <v>0</v>
          </cell>
          <cell r="S100">
            <v>0</v>
          </cell>
          <cell r="T100">
            <v>0</v>
          </cell>
          <cell r="U100">
            <v>0</v>
          </cell>
          <cell r="V100">
            <v>867.12894716242681</v>
          </cell>
          <cell r="W100">
            <v>867.12894716242681</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-3.694822225952521E-13</v>
          </cell>
          <cell r="AS100">
            <v>0</v>
          </cell>
          <cell r="AT100">
            <v>0</v>
          </cell>
          <cell r="AU100">
            <v>0</v>
          </cell>
          <cell r="AV100">
            <v>0</v>
          </cell>
          <cell r="AW100">
            <v>0</v>
          </cell>
          <cell r="AX100">
            <v>0</v>
          </cell>
          <cell r="AY100">
            <v>0</v>
          </cell>
          <cell r="AZ100">
            <v>0</v>
          </cell>
          <cell r="BA100">
            <v>0</v>
          </cell>
          <cell r="BB100">
            <v>0</v>
          </cell>
          <cell r="BC100">
            <v>0</v>
          </cell>
          <cell r="BD100">
            <v>0</v>
          </cell>
          <cell r="BF100">
            <v>-5.4001247917767614E-13</v>
          </cell>
        </row>
        <row r="101">
          <cell r="E101" t="str">
            <v>Capitalised Goodwill</v>
          </cell>
          <cell r="I101">
            <v>14733</v>
          </cell>
          <cell r="J101">
            <v>0</v>
          </cell>
          <cell r="K101">
            <v>0</v>
          </cell>
          <cell r="L101">
            <v>6913</v>
          </cell>
          <cell r="M101">
            <v>0</v>
          </cell>
          <cell r="N101">
            <v>0</v>
          </cell>
          <cell r="O101">
            <v>0</v>
          </cell>
          <cell r="P101">
            <v>0</v>
          </cell>
          <cell r="Q101">
            <v>0</v>
          </cell>
          <cell r="R101">
            <v>6913</v>
          </cell>
          <cell r="S101">
            <v>0</v>
          </cell>
          <cell r="T101">
            <v>0</v>
          </cell>
          <cell r="U101">
            <v>0</v>
          </cell>
          <cell r="V101">
            <v>946.96567673835102</v>
          </cell>
          <cell r="W101">
            <v>946.96567673835102</v>
          </cell>
          <cell r="Y101">
            <v>0</v>
          </cell>
          <cell r="Z101">
            <v>0</v>
          </cell>
          <cell r="AA101">
            <v>220.25841593898949</v>
          </cell>
          <cell r="AB101">
            <v>0</v>
          </cell>
          <cell r="AC101">
            <v>0</v>
          </cell>
          <cell r="AD101">
            <v>220.25841593898949</v>
          </cell>
          <cell r="AE101">
            <v>0</v>
          </cell>
          <cell r="AF101">
            <v>5327.9259073226604</v>
          </cell>
          <cell r="AG101">
            <v>5327.9259073226604</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1324.9090000000001</v>
          </cell>
          <cell r="BD101">
            <v>0</v>
          </cell>
          <cell r="BF101">
            <v>-5.9000000001560693E-2</v>
          </cell>
        </row>
        <row r="102">
          <cell r="I102">
            <v>37805.35956866145</v>
          </cell>
          <cell r="J102">
            <v>8521.7007053397738</v>
          </cell>
          <cell r="K102">
            <v>5573.0784751890524</v>
          </cell>
          <cell r="L102">
            <v>7450.4266701907181</v>
          </cell>
          <cell r="M102">
            <v>63.793771772994127</v>
          </cell>
          <cell r="N102">
            <v>0</v>
          </cell>
          <cell r="O102">
            <v>5.8015365429687495</v>
          </cell>
          <cell r="P102">
            <v>117.21945875146771</v>
          </cell>
          <cell r="Q102">
            <v>0</v>
          </cell>
          <cell r="R102">
            <v>7199.76</v>
          </cell>
          <cell r="S102">
            <v>0</v>
          </cell>
          <cell r="T102">
            <v>0</v>
          </cell>
          <cell r="U102">
            <v>63.851903123287684</v>
          </cell>
          <cell r="V102">
            <v>6046.7471408832344</v>
          </cell>
          <cell r="W102">
            <v>6046.7471408832344</v>
          </cell>
          <cell r="Y102">
            <v>0</v>
          </cell>
          <cell r="Z102">
            <v>65.128479996567705</v>
          </cell>
          <cell r="AA102">
            <v>1582.4853631270666</v>
          </cell>
          <cell r="AB102">
            <v>1128.4301665251919</v>
          </cell>
          <cell r="AC102">
            <v>233.79678066288523</v>
          </cell>
          <cell r="AD102">
            <v>220.25841593898949</v>
          </cell>
          <cell r="AE102">
            <v>0</v>
          </cell>
          <cell r="AF102">
            <v>5486.579285013463</v>
          </cell>
          <cell r="AG102">
            <v>5484.928016911701</v>
          </cell>
          <cell r="AH102">
            <v>1.6512681017612523</v>
          </cell>
          <cell r="AI102">
            <v>0</v>
          </cell>
          <cell r="AJ102">
            <v>0</v>
          </cell>
          <cell r="AK102">
            <v>355.93358850111605</v>
          </cell>
          <cell r="AL102">
            <v>213.15438503718195</v>
          </cell>
          <cell r="AM102">
            <v>142.77920346393404</v>
          </cell>
          <cell r="AN102">
            <v>0</v>
          </cell>
          <cell r="AO102">
            <v>0</v>
          </cell>
          <cell r="AP102">
            <v>0</v>
          </cell>
          <cell r="AQ102">
            <v>0</v>
          </cell>
          <cell r="AR102">
            <v>394.21853117900685</v>
          </cell>
          <cell r="AS102">
            <v>261.28552065753422</v>
          </cell>
          <cell r="AT102">
            <v>0</v>
          </cell>
          <cell r="AU102">
            <v>89.866024328767111</v>
          </cell>
          <cell r="AV102">
            <v>71.075068493150667</v>
          </cell>
          <cell r="AW102">
            <v>0</v>
          </cell>
          <cell r="AX102">
            <v>0</v>
          </cell>
          <cell r="AY102">
            <v>100.34442783561644</v>
          </cell>
          <cell r="AZ102">
            <v>742.7947673268103</v>
          </cell>
          <cell r="BA102">
            <v>0</v>
          </cell>
          <cell r="BB102">
            <v>0</v>
          </cell>
          <cell r="BC102">
            <v>1325.0400412571071</v>
          </cell>
          <cell r="BD102">
            <v>0</v>
          </cell>
          <cell r="BF102">
            <v>-5.9000000002593977E-2</v>
          </cell>
        </row>
        <row r="103">
          <cell r="D103" t="str">
            <v>Current</v>
          </cell>
        </row>
        <row r="104">
          <cell r="E104" t="str">
            <v>Capitalised Severances</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F104">
            <v>0</v>
          </cell>
        </row>
        <row r="105">
          <cell r="E105" t="str">
            <v>Capitalised Abnormals</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F105">
            <v>0</v>
          </cell>
        </row>
        <row r="106">
          <cell r="E106" t="str">
            <v>Capitalised Goodwill</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F106">
            <v>0</v>
          </cell>
        </row>
        <row r="107">
          <cell r="E107" t="str">
            <v>Capitalised Leases</v>
          </cell>
          <cell r="I107">
            <v>143311.04975821078</v>
          </cell>
          <cell r="J107">
            <v>93993.479912734314</v>
          </cell>
          <cell r="K107">
            <v>74680.405025856497</v>
          </cell>
          <cell r="L107">
            <v>19046.928649941794</v>
          </cell>
          <cell r="M107">
            <v>3967.2048632433739</v>
          </cell>
          <cell r="N107">
            <v>0</v>
          </cell>
          <cell r="O107">
            <v>167.5889306135615</v>
          </cell>
          <cell r="P107">
            <v>869.55202180631852</v>
          </cell>
          <cell r="Q107">
            <v>3303.2551611990943</v>
          </cell>
          <cell r="R107">
            <v>10334.195216548158</v>
          </cell>
          <cell r="S107">
            <v>0</v>
          </cell>
          <cell r="T107">
            <v>0</v>
          </cell>
          <cell r="U107">
            <v>405.1324565312903</v>
          </cell>
          <cell r="V107">
            <v>4672.1538037330311</v>
          </cell>
          <cell r="W107">
            <v>4672.1538037330311</v>
          </cell>
          <cell r="Y107">
            <v>0</v>
          </cell>
          <cell r="Z107">
            <v>3403.5974981819645</v>
          </cell>
          <cell r="AA107">
            <v>31083.966552197791</v>
          </cell>
          <cell r="AB107">
            <v>24784.354399644468</v>
          </cell>
          <cell r="AC107">
            <v>5506.8519715578532</v>
          </cell>
          <cell r="AD107">
            <v>792.76018099547525</v>
          </cell>
          <cell r="AE107">
            <v>0</v>
          </cell>
          <cell r="AF107">
            <v>27406.851971557851</v>
          </cell>
          <cell r="AG107">
            <v>22395.475113122171</v>
          </cell>
          <cell r="AH107">
            <v>5011.3768584356812</v>
          </cell>
          <cell r="AI107">
            <v>0</v>
          </cell>
          <cell r="AJ107">
            <v>0</v>
          </cell>
          <cell r="AK107">
            <v>9822.8522226107925</v>
          </cell>
          <cell r="AL107">
            <v>3103.5269311570778</v>
          </cell>
          <cell r="AM107">
            <v>6719.3252914537161</v>
          </cell>
          <cell r="AN107">
            <v>0</v>
          </cell>
          <cell r="AO107">
            <v>-118790.641459276</v>
          </cell>
          <cell r="AP107">
            <v>-118790.641459276</v>
          </cell>
          <cell r="AQ107">
            <v>0</v>
          </cell>
          <cell r="AR107">
            <v>2964.958689196832</v>
          </cell>
          <cell r="AS107">
            <v>5572.4840234501244</v>
          </cell>
          <cell r="AT107">
            <v>1410.1623740000807</v>
          </cell>
          <cell r="AU107">
            <v>1019.7959744414593</v>
          </cell>
          <cell r="AV107">
            <v>1857.0143742172345</v>
          </cell>
          <cell r="AW107">
            <v>262.36257455205629</v>
          </cell>
          <cell r="AX107">
            <v>0</v>
          </cell>
          <cell r="AY107">
            <v>1023.1487262392936</v>
          </cell>
          <cell r="AZ107">
            <v>0</v>
          </cell>
          <cell r="BA107">
            <v>0</v>
          </cell>
          <cell r="BB107">
            <v>0</v>
          </cell>
          <cell r="BC107">
            <v>930.39633804844016</v>
          </cell>
          <cell r="BD107">
            <v>-11476.383470022625</v>
          </cell>
          <cell r="BF107">
            <v>-2.7284841053187847E-11</v>
          </cell>
        </row>
        <row r="108">
          <cell r="E108" t="str">
            <v>Smoothed Net Property Revaluations</v>
          </cell>
          <cell r="I108">
            <v>-29494</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-29494</v>
          </cell>
          <cell r="AP108">
            <v>0</v>
          </cell>
          <cell r="AQ108">
            <v>-29494</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F108">
            <v>0</v>
          </cell>
        </row>
        <row r="109">
          <cell r="E109" t="str">
            <v>Surplus Cash</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F109">
            <v>0</v>
          </cell>
        </row>
        <row r="110">
          <cell r="E110" t="str">
            <v>Provision For Dividend</v>
          </cell>
          <cell r="I110">
            <v>6071.4276729559742</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Y110">
            <v>0</v>
          </cell>
          <cell r="Z110">
            <v>0</v>
          </cell>
          <cell r="AA110">
            <v>0</v>
          </cell>
          <cell r="AB110">
            <v>0</v>
          </cell>
          <cell r="AC110">
            <v>0</v>
          </cell>
          <cell r="AD110">
            <v>0</v>
          </cell>
          <cell r="AE110">
            <v>0</v>
          </cell>
          <cell r="AF110">
            <v>0</v>
          </cell>
          <cell r="AG110">
            <v>0</v>
          </cell>
          <cell r="AH110">
            <v>0</v>
          </cell>
          <cell r="AI110">
            <v>0</v>
          </cell>
          <cell r="AJ110">
            <v>6071.4276729559742</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F110">
            <v>0</v>
          </cell>
        </row>
        <row r="111">
          <cell r="E111" t="str">
            <v>Deferred Tax Asset</v>
          </cell>
          <cell r="I111">
            <v>-15098.021650000001</v>
          </cell>
          <cell r="J111">
            <v>0</v>
          </cell>
          <cell r="K111">
            <v>0</v>
          </cell>
          <cell r="L111">
            <v>-1255</v>
          </cell>
          <cell r="M111">
            <v>0</v>
          </cell>
          <cell r="N111">
            <v>0</v>
          </cell>
          <cell r="O111">
            <v>0</v>
          </cell>
          <cell r="P111">
            <v>0</v>
          </cell>
          <cell r="Q111">
            <v>0</v>
          </cell>
          <cell r="R111">
            <v>-1255</v>
          </cell>
          <cell r="S111">
            <v>0</v>
          </cell>
          <cell r="T111">
            <v>0</v>
          </cell>
          <cell r="U111">
            <v>0</v>
          </cell>
          <cell r="V111">
            <v>-45</v>
          </cell>
          <cell r="W111">
            <v>-45</v>
          </cell>
          <cell r="Y111">
            <v>0</v>
          </cell>
          <cell r="Z111">
            <v>0</v>
          </cell>
          <cell r="AA111">
            <v>0</v>
          </cell>
          <cell r="AB111">
            <v>0</v>
          </cell>
          <cell r="AC111">
            <v>0</v>
          </cell>
          <cell r="AD111">
            <v>0</v>
          </cell>
          <cell r="AE111">
            <v>0</v>
          </cell>
          <cell r="AF111">
            <v>-74.13</v>
          </cell>
          <cell r="AG111">
            <v>-68</v>
          </cell>
          <cell r="AH111">
            <v>-6.13</v>
          </cell>
          <cell r="AI111">
            <v>0</v>
          </cell>
          <cell r="AJ111">
            <v>0</v>
          </cell>
          <cell r="AK111">
            <v>-982.30363999999997</v>
          </cell>
          <cell r="AL111">
            <v>0</v>
          </cell>
          <cell r="AM111">
            <v>-982.30363999999997</v>
          </cell>
          <cell r="AN111">
            <v>0</v>
          </cell>
          <cell r="AO111">
            <v>576.79417000000001</v>
          </cell>
          <cell r="AP111">
            <v>576.79417000000001</v>
          </cell>
          <cell r="AQ111">
            <v>0</v>
          </cell>
          <cell r="AR111">
            <v>0</v>
          </cell>
          <cell r="AS111">
            <v>0</v>
          </cell>
          <cell r="AT111">
            <v>0</v>
          </cell>
          <cell r="AU111">
            <v>0</v>
          </cell>
          <cell r="AV111">
            <v>0</v>
          </cell>
          <cell r="AW111">
            <v>0</v>
          </cell>
          <cell r="AX111">
            <v>0</v>
          </cell>
          <cell r="AY111">
            <v>0</v>
          </cell>
          <cell r="AZ111">
            <v>0</v>
          </cell>
          <cell r="BA111">
            <v>0</v>
          </cell>
          <cell r="BB111">
            <v>0</v>
          </cell>
          <cell r="BC111">
            <v>-13318.382180000001</v>
          </cell>
          <cell r="BD111">
            <v>0</v>
          </cell>
          <cell r="BF111">
            <v>0</v>
          </cell>
        </row>
        <row r="112">
          <cell r="I112">
            <v>104790.45578116676</v>
          </cell>
          <cell r="J112">
            <v>93993.479912734314</v>
          </cell>
          <cell r="K112">
            <v>74680.405025856497</v>
          </cell>
          <cell r="L112">
            <v>17791.928649941794</v>
          </cell>
          <cell r="M112">
            <v>3967.2048632433739</v>
          </cell>
          <cell r="N112">
            <v>0</v>
          </cell>
          <cell r="O112">
            <v>167.5889306135615</v>
          </cell>
          <cell r="P112">
            <v>869.55202180631852</v>
          </cell>
          <cell r="Q112">
            <v>3303.2551611990943</v>
          </cell>
          <cell r="R112">
            <v>9079.195216548158</v>
          </cell>
          <cell r="S112">
            <v>0</v>
          </cell>
          <cell r="T112">
            <v>0</v>
          </cell>
          <cell r="U112">
            <v>405.1324565312903</v>
          </cell>
          <cell r="V112">
            <v>4627.1538037330311</v>
          </cell>
          <cell r="W112">
            <v>4627.1538037330311</v>
          </cell>
          <cell r="Y112">
            <v>0</v>
          </cell>
          <cell r="Z112">
            <v>3403.5974981819645</v>
          </cell>
          <cell r="AA112">
            <v>31083.966552197791</v>
          </cell>
          <cell r="AB112">
            <v>24784.354399644468</v>
          </cell>
          <cell r="AC112">
            <v>5506.8519715578532</v>
          </cell>
          <cell r="AD112">
            <v>792.76018099547525</v>
          </cell>
          <cell r="AE112">
            <v>0</v>
          </cell>
          <cell r="AF112">
            <v>27332.72197155785</v>
          </cell>
          <cell r="AG112">
            <v>22327.475113122171</v>
          </cell>
          <cell r="AH112">
            <v>5005.2468584356811</v>
          </cell>
          <cell r="AI112">
            <v>0</v>
          </cell>
          <cell r="AJ112">
            <v>6071.4276729559742</v>
          </cell>
          <cell r="AK112">
            <v>8840.5485826107924</v>
          </cell>
          <cell r="AL112">
            <v>3103.5269311570778</v>
          </cell>
          <cell r="AM112">
            <v>5737.021651453716</v>
          </cell>
          <cell r="AN112">
            <v>0</v>
          </cell>
          <cell r="AO112">
            <v>-147707.84728927599</v>
          </cell>
          <cell r="AP112">
            <v>-118213.847289276</v>
          </cell>
          <cell r="AQ112">
            <v>-29494</v>
          </cell>
          <cell r="AR112">
            <v>2964.958689196832</v>
          </cell>
          <cell r="AS112">
            <v>5572.4840234501244</v>
          </cell>
          <cell r="AT112">
            <v>1410.1623740000807</v>
          </cell>
          <cell r="AU112">
            <v>1019.7959744414593</v>
          </cell>
          <cell r="AV112">
            <v>1857.0143742172345</v>
          </cell>
          <cell r="AW112">
            <v>262.36257455205629</v>
          </cell>
          <cell r="AX112">
            <v>0</v>
          </cell>
          <cell r="AY112">
            <v>1023.1487262392936</v>
          </cell>
          <cell r="AZ112">
            <v>0</v>
          </cell>
          <cell r="BA112">
            <v>0</v>
          </cell>
          <cell r="BB112">
            <v>0</v>
          </cell>
          <cell r="BC112">
            <v>-12387.98584195156</v>
          </cell>
          <cell r="BD112">
            <v>-11476.383470022625</v>
          </cell>
          <cell r="BF112">
            <v>-2.7284841053187847E-11</v>
          </cell>
        </row>
        <row r="114">
          <cell r="D114" t="str">
            <v>Total EVA Adjustments</v>
          </cell>
          <cell r="I114">
            <v>142595.81534982822</v>
          </cell>
          <cell r="J114">
            <v>102515.18061807408</v>
          </cell>
          <cell r="K114">
            <v>80253.483501045543</v>
          </cell>
          <cell r="L114">
            <v>25242.355320132512</v>
          </cell>
          <cell r="M114">
            <v>4030.9986350163681</v>
          </cell>
          <cell r="N114">
            <v>0</v>
          </cell>
          <cell r="O114">
            <v>173.39046715653026</v>
          </cell>
          <cell r="P114">
            <v>986.77148055778628</v>
          </cell>
          <cell r="Q114">
            <v>3303.2551611990943</v>
          </cell>
          <cell r="R114">
            <v>16278.955216548158</v>
          </cell>
          <cell r="S114">
            <v>0</v>
          </cell>
          <cell r="T114">
            <v>0</v>
          </cell>
          <cell r="U114">
            <v>468.98435965457799</v>
          </cell>
          <cell r="V114">
            <v>10673.900944616265</v>
          </cell>
          <cell r="W114">
            <v>10673.900944616265</v>
          </cell>
          <cell r="Y114">
            <v>0</v>
          </cell>
          <cell r="Z114">
            <v>3468.7259781785324</v>
          </cell>
          <cell r="AA114">
            <v>32666.451915324858</v>
          </cell>
          <cell r="AB114">
            <v>25912.784566169659</v>
          </cell>
          <cell r="AC114">
            <v>5740.6487522207381</v>
          </cell>
          <cell r="AD114">
            <v>1013.0185969344648</v>
          </cell>
          <cell r="AE114">
            <v>0</v>
          </cell>
          <cell r="AF114">
            <v>32819.301256571314</v>
          </cell>
          <cell r="AG114">
            <v>27812.403130033872</v>
          </cell>
          <cell r="AH114">
            <v>5006.8981265374423</v>
          </cell>
          <cell r="AI114">
            <v>0</v>
          </cell>
          <cell r="AJ114">
            <v>6071.4276729559742</v>
          </cell>
          <cell r="AK114">
            <v>9196.4821711119093</v>
          </cell>
          <cell r="AL114">
            <v>3316.6813161942596</v>
          </cell>
          <cell r="AM114">
            <v>5879.8008549176502</v>
          </cell>
          <cell r="AN114">
            <v>0</v>
          </cell>
          <cell r="AO114">
            <v>-147707.84728927599</v>
          </cell>
          <cell r="AP114">
            <v>-118213.847289276</v>
          </cell>
          <cell r="AQ114">
            <v>-29494</v>
          </cell>
          <cell r="AR114">
            <v>3359.1772203758387</v>
          </cell>
          <cell r="AS114">
            <v>5833.7695441076585</v>
          </cell>
          <cell r="AT114">
            <v>1410.1623740000807</v>
          </cell>
          <cell r="AU114">
            <v>1109.6619987702263</v>
          </cell>
          <cell r="AV114">
            <v>1928.0894427103851</v>
          </cell>
          <cell r="AW114">
            <v>262.36257455205629</v>
          </cell>
          <cell r="AX114">
            <v>0</v>
          </cell>
          <cell r="AY114">
            <v>1123.4931540749101</v>
          </cell>
          <cell r="AZ114">
            <v>742.7947673268103</v>
          </cell>
          <cell r="BA114">
            <v>0</v>
          </cell>
          <cell r="BB114">
            <v>0</v>
          </cell>
          <cell r="BC114">
            <v>-11062.945800694453</v>
          </cell>
          <cell r="BD114">
            <v>-11476.383470022625</v>
          </cell>
          <cell r="BF114">
            <v>-5.9000000029878819E-2</v>
          </cell>
        </row>
        <row r="116">
          <cell r="D116" t="str">
            <v>Opening ECONOMIC CAPITAL EMPLOYED</v>
          </cell>
          <cell r="I116">
            <v>538076.23840070865</v>
          </cell>
          <cell r="J116">
            <v>142198.01181936054</v>
          </cell>
          <cell r="K116">
            <v>81230.53830358047</v>
          </cell>
          <cell r="L116">
            <v>57945.438051056408</v>
          </cell>
          <cell r="M116">
            <v>15683.455343045887</v>
          </cell>
          <cell r="N116">
            <v>0</v>
          </cell>
          <cell r="O116">
            <v>3263.0877651969513</v>
          </cell>
          <cell r="P116">
            <v>253.1886933877131</v>
          </cell>
          <cell r="Q116">
            <v>2511.4238335379132</v>
          </cell>
          <cell r="R116">
            <v>30464.955216548158</v>
          </cell>
          <cell r="S116">
            <v>-29.587049999999998</v>
          </cell>
          <cell r="T116">
            <v>0</v>
          </cell>
          <cell r="U116">
            <v>5798.9142493397867</v>
          </cell>
          <cell r="V116">
            <v>21840.839488223857</v>
          </cell>
          <cell r="W116">
            <v>17120.097798223855</v>
          </cell>
          <cell r="Y116">
            <v>4720.7416899999998</v>
          </cell>
          <cell r="Z116">
            <v>2688.2795238705594</v>
          </cell>
          <cell r="AA116">
            <v>46559.759377155831</v>
          </cell>
          <cell r="AB116">
            <v>35940.515768720565</v>
          </cell>
          <cell r="AC116">
            <v>6181.2332128491325</v>
          </cell>
          <cell r="AD116">
            <v>4438.010395586145</v>
          </cell>
          <cell r="AE116">
            <v>0</v>
          </cell>
          <cell r="AF116">
            <v>59643.884688338228</v>
          </cell>
          <cell r="AG116">
            <v>48155.403130033868</v>
          </cell>
          <cell r="AH116">
            <v>11427.968126537442</v>
          </cell>
          <cell r="AI116">
            <v>60.513431766918686</v>
          </cell>
          <cell r="AJ116">
            <v>43424.796213836475</v>
          </cell>
          <cell r="AK116">
            <v>25419.879270046018</v>
          </cell>
          <cell r="AL116">
            <v>16178.219528717234</v>
          </cell>
          <cell r="AM116">
            <v>9241.6597413287818</v>
          </cell>
          <cell r="AN116">
            <v>0</v>
          </cell>
          <cell r="AO116">
            <v>89788.680260532215</v>
          </cell>
          <cell r="AP116">
            <v>89788.680260532201</v>
          </cell>
          <cell r="AQ116">
            <v>0</v>
          </cell>
          <cell r="AR116">
            <v>7916.2759036485877</v>
          </cell>
          <cell r="AS116">
            <v>4638.7784207959085</v>
          </cell>
          <cell r="AT116">
            <v>1123.1820779571433</v>
          </cell>
          <cell r="AU116">
            <v>1155.7415740150518</v>
          </cell>
          <cell r="AV116">
            <v>1261.4679522903637</v>
          </cell>
          <cell r="AW116">
            <v>-85.915207663067235</v>
          </cell>
          <cell r="AX116">
            <v>0</v>
          </cell>
          <cell r="AY116">
            <v>1184.3020241964168</v>
          </cell>
          <cell r="AZ116">
            <v>742.79477537829121</v>
          </cell>
          <cell r="BA116">
            <v>0</v>
          </cell>
          <cell r="BB116">
            <v>0</v>
          </cell>
          <cell r="BC116">
            <v>-34485.275225092148</v>
          </cell>
          <cell r="BD116">
            <v>-11476.383470022625</v>
          </cell>
          <cell r="BF116">
            <v>-5.9000000036195099E-2</v>
          </cell>
        </row>
        <row r="118">
          <cell r="E118" t="str">
            <v>Year Opening Economic Capital Employed</v>
          </cell>
          <cell r="I118">
            <v>538076.23840070865</v>
          </cell>
          <cell r="J118">
            <v>142198.01181936054</v>
          </cell>
          <cell r="K118">
            <v>81230.53830358047</v>
          </cell>
          <cell r="L118">
            <v>57945.438051056408</v>
          </cell>
          <cell r="M118">
            <v>15683.455343045887</v>
          </cell>
          <cell r="N118">
            <v>0</v>
          </cell>
          <cell r="O118">
            <v>3263.0877651969513</v>
          </cell>
          <cell r="P118">
            <v>253.1886933877131</v>
          </cell>
          <cell r="Q118">
            <v>2511.4238335379132</v>
          </cell>
          <cell r="R118">
            <v>30464.955216548158</v>
          </cell>
          <cell r="S118">
            <v>-29.587049999999998</v>
          </cell>
          <cell r="T118">
            <v>0</v>
          </cell>
          <cell r="U118">
            <v>5798.9142493397867</v>
          </cell>
          <cell r="V118">
            <v>21840.839488223857</v>
          </cell>
          <cell r="W118">
            <v>17120.097798223855</v>
          </cell>
          <cell r="Y118">
            <v>4720.7416899999998</v>
          </cell>
          <cell r="Z118">
            <v>2688.2795238705594</v>
          </cell>
          <cell r="AA118">
            <v>46559.759377155831</v>
          </cell>
          <cell r="AB118">
            <v>35940.515768720565</v>
          </cell>
          <cell r="AC118">
            <v>6181.2332128491325</v>
          </cell>
          <cell r="AD118">
            <v>4438.010395586145</v>
          </cell>
          <cell r="AE118">
            <v>0</v>
          </cell>
          <cell r="AF118">
            <v>59643.884688338228</v>
          </cell>
          <cell r="AG118">
            <v>48155.403130033868</v>
          </cell>
          <cell r="AH118">
            <v>11427.968126537442</v>
          </cell>
          <cell r="AI118">
            <v>60.513431766918686</v>
          </cell>
          <cell r="AJ118">
            <v>43424.796213836475</v>
          </cell>
          <cell r="AK118">
            <v>25419.879270046018</v>
          </cell>
          <cell r="AL118">
            <v>16178.219528717234</v>
          </cell>
          <cell r="AM118">
            <v>9241.6597413287818</v>
          </cell>
          <cell r="AN118">
            <v>0</v>
          </cell>
          <cell r="AO118">
            <v>89788.680260532215</v>
          </cell>
          <cell r="AP118">
            <v>89788.680260532201</v>
          </cell>
          <cell r="AQ118">
            <v>0</v>
          </cell>
          <cell r="AR118">
            <v>7916.2759036485877</v>
          </cell>
          <cell r="AS118">
            <v>4638.7784207959085</v>
          </cell>
          <cell r="AT118">
            <v>1123.1820779571433</v>
          </cell>
          <cell r="AU118">
            <v>1155.7415740150518</v>
          </cell>
          <cell r="AV118">
            <v>1261.4679522903637</v>
          </cell>
          <cell r="AW118">
            <v>-85.915207663067235</v>
          </cell>
          <cell r="AX118">
            <v>0</v>
          </cell>
          <cell r="AY118">
            <v>1184.3020241964168</v>
          </cell>
          <cell r="AZ118">
            <v>742.79477537829121</v>
          </cell>
          <cell r="BA118">
            <v>0</v>
          </cell>
          <cell r="BB118">
            <v>0</v>
          </cell>
          <cell r="BC118">
            <v>-34485.275225092148</v>
          </cell>
          <cell r="BD118">
            <v>-11476.383470022625</v>
          </cell>
          <cell r="BF118">
            <v>-5.9000000036195099E-2</v>
          </cell>
        </row>
        <row r="119">
          <cell r="E119" t="str">
            <v>times Business Unit Cost of Capital Rate</v>
          </cell>
          <cell r="I119">
            <v>0.10148429407498802</v>
          </cell>
          <cell r="J119">
            <v>0.1</v>
          </cell>
          <cell r="K119">
            <v>0.11</v>
          </cell>
          <cell r="L119">
            <v>0.10720635614811712</v>
          </cell>
          <cell r="M119">
            <v>0.1</v>
          </cell>
          <cell r="N119">
            <v>0</v>
          </cell>
          <cell r="O119">
            <v>0.15</v>
          </cell>
          <cell r="P119">
            <v>0.1</v>
          </cell>
          <cell r="Q119">
            <v>0.08</v>
          </cell>
          <cell r="R119">
            <v>0.11</v>
          </cell>
          <cell r="S119">
            <v>0.1</v>
          </cell>
          <cell r="T119">
            <v>0</v>
          </cell>
          <cell r="U119">
            <v>0.1</v>
          </cell>
          <cell r="V119">
            <v>0.1</v>
          </cell>
          <cell r="W119">
            <v>0.1</v>
          </cell>
          <cell r="Y119">
            <v>0.1</v>
          </cell>
          <cell r="Z119">
            <v>0.1</v>
          </cell>
          <cell r="AA119">
            <v>0.101327591313945</v>
          </cell>
          <cell r="AB119">
            <v>0.1</v>
          </cell>
          <cell r="AC119">
            <v>0.11</v>
          </cell>
          <cell r="AD119">
            <v>0.1</v>
          </cell>
          <cell r="AE119">
            <v>0</v>
          </cell>
          <cell r="AF119">
            <v>0.1</v>
          </cell>
          <cell r="AG119">
            <v>0.1</v>
          </cell>
          <cell r="AH119">
            <v>0.1</v>
          </cell>
          <cell r="AI119">
            <v>0.1</v>
          </cell>
          <cell r="AJ119">
            <v>0.13</v>
          </cell>
          <cell r="AK119">
            <v>0.1</v>
          </cell>
          <cell r="AL119">
            <v>0.1</v>
          </cell>
          <cell r="AM119">
            <v>0.1</v>
          </cell>
          <cell r="AN119">
            <v>0</v>
          </cell>
          <cell r="AO119">
            <v>0.08</v>
          </cell>
          <cell r="AP119">
            <v>0.08</v>
          </cell>
          <cell r="AQ119">
            <v>0</v>
          </cell>
          <cell r="AR119">
            <v>0.1</v>
          </cell>
          <cell r="AS119">
            <v>0.1</v>
          </cell>
          <cell r="AT119">
            <v>0.1</v>
          </cell>
          <cell r="AU119">
            <v>0.1</v>
          </cell>
          <cell r="AV119">
            <v>0.1</v>
          </cell>
          <cell r="AW119">
            <v>0.1</v>
          </cell>
          <cell r="AX119">
            <v>0</v>
          </cell>
          <cell r="AY119">
            <v>0.1</v>
          </cell>
          <cell r="AZ119">
            <v>0.1</v>
          </cell>
          <cell r="BA119">
            <v>0</v>
          </cell>
          <cell r="BB119">
            <v>0</v>
          </cell>
          <cell r="BC119">
            <v>0.1</v>
          </cell>
          <cell r="BD119">
            <v>0.1</v>
          </cell>
          <cell r="BF119" t="str">
            <v xml:space="preserve">n.a. </v>
          </cell>
        </row>
        <row r="120">
          <cell r="D120" t="str">
            <v>Capital Charge on Year Opening Capital</v>
          </cell>
          <cell r="I120">
            <v>54606.287212620875</v>
          </cell>
          <cell r="J120">
            <v>14219.801181936054</v>
          </cell>
          <cell r="K120">
            <v>8935.3592133938528</v>
          </cell>
          <cell r="L120">
            <v>6212.1192688602105</v>
          </cell>
          <cell r="M120">
            <v>1568.3455343045887</v>
          </cell>
          <cell r="N120">
            <v>0</v>
          </cell>
          <cell r="O120">
            <v>489.46316477954269</v>
          </cell>
          <cell r="P120">
            <v>25.318869338771307</v>
          </cell>
          <cell r="Q120">
            <v>200.91390668303305</v>
          </cell>
          <cell r="R120">
            <v>3351.1450738202975</v>
          </cell>
          <cell r="S120">
            <v>-2.9587050000000001</v>
          </cell>
          <cell r="T120">
            <v>0</v>
          </cell>
          <cell r="U120">
            <v>579.89142493397867</v>
          </cell>
          <cell r="V120">
            <v>2184.0839488223855</v>
          </cell>
          <cell r="W120">
            <v>1712.0097798223856</v>
          </cell>
          <cell r="Y120">
            <v>472.07416900000004</v>
          </cell>
          <cell r="Z120">
            <v>268.82795238705597</v>
          </cell>
          <cell r="AA120">
            <v>4717.7882698440644</v>
          </cell>
          <cell r="AB120">
            <v>3594.0515768720566</v>
          </cell>
          <cell r="AC120">
            <v>679.93565341340457</v>
          </cell>
          <cell r="AD120">
            <v>443.80103955861455</v>
          </cell>
          <cell r="AE120">
            <v>0</v>
          </cell>
          <cell r="AF120">
            <v>5964.388468833823</v>
          </cell>
          <cell r="AG120">
            <v>4815.5403130033874</v>
          </cell>
          <cell r="AH120">
            <v>1142.7968126537442</v>
          </cell>
          <cell r="AI120">
            <v>6.0513431766918693</v>
          </cell>
          <cell r="AJ120">
            <v>5645.2235077987416</v>
          </cell>
          <cell r="AK120">
            <v>2541.9879270046022</v>
          </cell>
          <cell r="AL120">
            <v>1617.8219528717236</v>
          </cell>
          <cell r="AM120">
            <v>924.1659741328782</v>
          </cell>
          <cell r="AN120">
            <v>0</v>
          </cell>
          <cell r="AO120">
            <v>7183.0944208425772</v>
          </cell>
          <cell r="AP120">
            <v>7183.0944208425763</v>
          </cell>
          <cell r="AQ120">
            <v>0</v>
          </cell>
          <cell r="AR120">
            <v>791.62759036485886</v>
          </cell>
          <cell r="AS120">
            <v>463.87784207959083</v>
          </cell>
          <cell r="AT120">
            <v>112.31820779571433</v>
          </cell>
          <cell r="AU120">
            <v>115.5741574015052</v>
          </cell>
          <cell r="AV120">
            <v>126.14679522903637</v>
          </cell>
          <cell r="AW120">
            <v>-8.5915207663067239</v>
          </cell>
          <cell r="AX120">
            <v>0</v>
          </cell>
          <cell r="AY120">
            <v>118.43020241964169</v>
          </cell>
          <cell r="AZ120">
            <v>74.279477537829123</v>
          </cell>
          <cell r="BA120">
            <v>0</v>
          </cell>
          <cell r="BB120">
            <v>0</v>
          </cell>
          <cell r="BC120">
            <v>-3448.527522509215</v>
          </cell>
          <cell r="BD120">
            <v>-1147.6383470022627</v>
          </cell>
          <cell r="BF120">
            <v>-5.9875732956697902E-3</v>
          </cell>
        </row>
        <row r="121">
          <cell r="D121" t="str">
            <v>plus Capital Charge on Adjs to Yr Opening Capital</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F121">
            <v>0</v>
          </cell>
        </row>
        <row r="122">
          <cell r="D122" t="str">
            <v>Capital Charge</v>
          </cell>
          <cell r="I122">
            <v>54606.287212620875</v>
          </cell>
          <cell r="J122">
            <v>14219.801181936054</v>
          </cell>
          <cell r="K122">
            <v>8935.3592133938528</v>
          </cell>
          <cell r="L122">
            <v>6212.1192688602105</v>
          </cell>
          <cell r="M122">
            <v>1568.3455343045887</v>
          </cell>
          <cell r="N122">
            <v>0</v>
          </cell>
          <cell r="O122">
            <v>489.46316477954269</v>
          </cell>
          <cell r="P122">
            <v>25.318869338771307</v>
          </cell>
          <cell r="Q122">
            <v>200.91390668303305</v>
          </cell>
          <cell r="R122">
            <v>3351.1450738202975</v>
          </cell>
          <cell r="S122">
            <v>-2.9587050000000001</v>
          </cell>
          <cell r="T122">
            <v>0</v>
          </cell>
          <cell r="U122">
            <v>579.89142493397867</v>
          </cell>
          <cell r="V122">
            <v>2184.0839488223855</v>
          </cell>
          <cell r="W122">
            <v>1712.0097798223856</v>
          </cell>
          <cell r="Y122">
            <v>472.07416900000004</v>
          </cell>
          <cell r="Z122">
            <v>268.82795238705597</v>
          </cell>
          <cell r="AA122">
            <v>4717.7882698440644</v>
          </cell>
          <cell r="AB122">
            <v>3594.0515768720566</v>
          </cell>
          <cell r="AC122">
            <v>679.93565341340457</v>
          </cell>
          <cell r="AD122">
            <v>443.80103955861455</v>
          </cell>
          <cell r="AE122">
            <v>0</v>
          </cell>
          <cell r="AF122">
            <v>5964.388468833823</v>
          </cell>
          <cell r="AG122">
            <v>4815.5403130033874</v>
          </cell>
          <cell r="AH122">
            <v>1142.7968126537442</v>
          </cell>
          <cell r="AI122">
            <v>6.0513431766918693</v>
          </cell>
          <cell r="AJ122">
            <v>5645.2235077987416</v>
          </cell>
          <cell r="AK122">
            <v>2541.9879270046022</v>
          </cell>
          <cell r="AL122">
            <v>1617.8219528717236</v>
          </cell>
          <cell r="AM122">
            <v>924.1659741328782</v>
          </cell>
          <cell r="AN122">
            <v>0</v>
          </cell>
          <cell r="AO122">
            <v>7183.0944208425772</v>
          </cell>
          <cell r="AP122">
            <v>7183.0944208425763</v>
          </cell>
          <cell r="AQ122">
            <v>0</v>
          </cell>
          <cell r="AR122">
            <v>791.62759036485886</v>
          </cell>
          <cell r="AS122">
            <v>463.87784207959083</v>
          </cell>
          <cell r="AT122">
            <v>112.31820779571433</v>
          </cell>
          <cell r="AU122">
            <v>115.5741574015052</v>
          </cell>
          <cell r="AV122">
            <v>126.14679522903637</v>
          </cell>
          <cell r="AW122">
            <v>-8.5915207663067239</v>
          </cell>
          <cell r="AX122">
            <v>0</v>
          </cell>
          <cell r="AY122">
            <v>118.43020241964169</v>
          </cell>
          <cell r="AZ122">
            <v>74.279477537829123</v>
          </cell>
          <cell r="BA122">
            <v>0</v>
          </cell>
          <cell r="BB122">
            <v>0</v>
          </cell>
          <cell r="BC122">
            <v>-3448.527522509215</v>
          </cell>
          <cell r="BD122">
            <v>-1147.6383470022627</v>
          </cell>
          <cell r="BF122">
            <v>-5.9875732956697902E-3</v>
          </cell>
        </row>
        <row r="124">
          <cell r="D124" t="str">
            <v>ECONOMIC VALUE ADDED</v>
          </cell>
          <cell r="I124">
            <v>-7371.0898727481326</v>
          </cell>
          <cell r="J124">
            <v>21611.372419281557</v>
          </cell>
          <cell r="K124">
            <v>-11481.188380286145</v>
          </cell>
          <cell r="L124">
            <v>-9533.0116484337268</v>
          </cell>
          <cell r="M124">
            <v>-3310.0932838005438</v>
          </cell>
          <cell r="N124">
            <v>-1736.1328100000001</v>
          </cell>
          <cell r="O124">
            <v>-3956.2288257142527</v>
          </cell>
          <cell r="P124">
            <v>3060.1455092326582</v>
          </cell>
          <cell r="Q124">
            <v>1118.0369713169682</v>
          </cell>
          <cell r="R124">
            <v>-3608.9327881060117</v>
          </cell>
          <cell r="S124">
            <v>65.471045000000018</v>
          </cell>
          <cell r="T124">
            <v>0</v>
          </cell>
          <cell r="U124">
            <v>-1165.2774663625498</v>
          </cell>
          <cell r="V124">
            <v>-564.53805882746246</v>
          </cell>
          <cell r="W124">
            <v>-692.4638898274477</v>
          </cell>
          <cell r="Y124">
            <v>127.92583099999996</v>
          </cell>
          <cell r="Z124">
            <v>508.5490514433107</v>
          </cell>
          <cell r="AA124">
            <v>-3083.9537045867992</v>
          </cell>
          <cell r="AB124">
            <v>-3548.4654460868787</v>
          </cell>
          <cell r="AC124">
            <v>-345.54397894130545</v>
          </cell>
          <cell r="AD124">
            <v>810.05572044138421</v>
          </cell>
          <cell r="AE124">
            <v>0</v>
          </cell>
          <cell r="AF124">
            <v>-3026.5341256909933</v>
          </cell>
          <cell r="AG124">
            <v>-1984.8991210033632</v>
          </cell>
          <cell r="AH124">
            <v>-156.86016951090176</v>
          </cell>
          <cell r="AI124">
            <v>-884.77483517669168</v>
          </cell>
          <cell r="AJ124">
            <v>1155.2375322012713</v>
          </cell>
          <cell r="AK124">
            <v>18102.825173264828</v>
          </cell>
          <cell r="AL124">
            <v>14412.38318371796</v>
          </cell>
          <cell r="AM124">
            <v>3690.4419895468095</v>
          </cell>
          <cell r="AN124">
            <v>0</v>
          </cell>
          <cell r="AO124">
            <v>-3223.6624208425765</v>
          </cell>
          <cell r="AP124">
            <v>-3223.6624208425756</v>
          </cell>
          <cell r="AQ124">
            <v>0</v>
          </cell>
          <cell r="AR124">
            <v>222.09180260891264</v>
          </cell>
          <cell r="AS124">
            <v>-17211.872876651018</v>
          </cell>
          <cell r="AT124">
            <v>-4597.3357277957148</v>
          </cell>
          <cell r="AU124">
            <v>-2964.1675016872196</v>
          </cell>
          <cell r="AV124">
            <v>-3284.0991246576077</v>
          </cell>
          <cell r="AW124">
            <v>-3292.7202492336937</v>
          </cell>
          <cell r="AX124">
            <v>-1757.4587760000002</v>
          </cell>
          <cell r="AY124">
            <v>-1316.091497276785</v>
          </cell>
          <cell r="AZ124">
            <v>-1211.2303303949718</v>
          </cell>
          <cell r="BA124">
            <v>-2723.8245257153258</v>
          </cell>
          <cell r="BB124">
            <v>-1507.5</v>
          </cell>
          <cell r="BC124">
            <v>3448.5058853057726</v>
          </cell>
          <cell r="BD124">
            <v>1147.6383470022627</v>
          </cell>
          <cell r="BF124">
            <v>5.9875729711309101E-3</v>
          </cell>
        </row>
        <row r="125">
          <cell r="BF125" t="str">
            <v>o.k.</v>
          </cell>
        </row>
      </sheetData>
      <sheetData sheetId="10" refreshError="1">
        <row r="4">
          <cell r="B4" t="str">
            <v>New Zealand Post Group</v>
          </cell>
        </row>
        <row r="5">
          <cell r="B5" t="str">
            <v>ANNUAL EVA PERFORMANCE</v>
          </cell>
        </row>
      </sheetData>
      <sheetData sheetId="11" refreshError="1">
        <row r="6">
          <cell r="B6" t="str">
            <v>EVA Result for New Zealand Post Group</v>
          </cell>
        </row>
        <row r="8">
          <cell r="I8" t="str">
            <v>Actual</v>
          </cell>
          <cell r="J8" t="str">
            <v>Actual</v>
          </cell>
          <cell r="K8" t="str">
            <v>Actual</v>
          </cell>
          <cell r="L8" t="str">
            <v>Actual</v>
          </cell>
          <cell r="M8" t="str">
            <v>Actual</v>
          </cell>
          <cell r="N8" t="str">
            <v>Actual</v>
          </cell>
          <cell r="O8" t="str">
            <v>Actual</v>
          </cell>
          <cell r="P8" t="str">
            <v>Actual</v>
          </cell>
          <cell r="Q8" t="str">
            <v>Actual</v>
          </cell>
          <cell r="R8" t="str">
            <v>Actual</v>
          </cell>
          <cell r="S8" t="str">
            <v>Actual</v>
          </cell>
          <cell r="T8" t="str">
            <v>Actual</v>
          </cell>
          <cell r="U8" t="str">
            <v>Actual</v>
          </cell>
          <cell r="V8" t="str">
            <v>Actual TQ</v>
          </cell>
          <cell r="W8" t="str">
            <v>Budget</v>
          </cell>
          <cell r="X8" t="str">
            <v>Plan</v>
          </cell>
          <cell r="Y8" t="str">
            <v>Plan</v>
          </cell>
          <cell r="Z8" t="str">
            <v>Plan</v>
          </cell>
          <cell r="AA8" t="str">
            <v>Plan</v>
          </cell>
          <cell r="AB8" t="str">
            <v>Plan</v>
          </cell>
          <cell r="AC8" t="str">
            <v>Plan</v>
          </cell>
          <cell r="AD8" t="str">
            <v>Plan</v>
          </cell>
          <cell r="AE8" t="str">
            <v>Plan</v>
          </cell>
          <cell r="AF8" t="str">
            <v>Plan</v>
          </cell>
        </row>
        <row r="9">
          <cell r="I9" t="str">
            <v>1987/88</v>
          </cell>
          <cell r="J9" t="str">
            <v>1988/89</v>
          </cell>
          <cell r="K9" t="str">
            <v>1989/90</v>
          </cell>
          <cell r="L9" t="str">
            <v>1990/91</v>
          </cell>
          <cell r="M9" t="str">
            <v>1991/92</v>
          </cell>
          <cell r="N9" t="str">
            <v>1992/93</v>
          </cell>
          <cell r="O9" t="str">
            <v>1993/94</v>
          </cell>
          <cell r="P9" t="str">
            <v>1994/95</v>
          </cell>
          <cell r="Q9" t="str">
            <v>1995/96</v>
          </cell>
          <cell r="R9" t="str">
            <v>1996/97</v>
          </cell>
          <cell r="S9" t="str">
            <v>1997/98</v>
          </cell>
          <cell r="T9" t="str">
            <v>1998/99</v>
          </cell>
          <cell r="U9" t="str">
            <v>1999/00</v>
          </cell>
          <cell r="V9" t="str">
            <v>2000/00</v>
          </cell>
          <cell r="W9" t="str">
            <v>2000/01</v>
          </cell>
          <cell r="X9" t="str">
            <v>2001/02</v>
          </cell>
          <cell r="Y9" t="str">
            <v>2002/03</v>
          </cell>
          <cell r="Z9" t="str">
            <v>2003/04</v>
          </cell>
          <cell r="AA9" t="str">
            <v>2004/05</v>
          </cell>
          <cell r="AB9" t="str">
            <v>2005/06</v>
          </cell>
          <cell r="AC9" t="str">
            <v>2006/07</v>
          </cell>
          <cell r="AD9" t="str">
            <v>2007/08</v>
          </cell>
          <cell r="AE9" t="str">
            <v>2008/09</v>
          </cell>
          <cell r="AF9" t="str">
            <v>2009/10</v>
          </cell>
        </row>
        <row r="10">
          <cell r="I10" t="str">
            <v>$k</v>
          </cell>
          <cell r="J10" t="str">
            <v>$k</v>
          </cell>
          <cell r="K10" t="str">
            <v>$k</v>
          </cell>
          <cell r="L10" t="str">
            <v>$k</v>
          </cell>
          <cell r="M10" t="str">
            <v>$k</v>
          </cell>
          <cell r="N10" t="str">
            <v>$k</v>
          </cell>
          <cell r="O10" t="str">
            <v>$k</v>
          </cell>
          <cell r="P10" t="str">
            <v>$k</v>
          </cell>
          <cell r="Q10" t="str">
            <v>$k</v>
          </cell>
          <cell r="R10" t="str">
            <v>$k</v>
          </cell>
          <cell r="S10" t="str">
            <v>$k</v>
          </cell>
          <cell r="T10" t="str">
            <v>$k</v>
          </cell>
          <cell r="U10" t="str">
            <v>$k</v>
          </cell>
          <cell r="V10" t="str">
            <v>$k</v>
          </cell>
          <cell r="W10" t="str">
            <v>$k</v>
          </cell>
          <cell r="X10" t="str">
            <v>$k</v>
          </cell>
          <cell r="Y10" t="str">
            <v>$k</v>
          </cell>
          <cell r="Z10" t="str">
            <v>$k</v>
          </cell>
          <cell r="AA10" t="str">
            <v>$k</v>
          </cell>
          <cell r="AB10" t="str">
            <v>$k</v>
          </cell>
          <cell r="AC10" t="str">
            <v>$k</v>
          </cell>
          <cell r="AD10" t="str">
            <v>$k</v>
          </cell>
          <cell r="AE10" t="str">
            <v>$k</v>
          </cell>
          <cell r="AF10" t="str">
            <v>$k</v>
          </cell>
        </row>
        <row r="12">
          <cell r="C12" t="str">
            <v>INTERNAL EVA PERFORMANCE MEASUREMENT</v>
          </cell>
        </row>
        <row r="14">
          <cell r="D14" t="str">
            <v>Economic NOPAT</v>
          </cell>
          <cell r="I14">
            <v>64192.270474386896</v>
          </cell>
          <cell r="J14">
            <v>34910.787820282174</v>
          </cell>
          <cell r="K14">
            <v>52433.997599659124</v>
          </cell>
          <cell r="L14">
            <v>31348.156816859875</v>
          </cell>
          <cell r="M14">
            <v>23963.940644554757</v>
          </cell>
          <cell r="N14">
            <v>57797.83401585347</v>
          </cell>
          <cell r="O14">
            <v>66271.79770029895</v>
          </cell>
          <cell r="P14">
            <v>71890.799792362726</v>
          </cell>
          <cell r="Q14">
            <v>76382.902026102092</v>
          </cell>
          <cell r="R14">
            <v>49137.859373764928</v>
          </cell>
          <cell r="S14">
            <v>41052.286322168577</v>
          </cell>
          <cell r="T14">
            <v>30163.593385348209</v>
          </cell>
          <cell r="U14">
            <v>45105.739512028151</v>
          </cell>
          <cell r="V14">
            <v>1801.1825384326876</v>
          </cell>
          <cell r="W14">
            <v>47235.197339872742</v>
          </cell>
          <cell r="X14">
            <v>-12835.362276838976</v>
          </cell>
          <cell r="Y14">
            <v>-5000.2909310176128</v>
          </cell>
          <cell r="Z14">
            <v>-4460.9081521526423</v>
          </cell>
          <cell r="AA14">
            <v>-3363.7387040117437</v>
          </cell>
          <cell r="AB14">
            <v>-1261.8701891898236</v>
          </cell>
          <cell r="AC14">
            <v>-1008.735862309198</v>
          </cell>
          <cell r="AD14">
            <v>-507.19038285714237</v>
          </cell>
          <cell r="AE14">
            <v>0</v>
          </cell>
          <cell r="AF14">
            <v>0</v>
          </cell>
        </row>
        <row r="16">
          <cell r="E16" t="str">
            <v>Year Opening Economic Capital Employed</v>
          </cell>
          <cell r="I16">
            <v>184000</v>
          </cell>
          <cell r="J16">
            <v>145084</v>
          </cell>
          <cell r="K16">
            <v>274418.13</v>
          </cell>
          <cell r="L16">
            <v>345137.13</v>
          </cell>
          <cell r="M16">
            <v>344998.48857142858</v>
          </cell>
          <cell r="N16">
            <v>366941.97</v>
          </cell>
          <cell r="O16">
            <v>413010.89428571425</v>
          </cell>
          <cell r="P16">
            <v>429275.30285714287</v>
          </cell>
          <cell r="Q16">
            <v>445538.14428571425</v>
          </cell>
          <cell r="R16">
            <v>416831.39166071429</v>
          </cell>
          <cell r="S16">
            <v>421702.24</v>
          </cell>
          <cell r="T16">
            <v>449154.17177142855</v>
          </cell>
          <cell r="U16">
            <v>469747.45998642547</v>
          </cell>
          <cell r="V16">
            <v>503526.22122085548</v>
          </cell>
          <cell r="W16">
            <v>538076.23840070865</v>
          </cell>
          <cell r="X16">
            <v>542397.11230766308</v>
          </cell>
          <cell r="Y16">
            <v>38652.178221538168</v>
          </cell>
          <cell r="Z16">
            <v>33651.887290520557</v>
          </cell>
          <cell r="AA16">
            <v>29190.979138367908</v>
          </cell>
          <cell r="AB16">
            <v>25827.240434356168</v>
          </cell>
          <cell r="AC16">
            <v>24565.370245166345</v>
          </cell>
          <cell r="AD16">
            <v>23556.634382857148</v>
          </cell>
          <cell r="AE16">
            <v>23049.444000000007</v>
          </cell>
          <cell r="AF16">
            <v>23049.444000000003</v>
          </cell>
        </row>
        <row r="17">
          <cell r="E17" t="str">
            <v>times Business Unit Cost of Capital Rate</v>
          </cell>
          <cell r="I17">
            <v>0.158</v>
          </cell>
          <cell r="J17">
            <v>0.16</v>
          </cell>
          <cell r="K17">
            <v>0.151</v>
          </cell>
          <cell r="L17">
            <v>0.14399999999999999</v>
          </cell>
          <cell r="M17">
            <v>0.13900000000000001</v>
          </cell>
          <cell r="N17">
            <v>0.121</v>
          </cell>
          <cell r="O17">
            <v>0.112</v>
          </cell>
          <cell r="P17">
            <v>0.10299999999999999</v>
          </cell>
          <cell r="Q17">
            <v>0.12</v>
          </cell>
          <cell r="R17">
            <v>0.11799999999999999</v>
          </cell>
          <cell r="S17">
            <v>0.11600000000000001</v>
          </cell>
          <cell r="T17">
            <v>0.10984859016555473</v>
          </cell>
          <cell r="U17">
            <v>9.6329016734649817E-2</v>
          </cell>
          <cell r="V17">
            <v>0.10239643679691653</v>
          </cell>
          <cell r="W17">
            <v>0.101484294074988</v>
          </cell>
          <cell r="X17">
            <v>0.101484294074988</v>
          </cell>
          <cell r="Y17">
            <v>0.101484294074988</v>
          </cell>
          <cell r="Z17">
            <v>9.6329016775791101E-2</v>
          </cell>
          <cell r="AA17">
            <v>9.6329016775791101E-2</v>
          </cell>
          <cell r="AB17">
            <v>9.6329016775791101E-2</v>
          </cell>
          <cell r="AC17">
            <v>9.6329016775791101E-2</v>
          </cell>
          <cell r="AD17">
            <v>9.6329016775791101E-2</v>
          </cell>
          <cell r="AE17">
            <v>9.6329016775791101E-2</v>
          </cell>
          <cell r="AF17">
            <v>9.6329016775791101E-2</v>
          </cell>
        </row>
        <row r="18">
          <cell r="D18" t="str">
            <v>Capital Charge</v>
          </cell>
          <cell r="I18">
            <v>29072</v>
          </cell>
          <cell r="J18">
            <v>23213.439999999999</v>
          </cell>
          <cell r="K18">
            <v>41437.137629999997</v>
          </cell>
          <cell r="L18">
            <v>49699.746719999996</v>
          </cell>
          <cell r="M18">
            <v>47954.789911428576</v>
          </cell>
          <cell r="N18">
            <v>44399.978369999997</v>
          </cell>
          <cell r="O18">
            <v>46257.220159999997</v>
          </cell>
          <cell r="P18">
            <v>44215.356194285712</v>
          </cell>
          <cell r="Q18">
            <v>53464.577314285707</v>
          </cell>
          <cell r="R18">
            <v>49186.104215964289</v>
          </cell>
          <cell r="S18">
            <v>48917.459840000003</v>
          </cell>
          <cell r="T18">
            <v>49338.952536068828</v>
          </cell>
          <cell r="U18">
            <v>46999.778217945212</v>
          </cell>
          <cell r="V18">
            <v>12854.508138908684</v>
          </cell>
          <cell r="W18">
            <v>54606.287212620875</v>
          </cell>
          <cell r="X18">
            <v>55044.788050855168</v>
          </cell>
          <cell r="Y18">
            <v>3922.5890212734262</v>
          </cell>
          <cell r="Z18">
            <v>3241.6532153455855</v>
          </cell>
          <cell r="AA18">
            <v>2811.9383191216102</v>
          </cell>
          <cell r="AB18">
            <v>2487.9126770734856</v>
          </cell>
          <cell r="AC18">
            <v>2366.3579624501485</v>
          </cell>
          <cell r="AD18">
            <v>2269.1874286474235</v>
          </cell>
          <cell r="AE18">
            <v>2220.3302777486583</v>
          </cell>
          <cell r="AF18">
            <v>2220.3302777486579</v>
          </cell>
        </row>
        <row r="20">
          <cell r="D20" t="str">
            <v>Economic Value Added</v>
          </cell>
          <cell r="I20">
            <v>35120.270474386896</v>
          </cell>
          <cell r="J20">
            <v>11697.347820282175</v>
          </cell>
          <cell r="K20">
            <v>10996.859969659126</v>
          </cell>
          <cell r="L20">
            <v>-18351.58990314012</v>
          </cell>
          <cell r="M20">
            <v>-23990.849266873818</v>
          </cell>
          <cell r="N20">
            <v>13397.855645853473</v>
          </cell>
          <cell r="O20">
            <v>20014.577540298953</v>
          </cell>
          <cell r="P20">
            <v>27675.443598077014</v>
          </cell>
          <cell r="Q20">
            <v>22918.324711816385</v>
          </cell>
          <cell r="R20">
            <v>-48.244842199361301</v>
          </cell>
          <cell r="S20">
            <v>-7865.1735178314266</v>
          </cell>
          <cell r="T20">
            <v>-19175.359150720618</v>
          </cell>
          <cell r="U20">
            <v>-1894.0387059170607</v>
          </cell>
          <cell r="V20">
            <v>-11053.325600475997</v>
          </cell>
          <cell r="W20">
            <v>-7371.0898727481326</v>
          </cell>
          <cell r="X20">
            <v>-67880.150327694137</v>
          </cell>
          <cell r="Y20">
            <v>-8922.8799522910394</v>
          </cell>
          <cell r="Z20">
            <v>-7702.5613674982278</v>
          </cell>
          <cell r="AA20">
            <v>-6175.6770231333539</v>
          </cell>
          <cell r="AB20">
            <v>-3749.7828662633092</v>
          </cell>
          <cell r="AC20">
            <v>-3375.0938247593467</v>
          </cell>
          <cell r="AD20">
            <v>-2776.3778115045661</v>
          </cell>
          <cell r="AE20">
            <v>-2220.3302777486583</v>
          </cell>
          <cell r="AF20">
            <v>-2220.3302777486579</v>
          </cell>
        </row>
        <row r="23">
          <cell r="C23" t="str">
            <v>EXTERNAL EVA PERFORMANCE MEASUREMENT</v>
          </cell>
        </row>
        <row r="25">
          <cell r="D25" t="str">
            <v>Economic NOPAT</v>
          </cell>
          <cell r="I25">
            <v>61723.206392637512</v>
          </cell>
          <cell r="J25">
            <v>29168.541374453773</v>
          </cell>
          <cell r="K25">
            <v>55183.705194831738</v>
          </cell>
          <cell r="L25">
            <v>30139.087760313087</v>
          </cell>
          <cell r="M25">
            <v>16066.292885393123</v>
          </cell>
          <cell r="N25">
            <v>57370.101438586862</v>
          </cell>
          <cell r="O25">
            <v>61258.352522268258</v>
          </cell>
          <cell r="P25">
            <v>67635.336759964935</v>
          </cell>
          <cell r="Q25">
            <v>72431.722229702355</v>
          </cell>
          <cell r="R25">
            <v>46096.750446439451</v>
          </cell>
          <cell r="S25">
            <v>32495.308077377216</v>
          </cell>
          <cell r="T25">
            <v>26653.68122064913</v>
          </cell>
          <cell r="U25">
            <v>44122.407583669134</v>
          </cell>
          <cell r="V25">
            <v>-264.77477779910669</v>
          </cell>
          <cell r="W25">
            <v>41599.297171683764</v>
          </cell>
          <cell r="X25">
            <v>5146.4987689720465</v>
          </cell>
          <cell r="Y25">
            <v>-2116.451535206591</v>
          </cell>
          <cell r="Z25">
            <v>-1577.0687563416204</v>
          </cell>
          <cell r="AA25">
            <v>-3363.7387040117437</v>
          </cell>
          <cell r="AB25">
            <v>-1261.8701891898236</v>
          </cell>
          <cell r="AC25">
            <v>-1008.735862309198</v>
          </cell>
          <cell r="AD25">
            <v>-507.19038285714237</v>
          </cell>
          <cell r="AE25">
            <v>0</v>
          </cell>
          <cell r="AF25">
            <v>0</v>
          </cell>
        </row>
        <row r="27">
          <cell r="E27" t="str">
            <v>Year Opening Economic Capital Employed</v>
          </cell>
          <cell r="I27">
            <v>211143.88940505698</v>
          </cell>
          <cell r="J27">
            <v>119228.0415279075</v>
          </cell>
          <cell r="K27">
            <v>241590.79728606841</v>
          </cell>
          <cell r="L27">
            <v>306166.82061811443</v>
          </cell>
          <cell r="M27">
            <v>312484.38067048037</v>
          </cell>
          <cell r="N27">
            <v>334489.24496617005</v>
          </cell>
          <cell r="O27">
            <v>378811.91273598862</v>
          </cell>
          <cell r="P27">
            <v>396540.69259674806</v>
          </cell>
          <cell r="Q27">
            <v>389498.71604280767</v>
          </cell>
          <cell r="R27">
            <v>370206.41012973641</v>
          </cell>
          <cell r="S27">
            <v>370408.17766371631</v>
          </cell>
          <cell r="T27">
            <v>382440.00900355569</v>
          </cell>
          <cell r="U27">
            <v>408134.56024169817</v>
          </cell>
          <cell r="V27">
            <v>427844.334200538</v>
          </cell>
          <cell r="W27">
            <v>451926.38258931797</v>
          </cell>
          <cell r="X27">
            <v>449957.96272507141</v>
          </cell>
          <cell r="Y27">
            <v>95813.372168358284</v>
          </cell>
          <cell r="Z27">
            <v>90813.081237340666</v>
          </cell>
          <cell r="AA27">
            <v>29190.979138367908</v>
          </cell>
          <cell r="AB27">
            <v>25827.240434356168</v>
          </cell>
          <cell r="AC27">
            <v>24565.370245166345</v>
          </cell>
          <cell r="AD27">
            <v>23556.634382857148</v>
          </cell>
          <cell r="AE27">
            <v>23049.444000000007</v>
          </cell>
          <cell r="AF27">
            <v>23049.444000000003</v>
          </cell>
        </row>
        <row r="28">
          <cell r="E28" t="str">
            <v>times Business Unit Cost of Capital Rate</v>
          </cell>
          <cell r="I28">
            <v>0.158</v>
          </cell>
          <cell r="J28">
            <v>0.16</v>
          </cell>
          <cell r="K28">
            <v>0.151</v>
          </cell>
          <cell r="L28">
            <v>0.14399999999999999</v>
          </cell>
          <cell r="M28">
            <v>0.13900000000000001</v>
          </cell>
          <cell r="N28">
            <v>0.121</v>
          </cell>
          <cell r="O28">
            <v>0.112</v>
          </cell>
          <cell r="P28">
            <v>0.10299999999999999</v>
          </cell>
          <cell r="Q28">
            <v>0.12</v>
          </cell>
          <cell r="R28">
            <v>0.11799999999999999</v>
          </cell>
          <cell r="S28">
            <v>0.11600000000000001</v>
          </cell>
          <cell r="T28">
            <v>0.113</v>
          </cell>
          <cell r="U28">
            <v>9.9000000000000005E-2</v>
          </cell>
          <cell r="V28">
            <v>0.10299999999999999</v>
          </cell>
          <cell r="W28">
            <v>0.10199999999999999</v>
          </cell>
          <cell r="X28">
            <v>0.10199999999999999</v>
          </cell>
          <cell r="Y28">
            <v>0.10199999999999999</v>
          </cell>
          <cell r="Z28">
            <v>0.10199999999999999</v>
          </cell>
          <cell r="AA28">
            <v>0.10199999999999999</v>
          </cell>
          <cell r="AB28">
            <v>0.10199999999999999</v>
          </cell>
          <cell r="AC28">
            <v>0.10199999999999999</v>
          </cell>
          <cell r="AD28">
            <v>0.10199999999999999</v>
          </cell>
          <cell r="AE28">
            <v>0.10199999999999999</v>
          </cell>
          <cell r="AF28">
            <v>0.10199999999999999</v>
          </cell>
        </row>
        <row r="29">
          <cell r="D29" t="str">
            <v>Capital Charge</v>
          </cell>
          <cell r="I29">
            <v>33360.734525999003</v>
          </cell>
          <cell r="J29">
            <v>19076.4866444652</v>
          </cell>
          <cell r="K29">
            <v>36480.210390196327</v>
          </cell>
          <cell r="L29">
            <v>44088.022169008473</v>
          </cell>
          <cell r="M29">
            <v>43435.328913196776</v>
          </cell>
          <cell r="N29">
            <v>40473.198640906579</v>
          </cell>
          <cell r="O29">
            <v>42426.934226430727</v>
          </cell>
          <cell r="P29">
            <v>40843.691337465047</v>
          </cell>
          <cell r="Q29">
            <v>46739.845925136913</v>
          </cell>
          <cell r="R29">
            <v>43684.356395308896</v>
          </cell>
          <cell r="S29">
            <v>42967.348608991095</v>
          </cell>
          <cell r="T29">
            <v>43215.721017401789</v>
          </cell>
          <cell r="U29">
            <v>42131.120714994817</v>
          </cell>
          <cell r="V29">
            <v>10986.808067018199</v>
          </cell>
          <cell r="W29">
            <v>46096.491024110423</v>
          </cell>
          <cell r="X29">
            <v>45895.712197957284</v>
          </cell>
          <cell r="Y29">
            <v>9772.9639611725452</v>
          </cell>
          <cell r="Z29">
            <v>9262.9342862087487</v>
          </cell>
          <cell r="AA29">
            <v>2977.4798721135262</v>
          </cell>
          <cell r="AB29">
            <v>2634.3785243043289</v>
          </cell>
          <cell r="AC29">
            <v>2505.6677650069669</v>
          </cell>
          <cell r="AD29">
            <v>2402.7767070514287</v>
          </cell>
          <cell r="AE29">
            <v>2351.0432880000008</v>
          </cell>
          <cell r="AF29">
            <v>2351.0432880000003</v>
          </cell>
        </row>
        <row r="31">
          <cell r="D31" t="str">
            <v>Economic Value Added</v>
          </cell>
          <cell r="I31">
            <v>28362.471866638509</v>
          </cell>
          <cell r="J31">
            <v>10092.054729988573</v>
          </cell>
          <cell r="K31">
            <v>18703.494804635411</v>
          </cell>
          <cell r="L31">
            <v>-13948.934408695386</v>
          </cell>
          <cell r="M31">
            <v>-27369.036027803653</v>
          </cell>
          <cell r="N31">
            <v>16896.902797680283</v>
          </cell>
          <cell r="O31">
            <v>18831.418295837531</v>
          </cell>
          <cell r="P31">
            <v>26791.645422499889</v>
          </cell>
          <cell r="Q31">
            <v>25691.876304565441</v>
          </cell>
          <cell r="R31">
            <v>2412.3940511305555</v>
          </cell>
          <cell r="S31">
            <v>-10472.040531613879</v>
          </cell>
          <cell r="T31">
            <v>-16562.039796752659</v>
          </cell>
          <cell r="U31">
            <v>1991.2868686743168</v>
          </cell>
          <cell r="V31">
            <v>-11251.582844817305</v>
          </cell>
          <cell r="W31">
            <v>-4497.1938524266589</v>
          </cell>
          <cell r="X31">
            <v>-40749.21342898524</v>
          </cell>
          <cell r="Y31">
            <v>-11889.415496379137</v>
          </cell>
          <cell r="Z31">
            <v>-10840.003042550368</v>
          </cell>
          <cell r="AA31">
            <v>-6341.2185761252695</v>
          </cell>
          <cell r="AB31">
            <v>-3896.2487134941525</v>
          </cell>
          <cell r="AC31">
            <v>-3514.4036273161646</v>
          </cell>
          <cell r="AD31">
            <v>-2909.9670899085713</v>
          </cell>
          <cell r="AE31">
            <v>-2351.0432880000008</v>
          </cell>
          <cell r="AF31">
            <v>-2351.0432880000003</v>
          </cell>
        </row>
        <row r="34">
          <cell r="C34" t="str">
            <v>DIFFERENCE (External EVA minus Internal EVA)</v>
          </cell>
        </row>
        <row r="36">
          <cell r="D36" t="str">
            <v>Economic NOPAT</v>
          </cell>
          <cell r="I36">
            <v>-2469.0640817493841</v>
          </cell>
          <cell r="J36">
            <v>-5742.2464458284012</v>
          </cell>
          <cell r="K36">
            <v>2749.7075951726147</v>
          </cell>
          <cell r="L36">
            <v>-1209.0690565467885</v>
          </cell>
          <cell r="M36">
            <v>-7897.6477591616349</v>
          </cell>
          <cell r="N36">
            <v>-427.73257726660813</v>
          </cell>
          <cell r="O36">
            <v>-5013.4451780306917</v>
          </cell>
          <cell r="P36">
            <v>-4255.4630323977908</v>
          </cell>
          <cell r="Q36">
            <v>-3951.1797963997378</v>
          </cell>
          <cell r="R36">
            <v>-3041.1089273254765</v>
          </cell>
          <cell r="S36">
            <v>-8556.9782447913603</v>
          </cell>
          <cell r="T36">
            <v>-3509.9121646990789</v>
          </cell>
          <cell r="U36">
            <v>-983.33192835901718</v>
          </cell>
          <cell r="V36">
            <v>-2065.9573162317943</v>
          </cell>
          <cell r="W36">
            <v>-5635.9001681889786</v>
          </cell>
          <cell r="X36">
            <v>17981.861045811023</v>
          </cell>
          <cell r="Y36">
            <v>2883.8393958110219</v>
          </cell>
          <cell r="Z36">
            <v>2883.8393958110219</v>
          </cell>
          <cell r="AA36">
            <v>0</v>
          </cell>
          <cell r="AB36">
            <v>0</v>
          </cell>
          <cell r="AC36">
            <v>0</v>
          </cell>
          <cell r="AD36">
            <v>0</v>
          </cell>
          <cell r="AE36">
            <v>0</v>
          </cell>
          <cell r="AF36">
            <v>0</v>
          </cell>
        </row>
        <row r="38">
          <cell r="E38" t="str">
            <v>Year Opening Economic Capital Employed</v>
          </cell>
          <cell r="I38">
            <v>27143.88940505698</v>
          </cell>
          <cell r="J38">
            <v>-25855.958472092505</v>
          </cell>
          <cell r="K38">
            <v>-32827.332713931595</v>
          </cell>
          <cell r="L38">
            <v>-38970.30938188557</v>
          </cell>
          <cell r="M38">
            <v>-32514.107900948205</v>
          </cell>
          <cell r="N38">
            <v>-32452.72503382992</v>
          </cell>
          <cell r="O38">
            <v>-34198.981549725635</v>
          </cell>
          <cell r="P38">
            <v>-32734.610260394809</v>
          </cell>
          <cell r="Q38">
            <v>-56039.428242906579</v>
          </cell>
          <cell r="R38">
            <v>-46624.981530977879</v>
          </cell>
          <cell r="S38">
            <v>-51294.062336283678</v>
          </cell>
          <cell r="T38">
            <v>-66714.162767872855</v>
          </cell>
          <cell r="U38">
            <v>-61612.8997447273</v>
          </cell>
          <cell r="V38">
            <v>-75681.887020317488</v>
          </cell>
          <cell r="W38">
            <v>-86149.855811390677</v>
          </cell>
          <cell r="X38">
            <v>-92439.149582591665</v>
          </cell>
          <cell r="Y38">
            <v>57161.193946820116</v>
          </cell>
          <cell r="Z38">
            <v>57161.193946820109</v>
          </cell>
          <cell r="AA38">
            <v>0</v>
          </cell>
          <cell r="AB38">
            <v>0</v>
          </cell>
          <cell r="AC38">
            <v>0</v>
          </cell>
          <cell r="AD38">
            <v>0</v>
          </cell>
          <cell r="AE38">
            <v>0</v>
          </cell>
          <cell r="AF38">
            <v>0</v>
          </cell>
        </row>
        <row r="39">
          <cell r="E39" t="str">
            <v>times Business Unit Cost of Capital Rate</v>
          </cell>
          <cell r="I39">
            <v>0.158</v>
          </cell>
          <cell r="J39">
            <v>0.16</v>
          </cell>
          <cell r="K39">
            <v>0.151</v>
          </cell>
          <cell r="L39">
            <v>0.14399999999999999</v>
          </cell>
          <cell r="M39">
            <v>0.13900000000000001</v>
          </cell>
          <cell r="N39">
            <v>0.121</v>
          </cell>
          <cell r="O39">
            <v>0.112</v>
          </cell>
          <cell r="P39">
            <v>0.10299999999999999</v>
          </cell>
          <cell r="Q39">
            <v>0.12</v>
          </cell>
          <cell r="R39">
            <v>0.11799999999999999</v>
          </cell>
          <cell r="S39">
            <v>0.11600000000000001</v>
          </cell>
          <cell r="T39">
            <v>0.113</v>
          </cell>
          <cell r="U39">
            <v>9.9000000000000005E-2</v>
          </cell>
          <cell r="V39">
            <v>0.10299999999999999</v>
          </cell>
          <cell r="W39">
            <v>0.10199999999999999</v>
          </cell>
          <cell r="X39">
            <v>0.10199999999999999</v>
          </cell>
          <cell r="Y39">
            <v>0.10199999999999999</v>
          </cell>
          <cell r="Z39">
            <v>0.10199999999999999</v>
          </cell>
          <cell r="AA39">
            <v>0.10199999999999999</v>
          </cell>
          <cell r="AB39">
            <v>0.10199999999999999</v>
          </cell>
          <cell r="AC39">
            <v>0.10199999999999999</v>
          </cell>
          <cell r="AD39">
            <v>0.10199999999999999</v>
          </cell>
          <cell r="AE39">
            <v>0.10199999999999999</v>
          </cell>
          <cell r="AF39">
            <v>0.10199999999999999</v>
          </cell>
        </row>
        <row r="40">
          <cell r="D40" t="str">
            <v>Capital Charge</v>
          </cell>
          <cell r="I40">
            <v>4288.7345259990034</v>
          </cell>
          <cell r="J40">
            <v>-4136.9533555347989</v>
          </cell>
          <cell r="K40">
            <v>-4956.9272398036701</v>
          </cell>
          <cell r="L40">
            <v>-5611.7245509915228</v>
          </cell>
          <cell r="M40">
            <v>-4519.4609982317997</v>
          </cell>
          <cell r="N40">
            <v>-3926.7797290934177</v>
          </cell>
          <cell r="O40">
            <v>-3830.2859335692701</v>
          </cell>
          <cell r="P40">
            <v>-3371.6648568206656</v>
          </cell>
          <cell r="Q40">
            <v>-6724.7313891487938</v>
          </cell>
          <cell r="R40">
            <v>-5501.7478206553933</v>
          </cell>
          <cell r="S40">
            <v>-5950.1112310089084</v>
          </cell>
          <cell r="T40">
            <v>-6123.2315186670385</v>
          </cell>
          <cell r="U40">
            <v>-4868.6575029503947</v>
          </cell>
          <cell r="V40">
            <v>-1867.7000718904856</v>
          </cell>
          <cell r="W40">
            <v>-8509.7961885104523</v>
          </cell>
          <cell r="X40">
            <v>-9149.075852897884</v>
          </cell>
          <cell r="Y40">
            <v>5850.3749398991185</v>
          </cell>
          <cell r="Z40">
            <v>6021.2810708631632</v>
          </cell>
          <cell r="AA40">
            <v>165.54155299191598</v>
          </cell>
          <cell r="AB40">
            <v>146.46584723084334</v>
          </cell>
          <cell r="AC40">
            <v>139.30980255681834</v>
          </cell>
          <cell r="AD40">
            <v>133.5892784040052</v>
          </cell>
          <cell r="AE40">
            <v>130.71301025134244</v>
          </cell>
          <cell r="AF40">
            <v>130.71301025134244</v>
          </cell>
        </row>
        <row r="42">
          <cell r="D42" t="str">
            <v>Economic Value Added</v>
          </cell>
          <cell r="I42">
            <v>-6757.7986077483874</v>
          </cell>
          <cell r="J42">
            <v>-1605.2930902936023</v>
          </cell>
          <cell r="K42">
            <v>7706.6348349762848</v>
          </cell>
          <cell r="L42">
            <v>4402.6554944447344</v>
          </cell>
          <cell r="M42">
            <v>-3378.1867609298351</v>
          </cell>
          <cell r="N42">
            <v>3499.0471518268096</v>
          </cell>
          <cell r="O42">
            <v>-1183.1592444614216</v>
          </cell>
          <cell r="P42">
            <v>-883.79817557712522</v>
          </cell>
          <cell r="Q42">
            <v>2773.551592749056</v>
          </cell>
          <cell r="R42">
            <v>2460.6388933299168</v>
          </cell>
          <cell r="S42">
            <v>-2606.867013782452</v>
          </cell>
          <cell r="T42">
            <v>2613.3193539679596</v>
          </cell>
          <cell r="U42">
            <v>3885.3255745913775</v>
          </cell>
          <cell r="V42">
            <v>-198.25724434130825</v>
          </cell>
          <cell r="W42">
            <v>2873.8960203214738</v>
          </cell>
          <cell r="X42">
            <v>27130.936898708896</v>
          </cell>
          <cell r="Y42">
            <v>-2966.5355440880976</v>
          </cell>
          <cell r="Z42">
            <v>-3137.4416750521405</v>
          </cell>
          <cell r="AA42">
            <v>-165.54155299191552</v>
          </cell>
          <cell r="AB42">
            <v>-146.46584723084334</v>
          </cell>
          <cell r="AC42">
            <v>-139.30980255681789</v>
          </cell>
          <cell r="AD42">
            <v>-133.5892784040052</v>
          </cell>
          <cell r="AE42">
            <v>-130.71301025134244</v>
          </cell>
          <cell r="AF42">
            <v>-130.71301025134244</v>
          </cell>
        </row>
        <row r="45">
          <cell r="C45" t="str">
            <v>Explanation of External EVA Variance</v>
          </cell>
        </row>
        <row r="47">
          <cell r="D47" t="str">
            <v>1.  Cost of Capital Rate</v>
          </cell>
          <cell r="I47" t="str">
            <v xml:space="preserve"> The Cost of Capital rate is based on the overall Company asset beta rather than the weighted average asset beta derived from individual Post business units.</v>
          </cell>
        </row>
        <row r="48">
          <cell r="D48" t="str">
            <v>2.  Deferred Tax Asset</v>
          </cell>
          <cell r="I48" t="str">
            <v xml:space="preserve"> The increase (decrease) in Deferred Tax Asset has been added to (deducted from) Accounting Tax expense in NOPAT.</v>
          </cell>
        </row>
        <row r="49">
          <cell r="D49" t="str">
            <v>3.  Property Revaluation Reserves</v>
          </cell>
          <cell r="I49" t="str">
            <v xml:space="preserve"> Property Revaluation Reserves (which represent holding gains and losses on operating properties) have been excluded from NOPAT and Fixed Assets.</v>
          </cell>
        </row>
        <row r="50">
          <cell r="D50" t="str">
            <v>4.  Smoothed Courier Prepaid Ticket Liability</v>
          </cell>
          <cell r="I50" t="str">
            <v xml:space="preserve"> The $2,500k Courier Prepaid Ticket Liability in 1997/98 has been smoothed back to 1992/93.</v>
          </cell>
        </row>
        <row r="51">
          <cell r="D51" t="str">
            <v>5.  Non-Operating Interest Revenue</v>
          </cell>
          <cell r="I51" t="str">
            <v xml:space="preserve"> Up to 1997/98, only Non-operating Interest Revenue (after tax) has been excluded from NOPAT i.e Operating Interest Revenue (after tax) has been added back to NOPAT.</v>
          </cell>
        </row>
        <row r="52">
          <cell r="D52" t="str">
            <v>6.  Capitalised Leases</v>
          </cell>
          <cell r="I52" t="str">
            <v xml:space="preserve"> All non-cancellable leases (for both property and motor vehicles) have been capitalised by using the present value of lease commitments discounted at the cost of debt rate.</v>
          </cell>
        </row>
        <row r="53">
          <cell r="I53" t="str">
            <v xml:space="preserve"> The implicit after tax interest cost (present value of lease commitments x cost of debt rate) has been added back to NOPAT.</v>
          </cell>
        </row>
        <row r="61">
          <cell r="B61" t="str">
            <v>External EVA Result for New Zealand Post Group</v>
          </cell>
        </row>
        <row r="63">
          <cell r="I63" t="str">
            <v>Actual</v>
          </cell>
          <cell r="J63" t="str">
            <v>Actual</v>
          </cell>
          <cell r="K63" t="str">
            <v>Actual</v>
          </cell>
          <cell r="L63" t="str">
            <v>Actual</v>
          </cell>
          <cell r="M63" t="str">
            <v>Actual</v>
          </cell>
          <cell r="N63" t="str">
            <v>Actual</v>
          </cell>
          <cell r="O63" t="str">
            <v>Actual</v>
          </cell>
          <cell r="P63" t="str">
            <v>Actual</v>
          </cell>
          <cell r="Q63" t="str">
            <v>Actual</v>
          </cell>
          <cell r="R63" t="str">
            <v>Actual</v>
          </cell>
          <cell r="S63" t="str">
            <v>Actual</v>
          </cell>
          <cell r="T63" t="str">
            <v>Actual</v>
          </cell>
          <cell r="U63" t="str">
            <v>Actual</v>
          </cell>
          <cell r="V63" t="str">
            <v>Actual TQ</v>
          </cell>
          <cell r="W63" t="str">
            <v>Budget</v>
          </cell>
          <cell r="X63" t="str">
            <v>Plan</v>
          </cell>
          <cell r="Y63" t="str">
            <v>Plan</v>
          </cell>
          <cell r="Z63" t="str">
            <v>Plan</v>
          </cell>
          <cell r="AA63" t="str">
            <v>Plan</v>
          </cell>
          <cell r="AB63" t="str">
            <v>Plan</v>
          </cell>
          <cell r="AC63" t="str">
            <v>Plan</v>
          </cell>
          <cell r="AD63" t="str">
            <v>Plan</v>
          </cell>
          <cell r="AE63" t="str">
            <v>Plan</v>
          </cell>
          <cell r="AF63" t="str">
            <v>Plan</v>
          </cell>
        </row>
        <row r="64">
          <cell r="I64" t="str">
            <v>1987/88</v>
          </cell>
          <cell r="J64" t="str">
            <v>1988/89</v>
          </cell>
          <cell r="K64" t="str">
            <v>1989/90</v>
          </cell>
          <cell r="L64" t="str">
            <v>1990/91</v>
          </cell>
          <cell r="M64" t="str">
            <v>1991/92</v>
          </cell>
          <cell r="N64" t="str">
            <v>1992/93</v>
          </cell>
          <cell r="O64" t="str">
            <v>1993/94</v>
          </cell>
          <cell r="P64" t="str">
            <v>1994/95</v>
          </cell>
          <cell r="Q64" t="str">
            <v>1995/96</v>
          </cell>
          <cell r="R64" t="str">
            <v>1996/97</v>
          </cell>
          <cell r="S64" t="str">
            <v>1997/98</v>
          </cell>
          <cell r="T64" t="str">
            <v>1998/99</v>
          </cell>
          <cell r="U64" t="str">
            <v>1999/00</v>
          </cell>
          <cell r="V64" t="str">
            <v>2000/00</v>
          </cell>
          <cell r="W64" t="str">
            <v>2000/01</v>
          </cell>
          <cell r="X64" t="str">
            <v>2001/02</v>
          </cell>
          <cell r="Y64" t="str">
            <v>2002/03</v>
          </cell>
          <cell r="Z64" t="str">
            <v>2003/04</v>
          </cell>
          <cell r="AA64" t="str">
            <v>2004/05</v>
          </cell>
          <cell r="AB64" t="str">
            <v>2005/06</v>
          </cell>
          <cell r="AC64" t="str">
            <v>2006/07</v>
          </cell>
          <cell r="AD64" t="str">
            <v>2007/08</v>
          </cell>
          <cell r="AE64" t="str">
            <v>2008/09</v>
          </cell>
          <cell r="AF64" t="str">
            <v>2009/10</v>
          </cell>
        </row>
        <row r="65">
          <cell r="I65" t="str">
            <v>$k</v>
          </cell>
          <cell r="J65" t="str">
            <v>$k</v>
          </cell>
          <cell r="K65" t="str">
            <v>$k</v>
          </cell>
          <cell r="L65" t="str">
            <v>$k</v>
          </cell>
          <cell r="M65" t="str">
            <v>$k</v>
          </cell>
          <cell r="N65" t="str">
            <v>$k</v>
          </cell>
          <cell r="O65" t="str">
            <v>$k</v>
          </cell>
          <cell r="P65" t="str">
            <v>$k</v>
          </cell>
          <cell r="Q65" t="str">
            <v>$k</v>
          </cell>
          <cell r="R65" t="str">
            <v>$k</v>
          </cell>
          <cell r="S65" t="str">
            <v>$k</v>
          </cell>
          <cell r="T65" t="str">
            <v>$k</v>
          </cell>
          <cell r="U65" t="str">
            <v>$k</v>
          </cell>
          <cell r="V65" t="str">
            <v>$k</v>
          </cell>
          <cell r="W65" t="str">
            <v>$k</v>
          </cell>
          <cell r="X65" t="str">
            <v>$k</v>
          </cell>
          <cell r="Y65" t="str">
            <v>$k</v>
          </cell>
          <cell r="Z65" t="str">
            <v>$k</v>
          </cell>
          <cell r="AA65" t="str">
            <v>$k</v>
          </cell>
          <cell r="AB65" t="str">
            <v>$k</v>
          </cell>
          <cell r="AC65" t="str">
            <v>$k</v>
          </cell>
          <cell r="AD65" t="str">
            <v>$k</v>
          </cell>
          <cell r="AE65" t="str">
            <v>$k</v>
          </cell>
          <cell r="AF65" t="str">
            <v>$k</v>
          </cell>
        </row>
        <row r="67">
          <cell r="D67" t="str">
            <v>Consolidated NPAT</v>
          </cell>
          <cell r="I67">
            <v>72101</v>
          </cell>
          <cell r="J67">
            <v>31172</v>
          </cell>
          <cell r="K67">
            <v>53060</v>
          </cell>
          <cell r="L67">
            <v>30038</v>
          </cell>
          <cell r="M67">
            <v>-2208</v>
          </cell>
          <cell r="N67">
            <v>37376</v>
          </cell>
          <cell r="O67">
            <v>66713</v>
          </cell>
          <cell r="P67">
            <v>72362</v>
          </cell>
          <cell r="Q67">
            <v>75190</v>
          </cell>
          <cell r="R67">
            <v>47694</v>
          </cell>
          <cell r="S67">
            <v>17960.708920000005</v>
          </cell>
          <cell r="T67">
            <v>22989</v>
          </cell>
          <cell r="U67">
            <v>30187</v>
          </cell>
          <cell r="V67">
            <v>-3764.7484511718794</v>
          </cell>
          <cell r="W67">
            <v>20508.433640119318</v>
          </cell>
          <cell r="X67">
            <v>0</v>
          </cell>
          <cell r="Y67">
            <v>0</v>
          </cell>
          <cell r="Z67">
            <v>0</v>
          </cell>
          <cell r="AA67">
            <v>0</v>
          </cell>
          <cell r="AB67">
            <v>0</v>
          </cell>
          <cell r="AC67">
            <v>0</v>
          </cell>
          <cell r="AD67">
            <v>0</v>
          </cell>
          <cell r="AE67">
            <v>0</v>
          </cell>
          <cell r="AF67">
            <v>0</v>
          </cell>
        </row>
        <row r="69">
          <cell r="D69" t="str">
            <v>EVA Adjustments</v>
          </cell>
        </row>
        <row r="70">
          <cell r="D70" t="str">
            <v>Historical b.f.</v>
          </cell>
        </row>
        <row r="71">
          <cell r="D71" t="str">
            <v>Severances</v>
          </cell>
          <cell r="I71">
            <v>0</v>
          </cell>
          <cell r="J71">
            <v>0</v>
          </cell>
          <cell r="K71">
            <v>-4177</v>
          </cell>
          <cell r="L71">
            <v>-4502.2857142857147</v>
          </cell>
          <cell r="M71">
            <v>-5387.1428571428578</v>
          </cell>
          <cell r="N71">
            <v>-8554.7142857142862</v>
          </cell>
          <cell r="O71">
            <v>-10128.714285714286</v>
          </cell>
          <cell r="P71">
            <v>-10929.142857142857</v>
          </cell>
          <cell r="Q71">
            <v>-11660.428571428571</v>
          </cell>
          <cell r="R71">
            <v>-8280.2857142857156</v>
          </cell>
          <cell r="S71">
            <v>-8784.7142857142862</v>
          </cell>
          <cell r="T71">
            <v>-11697.428571428572</v>
          </cell>
          <cell r="U71">
            <v>-8858.0744285714281</v>
          </cell>
          <cell r="V71">
            <v>-1947.4541726027396</v>
          </cell>
          <cell r="W71">
            <v>-7964.515524461839</v>
          </cell>
          <cell r="X71">
            <v>-7938.3258806262229</v>
          </cell>
          <cell r="Y71">
            <v>-7190.6922211350302</v>
          </cell>
          <cell r="Z71">
            <v>-6385.6432974559684</v>
          </cell>
          <cell r="AA71">
            <v>-4815.9975048923707</v>
          </cell>
          <cell r="AB71">
            <v>-1883.3883420743637</v>
          </cell>
          <cell r="AC71">
            <v>-1505.5759138943254</v>
          </cell>
          <cell r="AD71">
            <v>-757.00057142857077</v>
          </cell>
          <cell r="AE71">
            <v>0</v>
          </cell>
          <cell r="AF71">
            <v>0</v>
          </cell>
        </row>
        <row r="72">
          <cell r="D72" t="str">
            <v>Abnormal Items Revenue/(Cost)</v>
          </cell>
          <cell r="I72">
            <v>0</v>
          </cell>
          <cell r="J72">
            <v>0</v>
          </cell>
          <cell r="K72">
            <v>0</v>
          </cell>
          <cell r="L72">
            <v>0</v>
          </cell>
          <cell r="M72">
            <v>-167.57142857142858</v>
          </cell>
          <cell r="N72">
            <v>-4177.4285714285716</v>
          </cell>
          <cell r="O72">
            <v>-7094.5714285714294</v>
          </cell>
          <cell r="P72">
            <v>-7094.5714285714294</v>
          </cell>
          <cell r="Q72">
            <v>-7094.5714285714275</v>
          </cell>
          <cell r="R72">
            <v>-7094.5714285714294</v>
          </cell>
          <cell r="S72">
            <v>-7094.5714285714294</v>
          </cell>
          <cell r="T72">
            <v>-7199.4285714285716</v>
          </cell>
          <cell r="U72">
            <v>-3189.5714285714266</v>
          </cell>
          <cell r="V72">
            <v>-67.920547945205485</v>
          </cell>
          <cell r="W72">
            <v>-272.42857142857144</v>
          </cell>
          <cell r="X72">
            <v>-272.42857142857144</v>
          </cell>
          <cell r="Y72">
            <v>-272.42857142857144</v>
          </cell>
          <cell r="Z72">
            <v>-272.42857142857144</v>
          </cell>
          <cell r="AA72">
            <v>-204.50802348336583</v>
          </cell>
          <cell r="AB72">
            <v>0</v>
          </cell>
          <cell r="AC72">
            <v>0</v>
          </cell>
          <cell r="AD72">
            <v>0</v>
          </cell>
          <cell r="AE72">
            <v>0</v>
          </cell>
          <cell r="AF72">
            <v>0</v>
          </cell>
        </row>
        <row r="73">
          <cell r="D73" t="str">
            <v>Smoothed Courier Prepaid Ticket Liability</v>
          </cell>
          <cell r="I73">
            <v>0</v>
          </cell>
          <cell r="J73">
            <v>0</v>
          </cell>
          <cell r="K73">
            <v>0</v>
          </cell>
          <cell r="L73">
            <v>0</v>
          </cell>
          <cell r="M73">
            <v>0</v>
          </cell>
          <cell r="N73">
            <v>-300</v>
          </cell>
          <cell r="O73">
            <v>-400.00000000000006</v>
          </cell>
          <cell r="P73">
            <v>-400.00000000000006</v>
          </cell>
          <cell r="Q73">
            <v>-400.00000000000006</v>
          </cell>
          <cell r="R73">
            <v>-400.00000000000006</v>
          </cell>
          <cell r="S73">
            <v>1899.9999999999998</v>
          </cell>
          <cell r="T73">
            <v>0</v>
          </cell>
          <cell r="U73">
            <v>0</v>
          </cell>
          <cell r="V73">
            <v>0</v>
          </cell>
          <cell r="W73">
            <v>0</v>
          </cell>
          <cell r="X73">
            <v>0</v>
          </cell>
          <cell r="Y73">
            <v>0</v>
          </cell>
          <cell r="Z73">
            <v>0</v>
          </cell>
          <cell r="AA73">
            <v>0</v>
          </cell>
          <cell r="AB73">
            <v>0</v>
          </cell>
          <cell r="AC73">
            <v>0</v>
          </cell>
          <cell r="AD73">
            <v>0</v>
          </cell>
          <cell r="AE73">
            <v>0</v>
          </cell>
          <cell r="AF73">
            <v>0</v>
          </cell>
        </row>
        <row r="74">
          <cell r="D74" t="str">
            <v>Tax on above Adjustments</v>
          </cell>
          <cell r="I74">
            <v>0</v>
          </cell>
          <cell r="J74">
            <v>0</v>
          </cell>
          <cell r="K74">
            <v>1378.41</v>
          </cell>
          <cell r="L74">
            <v>1485.754285714286</v>
          </cell>
          <cell r="M74">
            <v>1833.0557142857144</v>
          </cell>
          <cell r="N74">
            <v>4300.607142857144</v>
          </cell>
          <cell r="O74">
            <v>5815.6842857142874</v>
          </cell>
          <cell r="P74">
            <v>6079.8257142857146</v>
          </cell>
          <cell r="Q74">
            <v>6321.1500000000005</v>
          </cell>
          <cell r="R74">
            <v>5205.7028571428582</v>
          </cell>
          <cell r="S74">
            <v>4613.1642857142861</v>
          </cell>
          <cell r="T74">
            <v>6235.9628571428584</v>
          </cell>
          <cell r="U74">
            <v>3975.7231328571424</v>
          </cell>
          <cell r="V74">
            <v>665.07365778082192</v>
          </cell>
          <cell r="W74">
            <v>2718.1915516438357</v>
          </cell>
          <cell r="X74">
            <v>2709.5489691780822</v>
          </cell>
          <cell r="Y74">
            <v>2462.8298615459885</v>
          </cell>
          <cell r="Z74">
            <v>2197.1637167318981</v>
          </cell>
          <cell r="AA74">
            <v>1656.7668243639932</v>
          </cell>
          <cell r="AB74">
            <v>621.51815288454009</v>
          </cell>
          <cell r="AC74">
            <v>496.84005158512741</v>
          </cell>
          <cell r="AD74">
            <v>249.81018857142837</v>
          </cell>
          <cell r="AE74">
            <v>0</v>
          </cell>
          <cell r="AF74">
            <v>0</v>
          </cell>
        </row>
        <row r="75">
          <cell r="I75">
            <v>0</v>
          </cell>
          <cell r="J75">
            <v>0</v>
          </cell>
          <cell r="K75">
            <v>-2798.59</v>
          </cell>
          <cell r="L75">
            <v>-3016.5314285714285</v>
          </cell>
          <cell r="M75">
            <v>-3721.658571428572</v>
          </cell>
          <cell r="N75">
            <v>-8731.5357142857138</v>
          </cell>
          <cell r="O75">
            <v>-11807.60142857143</v>
          </cell>
          <cell r="P75">
            <v>-12343.888571428572</v>
          </cell>
          <cell r="Q75">
            <v>-12833.849999999999</v>
          </cell>
          <cell r="R75">
            <v>-10569.154285714287</v>
          </cell>
          <cell r="S75">
            <v>-9366.1214285714304</v>
          </cell>
          <cell r="T75">
            <v>-12660.894285714287</v>
          </cell>
          <cell r="U75">
            <v>-8071.9227242857132</v>
          </cell>
          <cell r="V75">
            <v>-1350.3010627671233</v>
          </cell>
          <cell r="W75">
            <v>-5518.7525442465749</v>
          </cell>
          <cell r="X75">
            <v>-5501.2054828767123</v>
          </cell>
          <cell r="Y75">
            <v>-5000.2909310176128</v>
          </cell>
          <cell r="Z75">
            <v>-4460.9081521526423</v>
          </cell>
          <cell r="AA75">
            <v>-3363.7387040117433</v>
          </cell>
          <cell r="AB75">
            <v>-1261.8701891898236</v>
          </cell>
          <cell r="AC75">
            <v>-1008.735862309198</v>
          </cell>
          <cell r="AD75">
            <v>-507.19038285714237</v>
          </cell>
          <cell r="AE75">
            <v>0</v>
          </cell>
          <cell r="AF75">
            <v>0</v>
          </cell>
        </row>
        <row r="77">
          <cell r="D77" t="str">
            <v>Current</v>
          </cell>
        </row>
        <row r="78">
          <cell r="D78" t="str">
            <v>Severances</v>
          </cell>
          <cell r="I78">
            <v>0</v>
          </cell>
          <cell r="J78">
            <v>29239</v>
          </cell>
          <cell r="K78">
            <v>2277</v>
          </cell>
          <cell r="L78">
            <v>6194</v>
          </cell>
          <cell r="M78">
            <v>22173</v>
          </cell>
          <cell r="N78">
            <v>11018</v>
          </cell>
          <cell r="O78">
            <v>5603</v>
          </cell>
          <cell r="P78">
            <v>5119</v>
          </cell>
          <cell r="Q78">
            <v>5578</v>
          </cell>
          <cell r="R78">
            <v>5808</v>
          </cell>
          <cell r="S78">
            <v>26583</v>
          </cell>
          <cell r="T78">
            <v>2297.5210000000002</v>
          </cell>
          <cell r="U78">
            <v>3690</v>
          </cell>
          <cell r="V78">
            <v>2470</v>
          </cell>
          <cell r="W78">
            <v>5299.003999999999</v>
          </cell>
          <cell r="X78">
            <v>0</v>
          </cell>
          <cell r="Y78">
            <v>0</v>
          </cell>
          <cell r="Z78">
            <v>0</v>
          </cell>
          <cell r="AA78">
            <v>0</v>
          </cell>
          <cell r="AB78">
            <v>0</v>
          </cell>
          <cell r="AC78">
            <v>0</v>
          </cell>
          <cell r="AD78">
            <v>0</v>
          </cell>
          <cell r="AE78">
            <v>0</v>
          </cell>
          <cell r="AF78">
            <v>0</v>
          </cell>
        </row>
        <row r="79">
          <cell r="D79" t="str">
            <v>Abnormal Items Revenue/(Cost)</v>
          </cell>
          <cell r="I79">
            <v>0</v>
          </cell>
          <cell r="J79">
            <v>0</v>
          </cell>
          <cell r="K79">
            <v>0</v>
          </cell>
          <cell r="L79">
            <v>1173</v>
          </cell>
          <cell r="M79">
            <v>28069</v>
          </cell>
          <cell r="N79">
            <v>20420</v>
          </cell>
          <cell r="O79">
            <v>0</v>
          </cell>
          <cell r="P79">
            <v>0</v>
          </cell>
          <cell r="Q79">
            <v>0</v>
          </cell>
          <cell r="R79">
            <v>0</v>
          </cell>
          <cell r="S79">
            <v>1907</v>
          </cell>
          <cell r="T79">
            <v>0</v>
          </cell>
          <cell r="U79">
            <v>0</v>
          </cell>
          <cell r="V79">
            <v>0</v>
          </cell>
          <cell r="W79">
            <v>0</v>
          </cell>
          <cell r="X79">
            <v>0</v>
          </cell>
          <cell r="Y79">
            <v>0</v>
          </cell>
          <cell r="Z79">
            <v>0</v>
          </cell>
          <cell r="AA79">
            <v>0</v>
          </cell>
          <cell r="AB79">
            <v>0</v>
          </cell>
          <cell r="AC79">
            <v>0</v>
          </cell>
          <cell r="AD79">
            <v>0</v>
          </cell>
          <cell r="AE79">
            <v>0</v>
          </cell>
          <cell r="AF79">
            <v>0</v>
          </cell>
        </row>
        <row r="80">
          <cell r="D80" t="str">
            <v>Amortised Goodwill</v>
          </cell>
          <cell r="I80">
            <v>0</v>
          </cell>
          <cell r="J80">
            <v>0</v>
          </cell>
          <cell r="K80">
            <v>0</v>
          </cell>
          <cell r="L80">
            <v>0</v>
          </cell>
          <cell r="M80">
            <v>0</v>
          </cell>
          <cell r="N80">
            <v>1866</v>
          </cell>
          <cell r="O80">
            <v>416</v>
          </cell>
          <cell r="P80">
            <v>420</v>
          </cell>
          <cell r="Q80">
            <v>1183</v>
          </cell>
          <cell r="R80">
            <v>1351</v>
          </cell>
          <cell r="S80">
            <v>1435</v>
          </cell>
          <cell r="T80">
            <v>2588</v>
          </cell>
          <cell r="U80">
            <v>4469</v>
          </cell>
          <cell r="V80">
            <v>1005</v>
          </cell>
          <cell r="W80">
            <v>8316.4440000000013</v>
          </cell>
          <cell r="X80">
            <v>0</v>
          </cell>
          <cell r="Y80">
            <v>0</v>
          </cell>
          <cell r="Z80">
            <v>0</v>
          </cell>
          <cell r="AA80">
            <v>0</v>
          </cell>
          <cell r="AB80">
            <v>0</v>
          </cell>
          <cell r="AC80">
            <v>0</v>
          </cell>
          <cell r="AD80">
            <v>0</v>
          </cell>
          <cell r="AE80">
            <v>0</v>
          </cell>
          <cell r="AF80">
            <v>0</v>
          </cell>
        </row>
        <row r="81">
          <cell r="D81" t="str">
            <v>Operating Leases</v>
          </cell>
          <cell r="I81">
            <v>2714.3889405056998</v>
          </cell>
          <cell r="J81">
            <v>3114.4041527907507</v>
          </cell>
          <cell r="K81">
            <v>3257.2667286068408</v>
          </cell>
          <cell r="L81">
            <v>2942.9690618114414</v>
          </cell>
          <cell r="M81">
            <v>2928.5892099051762</v>
          </cell>
          <cell r="N81">
            <v>3414.727496617008</v>
          </cell>
          <cell r="O81">
            <v>3660.1018450274387</v>
          </cell>
          <cell r="P81">
            <v>4766.5389739605189</v>
          </cell>
          <cell r="Q81">
            <v>3336.0571757093394</v>
          </cell>
          <cell r="R81">
            <v>2850.1855844022102</v>
          </cell>
          <cell r="S81">
            <v>2399.0755014158849</v>
          </cell>
          <cell r="T81">
            <v>2790.1582402183612</v>
          </cell>
          <cell r="U81">
            <v>2503.4486766745722</v>
          </cell>
          <cell r="V81">
            <v>1031.9398539964659</v>
          </cell>
          <cell r="W81">
            <v>4304.2379041955555</v>
          </cell>
          <cell r="X81">
            <v>4304.2379041955555</v>
          </cell>
          <cell r="Y81">
            <v>4304.2379041955555</v>
          </cell>
          <cell r="Z81">
            <v>4304.2379041955555</v>
          </cell>
          <cell r="AA81">
            <v>0</v>
          </cell>
          <cell r="AB81">
            <v>0</v>
          </cell>
          <cell r="AC81">
            <v>0</v>
          </cell>
          <cell r="AD81">
            <v>0</v>
          </cell>
          <cell r="AE81">
            <v>0</v>
          </cell>
          <cell r="AF81">
            <v>0</v>
          </cell>
        </row>
        <row r="82">
          <cell r="D82" t="str">
            <v>Smoothed Property Revaluations</v>
          </cell>
          <cell r="I82">
            <v>2806.5904743869005</v>
          </cell>
          <cell r="J82">
            <v>-221.18217971782997</v>
          </cell>
          <cell r="K82">
            <v>-865.65240034087992</v>
          </cell>
          <cell r="L82">
            <v>-727.27175456869691</v>
          </cell>
          <cell r="M82">
            <v>-1397.5207840166695</v>
          </cell>
          <cell r="N82">
            <v>-690.1502698608092</v>
          </cell>
          <cell r="O82">
            <v>867.19912887037106</v>
          </cell>
          <cell r="P82">
            <v>1581.478363791306</v>
          </cell>
          <cell r="Q82">
            <v>1753.783921977089</v>
          </cell>
          <cell r="R82">
            <v>-3107.2745005207839</v>
          </cell>
          <cell r="S82">
            <v>0</v>
          </cell>
          <cell r="T82">
            <v>0</v>
          </cell>
          <cell r="U82">
            <v>0</v>
          </cell>
          <cell r="V82">
            <v>0</v>
          </cell>
          <cell r="W82">
            <v>0</v>
          </cell>
          <cell r="X82">
            <v>0</v>
          </cell>
          <cell r="Y82">
            <v>0</v>
          </cell>
          <cell r="Z82">
            <v>0</v>
          </cell>
          <cell r="AA82">
            <v>0</v>
          </cell>
          <cell r="AB82">
            <v>0</v>
          </cell>
          <cell r="AC82">
            <v>0</v>
          </cell>
          <cell r="AD82">
            <v>0</v>
          </cell>
          <cell r="AE82">
            <v>0</v>
          </cell>
          <cell r="AF82">
            <v>0</v>
          </cell>
        </row>
        <row r="83">
          <cell r="D83" t="str">
            <v>Long-term Personnel Provision</v>
          </cell>
          <cell r="I83">
            <v>174</v>
          </cell>
          <cell r="J83">
            <v>-5890</v>
          </cell>
          <cell r="K83">
            <v>1851</v>
          </cell>
          <cell r="L83">
            <v>-1571</v>
          </cell>
          <cell r="M83">
            <v>-9402</v>
          </cell>
          <cell r="N83">
            <v>-1272</v>
          </cell>
          <cell r="O83">
            <v>-1079</v>
          </cell>
          <cell r="P83">
            <v>-757</v>
          </cell>
          <cell r="Q83">
            <v>-403</v>
          </cell>
          <cell r="R83">
            <v>-446</v>
          </cell>
          <cell r="S83">
            <v>-1253</v>
          </cell>
          <cell r="T83">
            <v>417.73785999999836</v>
          </cell>
          <cell r="U83">
            <v>-70.232160000000476</v>
          </cell>
          <cell r="V83">
            <v>34.651093962265804</v>
          </cell>
          <cell r="W83">
            <v>0</v>
          </cell>
          <cell r="X83">
            <v>-7334.1567939622637</v>
          </cell>
          <cell r="Y83">
            <v>0</v>
          </cell>
          <cell r="Z83">
            <v>0</v>
          </cell>
          <cell r="AA83">
            <v>0</v>
          </cell>
          <cell r="AB83">
            <v>0</v>
          </cell>
          <cell r="AC83">
            <v>0</v>
          </cell>
          <cell r="AD83">
            <v>0</v>
          </cell>
          <cell r="AE83">
            <v>0</v>
          </cell>
          <cell r="AF83">
            <v>0</v>
          </cell>
        </row>
        <row r="84">
          <cell r="D84" t="str">
            <v>Net Financing Costs</v>
          </cell>
          <cell r="I84">
            <v>-26038.204482331446</v>
          </cell>
          <cell r="J84">
            <v>-18510.801994219091</v>
          </cell>
          <cell r="K84">
            <v>-6349.2703179014434</v>
          </cell>
          <cell r="L84">
            <v>-2086.2512357618734</v>
          </cell>
          <cell r="M84">
            <v>4291.3096570177568</v>
          </cell>
          <cell r="N84">
            <v>4837.9999999999991</v>
          </cell>
          <cell r="O84">
            <v>3203.6963967178021</v>
          </cell>
          <cell r="P84">
            <v>3046.9191866397869</v>
          </cell>
          <cell r="Q84">
            <v>7311</v>
          </cell>
          <cell r="R84">
            <v>9189.8431210821491</v>
          </cell>
          <cell r="S84">
            <v>13811.999999999998</v>
          </cell>
          <cell r="T84">
            <v>14096</v>
          </cell>
          <cell r="U84">
            <v>13057</v>
          </cell>
          <cell r="V84">
            <v>3263.9999999999995</v>
          </cell>
          <cell r="W84">
            <v>17699.999999999996</v>
          </cell>
          <cell r="X84">
            <v>0</v>
          </cell>
          <cell r="Y84">
            <v>0</v>
          </cell>
          <cell r="Z84">
            <v>0</v>
          </cell>
          <cell r="AA84">
            <v>0</v>
          </cell>
          <cell r="AB84">
            <v>0</v>
          </cell>
          <cell r="AC84">
            <v>0</v>
          </cell>
          <cell r="AD84">
            <v>0</v>
          </cell>
          <cell r="AE84">
            <v>0</v>
          </cell>
          <cell r="AF84">
            <v>0</v>
          </cell>
        </row>
        <row r="85">
          <cell r="D85" t="str">
            <v>Total Tax Adjustments</v>
          </cell>
          <cell r="I85">
            <v>9965.4314600763591</v>
          </cell>
          <cell r="J85">
            <v>-9734.8786044000663</v>
          </cell>
          <cell r="K85">
            <v>4751.9511844672188</v>
          </cell>
          <cell r="L85">
            <v>-2807.8268825963578</v>
          </cell>
          <cell r="M85">
            <v>-24666.426626084569</v>
          </cell>
          <cell r="N85">
            <v>-10868.940073883614</v>
          </cell>
          <cell r="O85">
            <v>-6318.0434197759296</v>
          </cell>
          <cell r="P85">
            <v>-6559.711192998102</v>
          </cell>
          <cell r="Q85">
            <v>-8683.2688679840812</v>
          </cell>
          <cell r="R85">
            <v>-6673.8494728098385</v>
          </cell>
          <cell r="S85">
            <v>-20982.35491546724</v>
          </cell>
          <cell r="T85">
            <v>-5863.8415938549415</v>
          </cell>
          <cell r="U85">
            <v>-1641.8862087197276</v>
          </cell>
          <cell r="V85">
            <v>-2955.3162118188366</v>
          </cell>
          <cell r="W85">
            <v>-9010.0698283845304</v>
          </cell>
          <cell r="X85">
            <v>13677.623141615468</v>
          </cell>
          <cell r="Y85">
            <v>-1420.3985083845334</v>
          </cell>
          <cell r="Z85">
            <v>-1420.3985083845334</v>
          </cell>
          <cell r="AA85">
            <v>0</v>
          </cell>
          <cell r="AB85">
            <v>0</v>
          </cell>
          <cell r="AC85">
            <v>0</v>
          </cell>
          <cell r="AD85">
            <v>0</v>
          </cell>
          <cell r="AE85">
            <v>0</v>
          </cell>
          <cell r="AF85">
            <v>0</v>
          </cell>
        </row>
        <row r="86">
          <cell r="I86">
            <v>-10377.793607362486</v>
          </cell>
          <cell r="J86">
            <v>-2003.4586255462382</v>
          </cell>
          <cell r="K86">
            <v>4922.2951948317368</v>
          </cell>
          <cell r="L86">
            <v>3117.6191888845133</v>
          </cell>
          <cell r="M86">
            <v>21995.951456821698</v>
          </cell>
          <cell r="N86">
            <v>28725.637152872587</v>
          </cell>
          <cell r="O86">
            <v>6352.9539508396811</v>
          </cell>
          <cell r="P86">
            <v>7617.2253313935107</v>
          </cell>
          <cell r="Q86">
            <v>10075.572229702344</v>
          </cell>
          <cell r="R86">
            <v>8971.9047321537364</v>
          </cell>
          <cell r="S86">
            <v>23900.720585948646</v>
          </cell>
          <cell r="T86">
            <v>16325.575506363421</v>
          </cell>
          <cell r="U86">
            <v>22007.330307954846</v>
          </cell>
          <cell r="V86">
            <v>4850.2747361398951</v>
          </cell>
          <cell r="W86">
            <v>26609.616075811016</v>
          </cell>
          <cell r="X86">
            <v>10647.70425184876</v>
          </cell>
          <cell r="Y86">
            <v>2883.8393958110219</v>
          </cell>
          <cell r="Z86">
            <v>2883.8393958110219</v>
          </cell>
          <cell r="AA86">
            <v>0</v>
          </cell>
          <cell r="AB86">
            <v>0</v>
          </cell>
          <cell r="AC86">
            <v>0</v>
          </cell>
          <cell r="AD86">
            <v>0</v>
          </cell>
          <cell r="AE86">
            <v>0</v>
          </cell>
          <cell r="AF86">
            <v>0</v>
          </cell>
        </row>
        <row r="88">
          <cell r="D88" t="str">
            <v>Total EVA Adjustments</v>
          </cell>
          <cell r="I88">
            <v>-10377.793607362486</v>
          </cell>
          <cell r="J88">
            <v>-2003.4586255462382</v>
          </cell>
          <cell r="K88">
            <v>2123.7051948317367</v>
          </cell>
          <cell r="L88">
            <v>101.0877603130848</v>
          </cell>
          <cell r="M88">
            <v>18274.292885393126</v>
          </cell>
          <cell r="N88">
            <v>19994.101438586873</v>
          </cell>
          <cell r="O88">
            <v>-5454.6474777317489</v>
          </cell>
          <cell r="P88">
            <v>-4726.6632400350609</v>
          </cell>
          <cell r="Q88">
            <v>-2758.2777702976546</v>
          </cell>
          <cell r="R88">
            <v>-1597.2495535605503</v>
          </cell>
          <cell r="S88">
            <v>14534.599157377215</v>
          </cell>
          <cell r="T88">
            <v>3664.681220649134</v>
          </cell>
          <cell r="U88">
            <v>13935.407583669134</v>
          </cell>
          <cell r="V88">
            <v>3499.9736733727718</v>
          </cell>
          <cell r="W88">
            <v>21090.863531564442</v>
          </cell>
          <cell r="X88">
            <v>5146.4987689720474</v>
          </cell>
          <cell r="Y88">
            <v>-2116.451535206591</v>
          </cell>
          <cell r="Z88">
            <v>-1577.0687563416204</v>
          </cell>
          <cell r="AA88">
            <v>-3363.7387040117433</v>
          </cell>
          <cell r="AB88">
            <v>-1261.8701891898236</v>
          </cell>
          <cell r="AC88">
            <v>-1008.735862309198</v>
          </cell>
          <cell r="AD88">
            <v>-507.19038285714237</v>
          </cell>
          <cell r="AE88">
            <v>0</v>
          </cell>
          <cell r="AF88">
            <v>0</v>
          </cell>
        </row>
        <row r="90">
          <cell r="D90" t="str">
            <v>Economic NOPAT</v>
          </cell>
          <cell r="I90">
            <v>61723.206392637512</v>
          </cell>
          <cell r="J90">
            <v>29168.541374453762</v>
          </cell>
          <cell r="K90">
            <v>55183.705194831738</v>
          </cell>
          <cell r="L90">
            <v>30139.087760313087</v>
          </cell>
          <cell r="M90">
            <v>16066.292885393126</v>
          </cell>
          <cell r="N90">
            <v>57370.101438586877</v>
          </cell>
          <cell r="O90">
            <v>61258.352522268251</v>
          </cell>
          <cell r="P90">
            <v>67635.336759964935</v>
          </cell>
          <cell r="Q90">
            <v>72431.72222970234</v>
          </cell>
          <cell r="R90">
            <v>46096.750446439451</v>
          </cell>
          <cell r="S90">
            <v>32495.30807737722</v>
          </cell>
          <cell r="T90">
            <v>26653.681220649134</v>
          </cell>
          <cell r="U90">
            <v>44122.407583669134</v>
          </cell>
          <cell r="V90">
            <v>-264.7747777991076</v>
          </cell>
          <cell r="W90">
            <v>41599.297171683764</v>
          </cell>
          <cell r="X90">
            <v>5146.4987689720474</v>
          </cell>
          <cell r="Y90">
            <v>-2116.451535206591</v>
          </cell>
          <cell r="Z90">
            <v>-1577.0687563416204</v>
          </cell>
          <cell r="AA90">
            <v>-3363.7387040117433</v>
          </cell>
          <cell r="AB90">
            <v>-1261.8701891898236</v>
          </cell>
          <cell r="AC90">
            <v>-1008.735862309198</v>
          </cell>
          <cell r="AD90">
            <v>-507.19038285714237</v>
          </cell>
          <cell r="AE90">
            <v>0</v>
          </cell>
          <cell r="AF90">
            <v>0</v>
          </cell>
        </row>
        <row r="92">
          <cell r="D92" t="str">
            <v xml:space="preserve">   Year Opening Economic Capital</v>
          </cell>
          <cell r="I92">
            <v>211143.88940505698</v>
          </cell>
          <cell r="J92">
            <v>119228.0415279075</v>
          </cell>
          <cell r="K92">
            <v>241590.79728606841</v>
          </cell>
          <cell r="L92">
            <v>306166.82061811443</v>
          </cell>
          <cell r="M92">
            <v>312484.38067048037</v>
          </cell>
          <cell r="N92">
            <v>334489.24496617005</v>
          </cell>
          <cell r="O92">
            <v>378811.91273598862</v>
          </cell>
          <cell r="P92">
            <v>396540.69259674806</v>
          </cell>
          <cell r="Q92">
            <v>389498.71604280767</v>
          </cell>
          <cell r="R92">
            <v>370206.41012973641</v>
          </cell>
          <cell r="S92">
            <v>370408.17766371631</v>
          </cell>
          <cell r="T92">
            <v>382440.00900355569</v>
          </cell>
          <cell r="U92">
            <v>408134.56024169817</v>
          </cell>
          <cell r="V92">
            <v>427844.334200538</v>
          </cell>
          <cell r="W92">
            <v>451926.38258931797</v>
          </cell>
          <cell r="X92">
            <v>449957.96272507141</v>
          </cell>
          <cell r="Y92">
            <v>95813.372168358284</v>
          </cell>
          <cell r="Z92">
            <v>90813.081237340666</v>
          </cell>
          <cell r="AA92">
            <v>29190.979138367908</v>
          </cell>
          <cell r="AB92">
            <v>25827.240434356168</v>
          </cell>
          <cell r="AC92">
            <v>24565.370245166345</v>
          </cell>
          <cell r="AD92">
            <v>23556.634382857148</v>
          </cell>
          <cell r="AE92">
            <v>23049.444000000007</v>
          </cell>
          <cell r="AF92">
            <v>23049.444000000003</v>
          </cell>
        </row>
        <row r="93">
          <cell r="D93" t="str">
            <v xml:space="preserve">   times Cost of Capital Rate</v>
          </cell>
          <cell r="I93">
            <v>0.158</v>
          </cell>
          <cell r="J93">
            <v>0.16</v>
          </cell>
          <cell r="K93">
            <v>0.151</v>
          </cell>
          <cell r="L93">
            <v>0.14399999999999999</v>
          </cell>
          <cell r="M93">
            <v>0.13900000000000001</v>
          </cell>
          <cell r="N93">
            <v>0.121</v>
          </cell>
          <cell r="O93">
            <v>0.112</v>
          </cell>
          <cell r="P93">
            <v>0.10299999999999999</v>
          </cell>
          <cell r="Q93">
            <v>0.12</v>
          </cell>
          <cell r="R93">
            <v>0.11799999999999999</v>
          </cell>
          <cell r="S93">
            <v>0.11600000000000001</v>
          </cell>
          <cell r="T93">
            <v>0.113</v>
          </cell>
          <cell r="U93">
            <v>9.9000000000000005E-2</v>
          </cell>
          <cell r="V93">
            <v>0.10299999999999999</v>
          </cell>
          <cell r="W93">
            <v>0.10199999999999999</v>
          </cell>
          <cell r="X93">
            <v>0.10199999999999999</v>
          </cell>
          <cell r="Y93">
            <v>0.10199999999999999</v>
          </cell>
          <cell r="Z93">
            <v>0.10199999999999999</v>
          </cell>
          <cell r="AA93">
            <v>0.10199999999999999</v>
          </cell>
          <cell r="AB93">
            <v>0.10199999999999999</v>
          </cell>
          <cell r="AC93">
            <v>0.10199999999999999</v>
          </cell>
          <cell r="AD93">
            <v>0.10199999999999999</v>
          </cell>
          <cell r="AE93">
            <v>0.10199999999999999</v>
          </cell>
          <cell r="AF93">
            <v>0.10199999999999999</v>
          </cell>
        </row>
        <row r="94">
          <cell r="D94" t="str">
            <v>Capital Charge on Year Opening Capital</v>
          </cell>
          <cell r="I94">
            <v>33360.734525999003</v>
          </cell>
          <cell r="J94">
            <v>19076.4866444652</v>
          </cell>
          <cell r="K94">
            <v>36480.210390196327</v>
          </cell>
          <cell r="L94">
            <v>44088.022169008473</v>
          </cell>
          <cell r="M94">
            <v>43435.328913196776</v>
          </cell>
          <cell r="N94">
            <v>40473.198640906579</v>
          </cell>
          <cell r="O94">
            <v>42426.934226430727</v>
          </cell>
          <cell r="P94">
            <v>40843.691337465047</v>
          </cell>
          <cell r="Q94">
            <v>46739.845925136913</v>
          </cell>
          <cell r="R94">
            <v>43684.356395308896</v>
          </cell>
          <cell r="S94">
            <v>42967.348608991095</v>
          </cell>
          <cell r="T94">
            <v>43215.721017401789</v>
          </cell>
          <cell r="U94">
            <v>40405.321463928121</v>
          </cell>
          <cell r="V94">
            <v>10986.808067018199</v>
          </cell>
          <cell r="W94">
            <v>46096.491024110423</v>
          </cell>
          <cell r="X94">
            <v>45895.712197957284</v>
          </cell>
          <cell r="Y94">
            <v>9772.9639611725452</v>
          </cell>
          <cell r="Z94">
            <v>9262.9342862087487</v>
          </cell>
          <cell r="AA94">
            <v>2977.4798721135262</v>
          </cell>
          <cell r="AB94">
            <v>2634.3785243043289</v>
          </cell>
          <cell r="AC94">
            <v>2505.6677650069669</v>
          </cell>
          <cell r="AD94">
            <v>2402.7767070514287</v>
          </cell>
          <cell r="AE94">
            <v>2351.0432880000008</v>
          </cell>
          <cell r="AF94">
            <v>2351.0432880000003</v>
          </cell>
        </row>
        <row r="95">
          <cell r="D95" t="str">
            <v xml:space="preserve">   plus Capital Charge on Adjmts to YOC</v>
          </cell>
          <cell r="I95">
            <v>0</v>
          </cell>
          <cell r="J95">
            <v>0</v>
          </cell>
          <cell r="K95">
            <v>0</v>
          </cell>
          <cell r="L95">
            <v>0</v>
          </cell>
          <cell r="M95">
            <v>0</v>
          </cell>
          <cell r="N95">
            <v>0</v>
          </cell>
          <cell r="O95">
            <v>0</v>
          </cell>
          <cell r="P95">
            <v>0</v>
          </cell>
          <cell r="Q95">
            <v>0</v>
          </cell>
          <cell r="R95">
            <v>0</v>
          </cell>
          <cell r="S95">
            <v>0</v>
          </cell>
          <cell r="T95">
            <v>0</v>
          </cell>
          <cell r="U95">
            <v>1725.7992510666966</v>
          </cell>
          <cell r="V95">
            <v>0</v>
          </cell>
          <cell r="W95">
            <v>0</v>
          </cell>
          <cell r="X95">
            <v>0</v>
          </cell>
          <cell r="Y95">
            <v>0</v>
          </cell>
          <cell r="Z95">
            <v>0</v>
          </cell>
          <cell r="AA95">
            <v>0</v>
          </cell>
          <cell r="AB95">
            <v>0</v>
          </cell>
          <cell r="AC95">
            <v>0</v>
          </cell>
          <cell r="AD95">
            <v>0</v>
          </cell>
          <cell r="AE95">
            <v>0</v>
          </cell>
          <cell r="AF95">
            <v>0</v>
          </cell>
        </row>
        <row r="96">
          <cell r="D96" t="str">
            <v>Capital Charge</v>
          </cell>
          <cell r="I96">
            <v>33360.734525999003</v>
          </cell>
          <cell r="J96">
            <v>19076.4866444652</v>
          </cell>
          <cell r="K96">
            <v>36480.210390196327</v>
          </cell>
          <cell r="L96">
            <v>44088.022169008473</v>
          </cell>
          <cell r="M96">
            <v>43435.328913196776</v>
          </cell>
          <cell r="N96">
            <v>40473.198640906579</v>
          </cell>
          <cell r="O96">
            <v>42426.934226430727</v>
          </cell>
          <cell r="P96">
            <v>40843.691337465047</v>
          </cell>
          <cell r="Q96">
            <v>46739.845925136913</v>
          </cell>
          <cell r="R96">
            <v>43684.356395308896</v>
          </cell>
          <cell r="S96">
            <v>42967.348608991095</v>
          </cell>
          <cell r="T96">
            <v>43215.721017401789</v>
          </cell>
          <cell r="U96">
            <v>42131.120714994817</v>
          </cell>
          <cell r="V96">
            <v>10986.808067018199</v>
          </cell>
          <cell r="W96">
            <v>46096.491024110423</v>
          </cell>
          <cell r="X96">
            <v>45895.712197957284</v>
          </cell>
          <cell r="Y96">
            <v>9772.9639611725452</v>
          </cell>
          <cell r="Z96">
            <v>9262.9342862087487</v>
          </cell>
          <cell r="AA96">
            <v>2977.4798721135262</v>
          </cell>
          <cell r="AB96">
            <v>2634.3785243043289</v>
          </cell>
          <cell r="AC96">
            <v>2505.6677650069669</v>
          </cell>
          <cell r="AD96">
            <v>2402.7767070514287</v>
          </cell>
          <cell r="AE96">
            <v>2351.0432880000008</v>
          </cell>
          <cell r="AF96">
            <v>2351.0432880000003</v>
          </cell>
        </row>
        <row r="98">
          <cell r="D98" t="str">
            <v>ECONOMIC VALUE ADDED</v>
          </cell>
          <cell r="I98">
            <v>28362.471866638509</v>
          </cell>
          <cell r="J98">
            <v>10092.054729988562</v>
          </cell>
          <cell r="K98">
            <v>18703.494804635411</v>
          </cell>
          <cell r="L98">
            <v>-13948.934408695386</v>
          </cell>
          <cell r="M98">
            <v>-27369.03602780365</v>
          </cell>
          <cell r="N98">
            <v>16896.902797680297</v>
          </cell>
          <cell r="O98">
            <v>18831.418295837524</v>
          </cell>
          <cell r="P98">
            <v>26791.645422499889</v>
          </cell>
          <cell r="Q98">
            <v>25691.876304565427</v>
          </cell>
          <cell r="R98">
            <v>2412.3940511305555</v>
          </cell>
          <cell r="S98">
            <v>-10472.040531613875</v>
          </cell>
          <cell r="T98">
            <v>-16562.039796752655</v>
          </cell>
          <cell r="U98">
            <v>1991.2868686743168</v>
          </cell>
          <cell r="V98">
            <v>-11251.582844817307</v>
          </cell>
          <cell r="W98">
            <v>-4497.1938524266589</v>
          </cell>
          <cell r="X98">
            <v>-40749.21342898524</v>
          </cell>
          <cell r="Y98">
            <v>-11889.415496379137</v>
          </cell>
          <cell r="Z98">
            <v>-10840.003042550368</v>
          </cell>
          <cell r="AA98">
            <v>-6341.2185761252695</v>
          </cell>
          <cell r="AB98">
            <v>-3896.2487134941525</v>
          </cell>
          <cell r="AC98">
            <v>-3514.4036273161646</v>
          </cell>
          <cell r="AD98">
            <v>-2909.9670899085713</v>
          </cell>
          <cell r="AE98">
            <v>-2351.0432880000008</v>
          </cell>
          <cell r="AF98">
            <v>-2351.0432880000003</v>
          </cell>
        </row>
        <row r="101">
          <cell r="D101" t="str">
            <v>Explanation of External EVA Variance</v>
          </cell>
        </row>
        <row r="103">
          <cell r="D103" t="str">
            <v>1.  Cost of Capital Rate</v>
          </cell>
          <cell r="I103" t="str">
            <v xml:space="preserve"> The Cost of Capital rate is based on the overall Company asset beta rather than the weighted average asset beta derived from individual Post business units.</v>
          </cell>
        </row>
        <row r="104">
          <cell r="D104" t="str">
            <v>2.  Deferred Tax Asset</v>
          </cell>
          <cell r="I104" t="str">
            <v xml:space="preserve"> The increase (decrease) in Deferred Tax Asset has been added to (deducted from) Accounting Tax expense in NOPAT.</v>
          </cell>
        </row>
        <row r="105">
          <cell r="D105" t="str">
            <v>3.  Property Revaluation Reserves</v>
          </cell>
          <cell r="I105" t="str">
            <v xml:space="preserve"> Property Revaluation Reserves (which represent holding gains and losses on operating properties) have been excluded from NOPAT and Fixed Assets.</v>
          </cell>
        </row>
        <row r="106">
          <cell r="D106" t="str">
            <v>4.  Smoothed Courier Prepaid Ticket Liability</v>
          </cell>
          <cell r="I106" t="str">
            <v xml:space="preserve"> The $2,500k Courier Prepaid Ticket Liability in 1997/98 has been smoothed back to 1992/93.</v>
          </cell>
        </row>
        <row r="107">
          <cell r="D107" t="str">
            <v>5.  Non-Operating Interest Revenue</v>
          </cell>
          <cell r="I107" t="str">
            <v xml:space="preserve"> Up to 1997/98, only Non-operating Interest Revenue (after tax) has been excluded from NOPAT i.e Operating Interest Revenue (after tax) has been added back to NOPAT.</v>
          </cell>
        </row>
        <row r="108">
          <cell r="D108" t="str">
            <v>6.  Capitalised Leases</v>
          </cell>
          <cell r="I108" t="str">
            <v xml:space="preserve"> All non-cancellable leases (for both property and motor vehicles) have been capitalised by using the present value of lease commitments discounted at the cost of debt rate.</v>
          </cell>
        </row>
        <row r="109">
          <cell r="I109" t="str">
            <v xml:space="preserve"> The implicit after tax interest cost (present value of lease commitments x cost of debt rate) has been added back to NOPAT.</v>
          </cell>
        </row>
      </sheetData>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sheetName val="Shadow form"/>
      <sheetName val="Form"/>
      <sheetName val="Reference"/>
    </sheetNames>
    <sheetDataSet>
      <sheetData sheetId="0"/>
      <sheetData sheetId="1"/>
      <sheetData sheetId="2"/>
      <sheetData sheetId="3">
        <row r="138">
          <cell r="B138" t="str">
            <v>Regional</v>
          </cell>
        </row>
        <row r="139">
          <cell r="B139" t="str">
            <v>Albert-Eden</v>
          </cell>
        </row>
        <row r="140">
          <cell r="B140" t="str">
            <v>Devonport-Takapuna</v>
          </cell>
        </row>
        <row r="141">
          <cell r="B141" t="str">
            <v>Franklin</v>
          </cell>
        </row>
        <row r="142">
          <cell r="B142" t="str">
            <v>Great Barrier</v>
          </cell>
        </row>
        <row r="143">
          <cell r="B143" t="str">
            <v>Henderson-Massey</v>
          </cell>
        </row>
        <row r="144">
          <cell r="B144" t="str">
            <v>Hibiscus and Bays</v>
          </cell>
        </row>
        <row r="145">
          <cell r="B145" t="str">
            <v>Howick</v>
          </cell>
        </row>
        <row r="146">
          <cell r="B146" t="str">
            <v>Kaipatiki</v>
          </cell>
        </row>
        <row r="147">
          <cell r="B147" t="str">
            <v>Mangere-Otahuhu</v>
          </cell>
        </row>
        <row r="148">
          <cell r="B148" t="str">
            <v>Manurewa</v>
          </cell>
        </row>
        <row r="149">
          <cell r="B149" t="str">
            <v>Maungakiekie-Tamaki</v>
          </cell>
        </row>
        <row r="150">
          <cell r="B150" t="str">
            <v>Orakei</v>
          </cell>
        </row>
        <row r="151">
          <cell r="B151" t="str">
            <v>Otara-Papatoetoe</v>
          </cell>
        </row>
        <row r="152">
          <cell r="B152" t="str">
            <v>Papakura</v>
          </cell>
        </row>
        <row r="153">
          <cell r="B153" t="str">
            <v>Puketapapa</v>
          </cell>
        </row>
        <row r="154">
          <cell r="B154" t="str">
            <v>Rodney</v>
          </cell>
        </row>
        <row r="155">
          <cell r="B155" t="str">
            <v>Upper Harbour</v>
          </cell>
        </row>
        <row r="156">
          <cell r="B156" t="str">
            <v>Waiheke</v>
          </cell>
        </row>
        <row r="157">
          <cell r="B157" t="str">
            <v>Waitakere Ranges</v>
          </cell>
        </row>
        <row r="158">
          <cell r="B158" t="str">
            <v>Waitemata</v>
          </cell>
        </row>
        <row r="159">
          <cell r="B159" t="str">
            <v>Whau</v>
          </cell>
        </row>
        <row r="765">
          <cell r="B765" t="str">
            <v>Mandatory</v>
          </cell>
        </row>
        <row r="766">
          <cell r="B766" t="str">
            <v>Cost pressure</v>
          </cell>
        </row>
        <row r="767">
          <cell r="B767" t="str">
            <v>Strategic</v>
          </cell>
        </row>
        <row r="768">
          <cell r="B768" t="str">
            <v>Other</v>
          </cell>
        </row>
        <row r="805">
          <cell r="B805" t="str">
            <v>AC - Accounting Services</v>
          </cell>
        </row>
        <row r="806">
          <cell r="B806" t="str">
            <v>AC - Auckland strategy and research</v>
          </cell>
        </row>
        <row r="807">
          <cell r="B807" t="str">
            <v>AC - Building Control</v>
          </cell>
        </row>
        <row r="808">
          <cell r="B808" t="str">
            <v>AC - CCO Governance and Monitoring</v>
          </cell>
        </row>
        <row r="809">
          <cell r="B809" t="str">
            <v>AC - City Parks Services</v>
          </cell>
        </row>
        <row r="810">
          <cell r="B810" t="str">
            <v>AC - Civil Defence Emergency Management</v>
          </cell>
        </row>
        <row r="811">
          <cell r="B811" t="str">
            <v>AC - Communications and Public Affairs</v>
          </cell>
        </row>
        <row r="812">
          <cell r="B812" t="str">
            <v>AC - Community Development, Arts and Culture</v>
          </cell>
        </row>
        <row r="813">
          <cell r="B813" t="str">
            <v>AC - Customer Services</v>
          </cell>
        </row>
        <row r="814">
          <cell r="B814" t="str">
            <v>AC - Democracy Services</v>
          </cell>
        </row>
        <row r="815">
          <cell r="B815" t="str">
            <v>AC - Economic Development</v>
          </cell>
        </row>
        <row r="816">
          <cell r="B816" t="str">
            <v>AC - Environmental Strategy and Policy</v>
          </cell>
        </row>
        <row r="817">
          <cell r="B817" t="str">
            <v>AC - Finance</v>
          </cell>
        </row>
        <row r="818">
          <cell r="B818" t="str">
            <v>AC - Financial planning, policy and budgeting</v>
          </cell>
        </row>
        <row r="819">
          <cell r="B819" t="str">
            <v>AC - Human Resources</v>
          </cell>
        </row>
        <row r="820">
          <cell r="B820" t="str">
            <v>AC - Information Services</v>
          </cell>
        </row>
        <row r="821">
          <cell r="B821" t="str">
            <v>AC - Infrastructure and Environmental Services</v>
          </cell>
        </row>
        <row r="822">
          <cell r="B822" t="str">
            <v>AC - Legal Services</v>
          </cell>
        </row>
        <row r="823">
          <cell r="B823" t="str">
            <v>AC - Libraries and Information</v>
          </cell>
        </row>
        <row r="824">
          <cell r="B824" t="str">
            <v>AC - Licensing and Compliance</v>
          </cell>
        </row>
        <row r="825">
          <cell r="B825" t="str">
            <v>AC - Local Board Services</v>
          </cell>
        </row>
        <row r="826">
          <cell r="B826" t="str">
            <v>AC - Māori Strategy and Relations - Te Waka Angamua</v>
          </cell>
        </row>
        <row r="827">
          <cell r="B827" t="str">
            <v>AC - Mayoral Office</v>
          </cell>
        </row>
        <row r="828">
          <cell r="B828" t="str">
            <v>AC - Office of the Chief Executive</v>
          </cell>
        </row>
        <row r="829">
          <cell r="B829" t="str">
            <v>AC - Organisation Transformation and Integration</v>
          </cell>
        </row>
        <row r="830">
          <cell r="B830" t="str">
            <v>AC - Parks, Sports and Recreation</v>
          </cell>
        </row>
        <row r="831">
          <cell r="B831" t="str">
            <v>AC - Property</v>
          </cell>
        </row>
        <row r="832">
          <cell r="B832" t="str">
            <v>AC - Regional and Local Planning</v>
          </cell>
        </row>
        <row r="833">
          <cell r="B833" t="str">
            <v>AC - Resource Consents</v>
          </cell>
        </row>
        <row r="834">
          <cell r="B834" t="str">
            <v>AC - Risk and Assurance</v>
          </cell>
        </row>
        <row r="835">
          <cell r="B835" t="str">
            <v>AC - Treasury</v>
          </cell>
        </row>
        <row r="836">
          <cell r="B836" t="str">
            <v>CCO - Auckland Council Investments Limited</v>
          </cell>
        </row>
        <row r="837">
          <cell r="B837" t="str">
            <v>CCO - Auckland Council Property Limited</v>
          </cell>
        </row>
        <row r="838">
          <cell r="B838" t="str">
            <v>CCO - Auckland Tourism, Events and Economic Development</v>
          </cell>
        </row>
        <row r="839">
          <cell r="B839" t="str">
            <v>CCO - Auckland Transport</v>
          </cell>
        </row>
        <row r="840">
          <cell r="B840" t="str">
            <v>CCO - Regional Facilities Auckland</v>
          </cell>
        </row>
        <row r="841">
          <cell r="B841" t="str">
            <v>CCO - Watercare Services Limited</v>
          </cell>
        </row>
        <row r="842">
          <cell r="B842" t="str">
            <v>CCO - Waterfront Auckland</v>
          </cell>
        </row>
        <row r="843">
          <cell r="B843" t="str">
            <v>IMSB - Independent Māori Statutory Board</v>
          </cell>
        </row>
        <row r="847">
          <cell r="B847" t="str">
            <v>Yes</v>
          </cell>
        </row>
        <row r="848">
          <cell r="B848" t="str">
            <v>No</v>
          </cell>
        </row>
        <row r="853">
          <cell r="C853" t="str">
            <v>Complete</v>
          </cell>
        </row>
        <row r="854">
          <cell r="C854" t="str">
            <v>Partially complete</v>
          </cell>
        </row>
        <row r="855">
          <cell r="C855" t="str">
            <v>Not complete</v>
          </cell>
        </row>
        <row r="873">
          <cell r="C873" t="str">
            <v>Yes</v>
          </cell>
        </row>
        <row r="874">
          <cell r="C874" t="str">
            <v>No</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information"/>
      <sheetName val="Instructions"/>
      <sheetName val="AA1"/>
      <sheetName val="AA2"/>
      <sheetName val="A1"/>
      <sheetName val="A2"/>
      <sheetName val="A3"/>
      <sheetName val="A3b"/>
      <sheetName val="A4"/>
      <sheetName val="B1"/>
      <sheetName val="B1a"/>
      <sheetName val="B2"/>
      <sheetName val="B3"/>
      <sheetName val="B3a"/>
      <sheetName val="B3b"/>
      <sheetName val="B3c"/>
      <sheetName val="B4"/>
      <sheetName val="B5"/>
      <sheetName val="B6"/>
      <sheetName val="B8"/>
      <sheetName val="C1"/>
      <sheetName val="C2"/>
      <sheetName val="C3"/>
      <sheetName val="C4"/>
      <sheetName val="C5"/>
      <sheetName val="C6"/>
      <sheetName val="C7"/>
      <sheetName val="C8"/>
      <sheetName val="C8b"/>
      <sheetName val="E1"/>
      <sheetName val="E2"/>
      <sheetName val="E2b"/>
      <sheetName val="E4"/>
      <sheetName val="E5"/>
      <sheetName val="E5 (b)"/>
      <sheetName val="E6"/>
      <sheetName val="E7"/>
      <sheetName val="E7b"/>
      <sheetName val="E8"/>
      <sheetName val="E9"/>
      <sheetName val="E10"/>
      <sheetName val="E11"/>
      <sheetName val="E12"/>
      <sheetName val="F1"/>
      <sheetName val="F2"/>
      <sheetName val="F2a"/>
      <sheetName val="F3"/>
      <sheetName val="F3a"/>
      <sheetName val="F4"/>
      <sheetName val="F5"/>
      <sheetName val="F7"/>
      <sheetName val="F7a"/>
      <sheetName val="F7b"/>
      <sheetName val="F7c"/>
      <sheetName val="F8"/>
      <sheetName val="F8a"/>
      <sheetName val="F8b"/>
      <sheetName val="F8c"/>
      <sheetName val="F9"/>
      <sheetName val="F10"/>
      <sheetName val="F11"/>
      <sheetName val="F12"/>
      <sheetName val="G1"/>
      <sheetName val="G2"/>
      <sheetName val="G3"/>
      <sheetName val="G4"/>
      <sheetName val="G5"/>
      <sheetName val="J1"/>
      <sheetName val="J2"/>
      <sheetName val="J3"/>
      <sheetName val="SuppInfo- AC Group borrowings  "/>
      <sheetName val="Lists"/>
    </sheetNames>
    <sheetDataSet>
      <sheetData sheetId="0">
        <row r="6">
          <cell r="B6" t="str">
            <v>Three Waters Reform Programme: Request for Information Workbook I</v>
          </cell>
        </row>
      </sheetData>
      <sheetData sheetId="1"/>
      <sheetData sheetId="2"/>
      <sheetData sheetId="3"/>
      <sheetData sheetId="4"/>
      <sheetData sheetId="5">
        <row r="7">
          <cell r="C7" t="str">
            <v>Section A: Base Information</v>
          </cell>
        </row>
      </sheetData>
      <sheetData sheetId="6">
        <row r="16">
          <cell r="C16" t="str">
            <v>A3.1</v>
          </cell>
        </row>
      </sheetData>
      <sheetData sheetId="7"/>
      <sheetData sheetId="8">
        <row r="16">
          <cell r="C16" t="str">
            <v>A4.1</v>
          </cell>
        </row>
      </sheetData>
      <sheetData sheetId="9">
        <row r="16">
          <cell r="C16" t="str">
            <v>B1.1</v>
          </cell>
        </row>
      </sheetData>
      <sheetData sheetId="10"/>
      <sheetData sheetId="11">
        <row r="16">
          <cell r="C16" t="str">
            <v>B2.1</v>
          </cell>
        </row>
      </sheetData>
      <sheetData sheetId="12">
        <row r="16">
          <cell r="C16" t="str">
            <v>B3.1</v>
          </cell>
        </row>
      </sheetData>
      <sheetData sheetId="13">
        <row r="16">
          <cell r="C16" t="e">
            <v>#REF!</v>
          </cell>
        </row>
      </sheetData>
      <sheetData sheetId="14"/>
      <sheetData sheetId="15"/>
      <sheetData sheetId="16">
        <row r="16">
          <cell r="C16" t="str">
            <v>B4.1</v>
          </cell>
        </row>
      </sheetData>
      <sheetData sheetId="17">
        <row r="16">
          <cell r="C16" t="str">
            <v>B5.1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ow r="2">
          <cell r="A2" t="str">
            <v>A1</v>
          </cell>
        </row>
        <row r="3">
          <cell r="A3" t="str">
            <v>A2</v>
          </cell>
        </row>
        <row r="4">
          <cell r="A4" t="str">
            <v>A3</v>
          </cell>
        </row>
        <row r="5">
          <cell r="A5" t="str">
            <v>A4</v>
          </cell>
        </row>
        <row r="6">
          <cell r="A6" t="str">
            <v>B2</v>
          </cell>
        </row>
        <row r="7">
          <cell r="A7" t="str">
            <v>B3</v>
          </cell>
        </row>
        <row r="8">
          <cell r="A8" t="str">
            <v>B4</v>
          </cell>
        </row>
        <row r="9">
          <cell r="A9" t="str">
            <v>BX</v>
          </cell>
        </row>
        <row r="10">
          <cell r="A10" t="str">
            <v>C2</v>
          </cell>
        </row>
        <row r="11">
          <cell r="A11" t="str">
            <v>C3</v>
          </cell>
        </row>
        <row r="12">
          <cell r="A12" t="str">
            <v>C4</v>
          </cell>
        </row>
        <row r="13">
          <cell r="A13" t="str">
            <v>C5</v>
          </cell>
        </row>
        <row r="14">
          <cell r="A14" t="str">
            <v>CX</v>
          </cell>
        </row>
        <row r="15">
          <cell r="A15" t="str">
            <v>D3</v>
          </cell>
        </row>
        <row r="16">
          <cell r="A16" t="str">
            <v>D4</v>
          </cell>
        </row>
        <row r="17">
          <cell r="A17" t="str">
            <v>D5</v>
          </cell>
        </row>
        <row r="18">
          <cell r="A18" t="str">
            <v>D6</v>
          </cell>
        </row>
        <row r="19">
          <cell r="A19" t="str">
            <v>DX</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To do"/>
      <sheetName val="Debt review"/>
      <sheetName val="pivot"/>
      <sheetName val="Entity mapping"/>
      <sheetName val="Note 6 - reserves old"/>
      <sheetName val="Matt model"/>
      <sheetName val="Mapping"/>
      <sheetName val="Div elim &amp; POAL"/>
      <sheetName val="Rates Elim"/>
      <sheetName val="Revaluation and deferred tax"/>
      <sheetName val="WDA PPL"/>
      <sheetName val="Transport depreciation funding"/>
      <sheetName val="Debt funded interest"/>
      <sheetName val="Principal repayments"/>
      <sheetName val="DC interest"/>
      <sheetName val="Borrowings CCO opex"/>
      <sheetName val="Borrowings Council opex"/>
      <sheetName val="Targeted rates"/>
      <sheetName val="LGFA investment"/>
      <sheetName val="Asset Sales"/>
      <sheetName val="Weathertightness and debt fundi"/>
      <sheetName val="Trend analysis group"/>
      <sheetName val="SOCI Group by theme"/>
      <sheetName val="SOCI Group"/>
      <sheetName val="CFS Group"/>
      <sheetName val="PBS Group"/>
      <sheetName val="PBS Parent"/>
      <sheetName val="Equi Parent"/>
      <sheetName val="SOCI Parent"/>
      <sheetName val="CFS Parent"/>
      <sheetName val="Equi Group"/>
      <sheetName val="Note 4 - Recon"/>
      <sheetName val="Treasury ratios"/>
      <sheetName val="Prudential Ratios -LTP schedule"/>
      <sheetName val="Prudential ratios -AP schedule"/>
      <sheetName val="Reserves note - new"/>
      <sheetName val="Revenue note"/>
      <sheetName val="Fin Strat"/>
      <sheetName val="Financial overview tables"/>
      <sheetName val="Looking ahead tables"/>
      <sheetName val="Surplus recon"/>
      <sheetName val="S&amp;P workings"/>
      <sheetName val="Moody's"/>
      <sheetName val="Inv in CCO"/>
      <sheetName val="Recon FIS-SOCI-CFS"/>
      <sheetName val="LB FISs"/>
      <sheetName val="Group SOF"/>
      <sheetName val="Parent SOF &amp; rates calc"/>
      <sheetName val="Scenario modelling"/>
      <sheetName val="Inflated capex sensitivities"/>
      <sheetName val="Data"/>
      <sheetName val="Debt and inter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22">
          <cell r="E22">
            <v>2.2600000000000002E-2</v>
          </cell>
          <cell r="F22">
            <v>8.9940916176848004E-2</v>
          </cell>
          <cell r="G22">
            <v>0.10131584893113983</v>
          </cell>
          <cell r="H22">
            <v>0.10288581136994193</v>
          </cell>
          <cell r="I22">
            <v>0.10364696365822222</v>
          </cell>
          <cell r="J22">
            <v>0.10537895729970659</v>
          </cell>
          <cell r="K22">
            <v>0.10721983645214643</v>
          </cell>
          <cell r="L22">
            <v>0.10866679282511447</v>
          </cell>
          <cell r="M22">
            <v>0.10959822661876842</v>
          </cell>
          <cell r="N22">
            <v>0.11050136078124595</v>
          </cell>
          <cell r="O22">
            <v>0.11137419818486724</v>
          </cell>
          <cell r="Q22">
            <v>2.2600000000000002E-2</v>
          </cell>
          <cell r="R22">
            <v>0.11744208684655999</v>
          </cell>
          <cell r="S22">
            <v>0.12706983902641919</v>
          </cell>
          <cell r="T22">
            <v>0.12912254423492747</v>
          </cell>
          <cell r="U22">
            <v>0.13077708008889302</v>
          </cell>
          <cell r="V22">
            <v>0.1334826764825584</v>
          </cell>
          <cell r="W22">
            <v>0.1359825314906872</v>
          </cell>
          <cell r="X22">
            <v>0.13854218821833719</v>
          </cell>
          <cell r="Y22">
            <v>0.14043573066691678</v>
          </cell>
          <cell r="Z22">
            <v>0.14233478561507484</v>
          </cell>
          <cell r="AA22">
            <v>0.14380576388973951</v>
          </cell>
        </row>
        <row r="23">
          <cell r="E23">
            <v>0</v>
          </cell>
          <cell r="F23">
            <v>2.2280000000000001E-2</v>
          </cell>
          <cell r="G23">
            <v>9.2331215810939893E-2</v>
          </cell>
          <cell r="H23">
            <v>0.10423841052093584</v>
          </cell>
          <cell r="I23">
            <v>0.10498765612654895</v>
          </cell>
          <cell r="J23">
            <v>0.10673155645070051</v>
          </cell>
          <cell r="K23">
            <v>0.10858672362234099</v>
          </cell>
          <cell r="L23">
            <v>0.11003606133184249</v>
          </cell>
          <cell r="M23">
            <v>0.11096749512549642</v>
          </cell>
          <cell r="N23">
            <v>0.11187062928797395</v>
          </cell>
          <cell r="O23">
            <v>0.11274346669159525</v>
          </cell>
          <cell r="Q23">
            <v>0</v>
          </cell>
          <cell r="R23">
            <v>2.2280000000000001E-2</v>
          </cell>
          <cell r="S23">
            <v>0.12043034079217151</v>
          </cell>
          <cell r="T23">
            <v>0.13011847951725705</v>
          </cell>
          <cell r="U23">
            <v>0.1317642483352866</v>
          </cell>
          <cell r="V23">
            <v>0.13447861176488801</v>
          </cell>
          <cell r="W23">
            <v>0.13698898721614</v>
          </cell>
          <cell r="X23">
            <v>0.13955039735097718</v>
          </cell>
          <cell r="Y23">
            <v>0.14144393979955677</v>
          </cell>
          <cell r="Z23">
            <v>0.14334299474771486</v>
          </cell>
          <cell r="AA23">
            <v>0.1448139730223795</v>
          </cell>
        </row>
        <row r="24">
          <cell r="E24">
            <v>0</v>
          </cell>
          <cell r="F24">
            <v>0</v>
          </cell>
          <cell r="G24">
            <v>2.256E-2</v>
          </cell>
          <cell r="H24">
            <v>9.4526019275528034E-2</v>
          </cell>
          <cell r="I24">
            <v>0.10643983456804425</v>
          </cell>
          <cell r="J24">
            <v>0.10819663168119666</v>
          </cell>
          <cell r="K24">
            <v>0.11006727499963816</v>
          </cell>
          <cell r="L24">
            <v>0.11151919206693982</v>
          </cell>
          <cell r="M24">
            <v>0.11245062586059375</v>
          </cell>
          <cell r="N24">
            <v>0.11335376002307129</v>
          </cell>
          <cell r="O24">
            <v>0.11422659742669258</v>
          </cell>
          <cell r="Q24">
            <v>0</v>
          </cell>
          <cell r="R24">
            <v>0</v>
          </cell>
          <cell r="S24">
            <v>2.256E-2</v>
          </cell>
          <cell r="T24">
            <v>0.12304904232589087</v>
          </cell>
          <cell r="U24">
            <v>0.13283086069344036</v>
          </cell>
          <cell r="V24">
            <v>0.13555469670171094</v>
          </cell>
          <cell r="W24">
            <v>0.13807643924736601</v>
          </cell>
          <cell r="X24">
            <v>0.14063974389793701</v>
          </cell>
          <cell r="Y24">
            <v>0.14253328634651663</v>
          </cell>
          <cell r="Z24">
            <v>0.14443234129467469</v>
          </cell>
          <cell r="AA24">
            <v>0.14590331956933936</v>
          </cell>
        </row>
        <row r="25">
          <cell r="E25">
            <v>0</v>
          </cell>
          <cell r="F25">
            <v>0</v>
          </cell>
          <cell r="G25">
            <v>0</v>
          </cell>
          <cell r="H25">
            <v>2.2720000000000004E-2</v>
          </cell>
          <cell r="I25">
            <v>9.5937715912667171E-2</v>
          </cell>
          <cell r="J25">
            <v>0.10978087299863086</v>
          </cell>
          <cell r="K25">
            <v>0.11166825126056637</v>
          </cell>
          <cell r="L25">
            <v>0.11312295748511704</v>
          </cell>
          <cell r="M25">
            <v>0.11405439127877097</v>
          </cell>
          <cell r="N25">
            <v>0.11495752544124851</v>
          </cell>
          <cell r="O25">
            <v>0.11583036284486981</v>
          </cell>
          <cell r="Q25">
            <v>0</v>
          </cell>
          <cell r="R25">
            <v>0</v>
          </cell>
          <cell r="S25">
            <v>0</v>
          </cell>
          <cell r="T25">
            <v>2.2720000000000004E-2</v>
          </cell>
          <cell r="U25">
            <v>0.12513294375499601</v>
          </cell>
          <cell r="V25">
            <v>0.13671179334765463</v>
          </cell>
          <cell r="W25">
            <v>0.13924575874520345</v>
          </cell>
          <cell r="X25">
            <v>0.14181110053775675</v>
          </cell>
          <cell r="Y25">
            <v>0.14370464298633637</v>
          </cell>
          <cell r="Z25">
            <v>0.14560369793449446</v>
          </cell>
          <cell r="AA25">
            <v>0.14707467620915909</v>
          </cell>
        </row>
        <row r="26">
          <cell r="E26">
            <v>0</v>
          </cell>
          <cell r="F26">
            <v>0</v>
          </cell>
          <cell r="G26">
            <v>0</v>
          </cell>
          <cell r="H26">
            <v>0</v>
          </cell>
          <cell r="I26">
            <v>2.2520000000000002E-2</v>
          </cell>
          <cell r="J26">
            <v>9.8461801767581916E-2</v>
          </cell>
          <cell r="K26">
            <v>0.11339697914934974</v>
          </cell>
          <cell r="L26">
            <v>0.11485469709496099</v>
          </cell>
          <cell r="M26">
            <v>0.11578613088861492</v>
          </cell>
          <cell r="N26">
            <v>0.11668926505109246</v>
          </cell>
          <cell r="O26">
            <v>0.11756210245471375</v>
          </cell>
          <cell r="Q26">
            <v>0</v>
          </cell>
          <cell r="R26">
            <v>0</v>
          </cell>
          <cell r="S26">
            <v>0</v>
          </cell>
          <cell r="T26">
            <v>0</v>
          </cell>
          <cell r="U26">
            <v>2.2520000000000002E-2</v>
          </cell>
          <cell r="V26">
            <v>0.12837520415320791</v>
          </cell>
          <cell r="W26">
            <v>0.14051487393879308</v>
          </cell>
          <cell r="X26">
            <v>0.1430824267334258</v>
          </cell>
          <cell r="Y26">
            <v>0.14497596918200539</v>
          </cell>
          <cell r="Z26">
            <v>0.14687502413016348</v>
          </cell>
          <cell r="AA26">
            <v>0.14834600240482815</v>
          </cell>
        </row>
        <row r="27">
          <cell r="E27">
            <v>0</v>
          </cell>
          <cell r="F27">
            <v>0</v>
          </cell>
          <cell r="G27">
            <v>0</v>
          </cell>
          <cell r="H27">
            <v>0</v>
          </cell>
          <cell r="I27">
            <v>0</v>
          </cell>
          <cell r="J27">
            <v>2.2720000000000004E-2</v>
          </cell>
          <cell r="K27">
            <v>0.1012129868810232</v>
          </cell>
          <cell r="L27">
            <v>0.11672236362191774</v>
          </cell>
          <cell r="M27">
            <v>0.11765379741557166</v>
          </cell>
          <cell r="N27">
            <v>0.1185569315780492</v>
          </cell>
          <cell r="O27">
            <v>0.1194297689816705</v>
          </cell>
          <cell r="Q27">
            <v>0</v>
          </cell>
          <cell r="R27">
            <v>0</v>
          </cell>
          <cell r="S27">
            <v>0</v>
          </cell>
          <cell r="T27">
            <v>0</v>
          </cell>
          <cell r="U27">
            <v>0</v>
          </cell>
          <cell r="V27">
            <v>2.2720000000000004E-2</v>
          </cell>
          <cell r="W27">
            <v>0.13165780653823983</v>
          </cell>
          <cell r="X27">
            <v>0.14445076090050293</v>
          </cell>
          <cell r="Y27">
            <v>0.14634430334908255</v>
          </cell>
          <cell r="Z27">
            <v>0.14824335829724061</v>
          </cell>
          <cell r="AA27">
            <v>0.14971433657190528</v>
          </cell>
        </row>
        <row r="28">
          <cell r="E28">
            <v>0</v>
          </cell>
          <cell r="F28">
            <v>0</v>
          </cell>
          <cell r="G28">
            <v>0</v>
          </cell>
          <cell r="H28">
            <v>0</v>
          </cell>
          <cell r="I28">
            <v>0</v>
          </cell>
          <cell r="J28">
            <v>0</v>
          </cell>
          <cell r="K28">
            <v>2.2960000000000001E-2</v>
          </cell>
          <cell r="L28">
            <v>0.10360613008757842</v>
          </cell>
          <cell r="M28">
            <v>0.11966600737403429</v>
          </cell>
          <cell r="N28">
            <v>0.12056914153651183</v>
          </cell>
          <cell r="O28">
            <v>0.12144197894013312</v>
          </cell>
          <cell r="Q28">
            <v>0</v>
          </cell>
          <cell r="R28">
            <v>0</v>
          </cell>
          <cell r="S28">
            <v>0</v>
          </cell>
          <cell r="T28">
            <v>0</v>
          </cell>
          <cell r="U28">
            <v>0</v>
          </cell>
          <cell r="V28">
            <v>0</v>
          </cell>
          <cell r="W28">
            <v>2.2960000000000001E-2</v>
          </cell>
          <cell r="X28">
            <v>0.13485666215037129</v>
          </cell>
          <cell r="Y28">
            <v>0.14781149624160697</v>
          </cell>
          <cell r="Z28">
            <v>0.14971055118976506</v>
          </cell>
          <cell r="AA28">
            <v>0.1511815294644297</v>
          </cell>
        </row>
        <row r="29">
          <cell r="E29">
            <v>0</v>
          </cell>
          <cell r="F29">
            <v>0</v>
          </cell>
          <cell r="G29">
            <v>0</v>
          </cell>
          <cell r="H29">
            <v>0</v>
          </cell>
          <cell r="I29">
            <v>0</v>
          </cell>
          <cell r="J29">
            <v>0</v>
          </cell>
          <cell r="K29">
            <v>0</v>
          </cell>
          <cell r="L29">
            <v>2.3000000000000003E-2</v>
          </cell>
          <cell r="M29">
            <v>0.10567305109612762</v>
          </cell>
          <cell r="N29">
            <v>0.12272822366264674</v>
          </cell>
          <cell r="O29">
            <v>0.12360106106626802</v>
          </cell>
          <cell r="Q29">
            <v>0</v>
          </cell>
          <cell r="R29">
            <v>0</v>
          </cell>
          <cell r="S29">
            <v>0</v>
          </cell>
          <cell r="T29">
            <v>0</v>
          </cell>
          <cell r="U29">
            <v>0</v>
          </cell>
          <cell r="V29">
            <v>0</v>
          </cell>
          <cell r="W29">
            <v>0</v>
          </cell>
          <cell r="X29">
            <v>2.3000000000000003E-2</v>
          </cell>
          <cell r="Y29">
            <v>0.13753187688496279</v>
          </cell>
          <cell r="Z29">
            <v>0.15129203994839976</v>
          </cell>
          <cell r="AA29">
            <v>0.15276301822306443</v>
          </cell>
        </row>
        <row r="30">
          <cell r="E30">
            <v>0</v>
          </cell>
          <cell r="F30">
            <v>0</v>
          </cell>
          <cell r="G30">
            <v>0</v>
          </cell>
          <cell r="H30">
            <v>0</v>
          </cell>
          <cell r="I30">
            <v>0</v>
          </cell>
          <cell r="J30">
            <v>0</v>
          </cell>
          <cell r="K30">
            <v>0</v>
          </cell>
          <cell r="L30">
            <v>0</v>
          </cell>
          <cell r="M30">
            <v>2.3000000000000003E-2</v>
          </cell>
          <cell r="N30">
            <v>0.10781450182379954</v>
          </cell>
          <cell r="O30">
            <v>0.12590469701108103</v>
          </cell>
          <cell r="Q30">
            <v>0</v>
          </cell>
          <cell r="R30">
            <v>0</v>
          </cell>
          <cell r="S30">
            <v>0</v>
          </cell>
          <cell r="T30">
            <v>0</v>
          </cell>
          <cell r="U30">
            <v>0</v>
          </cell>
          <cell r="V30">
            <v>0</v>
          </cell>
          <cell r="W30">
            <v>0</v>
          </cell>
          <cell r="X30">
            <v>0</v>
          </cell>
          <cell r="Y30">
            <v>2.3000000000000003E-2</v>
          </cell>
          <cell r="Z30">
            <v>0.14029250444243987</v>
          </cell>
          <cell r="AA30">
            <v>0.15445748482136074</v>
          </cell>
        </row>
        <row r="31">
          <cell r="E31">
            <v>0</v>
          </cell>
          <cell r="F31">
            <v>0</v>
          </cell>
          <cell r="G31">
            <v>0</v>
          </cell>
          <cell r="H31">
            <v>0</v>
          </cell>
          <cell r="I31">
            <v>0</v>
          </cell>
          <cell r="J31">
            <v>0</v>
          </cell>
          <cell r="K31">
            <v>0</v>
          </cell>
          <cell r="L31">
            <v>0</v>
          </cell>
          <cell r="M31">
            <v>0</v>
          </cell>
          <cell r="N31">
            <v>2.3000000000000003E-2</v>
          </cell>
          <cell r="O31">
            <v>0.11003291693091997</v>
          </cell>
          <cell r="Q31">
            <v>0</v>
          </cell>
          <cell r="R31">
            <v>0</v>
          </cell>
          <cell r="S31">
            <v>0</v>
          </cell>
          <cell r="T31">
            <v>0</v>
          </cell>
          <cell r="U31">
            <v>0</v>
          </cell>
          <cell r="V31">
            <v>0</v>
          </cell>
          <cell r="W31">
            <v>0</v>
          </cell>
          <cell r="X31">
            <v>0</v>
          </cell>
          <cell r="Y31">
            <v>0</v>
          </cell>
          <cell r="Z31">
            <v>2.3000000000000003E-2</v>
          </cell>
          <cell r="AA31">
            <v>0.14288153465432546</v>
          </cell>
        </row>
        <row r="32">
          <cell r="E32">
            <v>0</v>
          </cell>
          <cell r="F32">
            <v>0</v>
          </cell>
          <cell r="G32">
            <v>0</v>
          </cell>
          <cell r="H32">
            <v>0</v>
          </cell>
          <cell r="I32">
            <v>0</v>
          </cell>
          <cell r="J32">
            <v>0</v>
          </cell>
          <cell r="K32">
            <v>0</v>
          </cell>
          <cell r="L32">
            <v>0</v>
          </cell>
          <cell r="M32">
            <v>0</v>
          </cell>
          <cell r="N32">
            <v>0</v>
          </cell>
          <cell r="O32">
            <v>2.3000000000000003E-2</v>
          </cell>
          <cell r="Q32">
            <v>0</v>
          </cell>
          <cell r="R32">
            <v>0</v>
          </cell>
          <cell r="S32">
            <v>0</v>
          </cell>
          <cell r="T32">
            <v>0</v>
          </cell>
          <cell r="U32">
            <v>0</v>
          </cell>
          <cell r="V32">
            <v>0</v>
          </cell>
          <cell r="W32">
            <v>0</v>
          </cell>
          <cell r="X32">
            <v>0</v>
          </cell>
          <cell r="Y32">
            <v>0</v>
          </cell>
          <cell r="Z32">
            <v>0</v>
          </cell>
          <cell r="AA32">
            <v>2.3000000000000003E-2</v>
          </cell>
        </row>
        <row r="48">
          <cell r="E48">
            <v>0</v>
          </cell>
          <cell r="F48">
            <v>1.3823708400000001E-2</v>
          </cell>
          <cell r="G48">
            <v>2.4974142336E-2</v>
          </cell>
          <cell r="H48">
            <v>2.7022731500231999E-2</v>
          </cell>
          <cell r="I48">
            <v>2.9194833974748622E-2</v>
          </cell>
          <cell r="J48">
            <v>3.1500775552831276E-2</v>
          </cell>
          <cell r="K48">
            <v>3.3951729147133278E-2</v>
          </cell>
          <cell r="L48">
            <v>3.6559795777675042E-2</v>
          </cell>
          <cell r="M48">
            <v>3.9033442252396244E-2</v>
          </cell>
          <cell r="N48">
            <v>4.160792117849247E-2</v>
          </cell>
          <cell r="O48">
            <v>4.4286728149485741E-2</v>
          </cell>
          <cell r="Q48">
            <v>0</v>
          </cell>
          <cell r="R48">
            <v>1.0155348E-2</v>
          </cell>
          <cell r="S48">
            <v>1.8446809679999995E-2</v>
          </cell>
          <cell r="T48">
            <v>1.9692678826079998E-2</v>
          </cell>
          <cell r="U48">
            <v>2.1389531318260557E-2</v>
          </cell>
          <cell r="V48">
            <v>2.3190755008219339E-2</v>
          </cell>
          <cell r="W48">
            <v>2.470665736058994E-2</v>
          </cell>
          <cell r="X48">
            <v>2.6731009286264085E-2</v>
          </cell>
          <cell r="Y48">
            <v>2.8663866880809335E-2</v>
          </cell>
          <cell r="Z48">
            <v>3.0676660474277924E-2</v>
          </cell>
          <cell r="AA48">
            <v>3.2329311549124586E-2</v>
          </cell>
        </row>
        <row r="49">
          <cell r="E49">
            <v>0</v>
          </cell>
          <cell r="F49">
            <v>0</v>
          </cell>
          <cell r="G49">
            <v>1.49844854016E-2</v>
          </cell>
          <cell r="H49">
            <v>2.7022731500231999E-2</v>
          </cell>
          <cell r="I49">
            <v>2.9194833974748622E-2</v>
          </cell>
          <cell r="J49">
            <v>3.1500775552831276E-2</v>
          </cell>
          <cell r="K49">
            <v>3.3951729147133278E-2</v>
          </cell>
          <cell r="L49">
            <v>3.6559795777675042E-2</v>
          </cell>
          <cell r="M49">
            <v>3.9033442252396244E-2</v>
          </cell>
          <cell r="N49">
            <v>4.160792117849247E-2</v>
          </cell>
          <cell r="O49">
            <v>4.4286728149485741E-2</v>
          </cell>
          <cell r="Q49">
            <v>0</v>
          </cell>
          <cell r="R49">
            <v>0</v>
          </cell>
          <cell r="S49">
            <v>1.1068085807999999E-2</v>
          </cell>
          <cell r="T49">
            <v>1.9692678826079998E-2</v>
          </cell>
          <cell r="U49">
            <v>2.1389531318260557E-2</v>
          </cell>
          <cell r="V49">
            <v>2.3190755008219339E-2</v>
          </cell>
          <cell r="W49">
            <v>2.470665736058994E-2</v>
          </cell>
          <cell r="X49">
            <v>2.6731009286264085E-2</v>
          </cell>
          <cell r="Y49">
            <v>2.8663866880809335E-2</v>
          </cell>
          <cell r="Z49">
            <v>3.0676660474277924E-2</v>
          </cell>
          <cell r="AA49">
            <v>3.2329311549124586E-2</v>
          </cell>
        </row>
        <row r="50">
          <cell r="E50">
            <v>0</v>
          </cell>
          <cell r="F50">
            <v>0</v>
          </cell>
          <cell r="G50">
            <v>0</v>
          </cell>
          <cell r="H50">
            <v>1.6213638900139198E-2</v>
          </cell>
          <cell r="I50">
            <v>2.9194833974748622E-2</v>
          </cell>
          <cell r="J50">
            <v>3.1500775552831276E-2</v>
          </cell>
          <cell r="K50">
            <v>3.3951729147133278E-2</v>
          </cell>
          <cell r="L50">
            <v>3.6559795777675042E-2</v>
          </cell>
          <cell r="M50">
            <v>3.9033442252396244E-2</v>
          </cell>
          <cell r="N50">
            <v>4.160792117849247E-2</v>
          </cell>
          <cell r="O50">
            <v>4.4286728149485741E-2</v>
          </cell>
          <cell r="Q50">
            <v>0</v>
          </cell>
          <cell r="R50">
            <v>0</v>
          </cell>
          <cell r="S50">
            <v>0</v>
          </cell>
          <cell r="T50">
            <v>1.1815607295647998E-2</v>
          </cell>
          <cell r="U50">
            <v>2.1389531318260557E-2</v>
          </cell>
          <cell r="V50">
            <v>2.3190755008219339E-2</v>
          </cell>
          <cell r="W50">
            <v>2.470665736058994E-2</v>
          </cell>
          <cell r="X50">
            <v>2.6731009286264085E-2</v>
          </cell>
          <cell r="Y50">
            <v>2.8663866880809335E-2</v>
          </cell>
          <cell r="Z50">
            <v>3.0676660474277924E-2</v>
          </cell>
          <cell r="AA50">
            <v>3.2329311549124586E-2</v>
          </cell>
        </row>
        <row r="51">
          <cell r="E51">
            <v>0</v>
          </cell>
          <cell r="F51">
            <v>0</v>
          </cell>
          <cell r="G51">
            <v>0</v>
          </cell>
          <cell r="H51">
            <v>0</v>
          </cell>
          <cell r="I51">
            <v>1.7516900384849175E-2</v>
          </cell>
          <cell r="J51">
            <v>3.1500775552831276E-2</v>
          </cell>
          <cell r="K51">
            <v>3.3951729147133278E-2</v>
          </cell>
          <cell r="L51">
            <v>3.6559795777675042E-2</v>
          </cell>
          <cell r="M51">
            <v>3.9033442252396244E-2</v>
          </cell>
          <cell r="N51">
            <v>4.160792117849247E-2</v>
          </cell>
          <cell r="O51">
            <v>4.4286728149485741E-2</v>
          </cell>
          <cell r="Q51">
            <v>0</v>
          </cell>
          <cell r="R51">
            <v>0</v>
          </cell>
          <cell r="S51">
            <v>0</v>
          </cell>
          <cell r="T51">
            <v>0</v>
          </cell>
          <cell r="U51">
            <v>1.2833718790956333E-2</v>
          </cell>
          <cell r="V51">
            <v>2.3190755008219339E-2</v>
          </cell>
          <cell r="W51">
            <v>2.470665736058994E-2</v>
          </cell>
          <cell r="X51">
            <v>2.6731009286264085E-2</v>
          </cell>
          <cell r="Y51">
            <v>2.8663866880809335E-2</v>
          </cell>
          <cell r="Z51">
            <v>3.0676660474277924E-2</v>
          </cell>
          <cell r="AA51">
            <v>3.2329311549124586E-2</v>
          </cell>
        </row>
        <row r="52">
          <cell r="E52">
            <v>0</v>
          </cell>
          <cell r="F52">
            <v>0</v>
          </cell>
          <cell r="G52">
            <v>0</v>
          </cell>
          <cell r="H52">
            <v>0</v>
          </cell>
          <cell r="I52">
            <v>0</v>
          </cell>
          <cell r="J52">
            <v>1.8900465331698764E-2</v>
          </cell>
          <cell r="K52">
            <v>3.3951729147133278E-2</v>
          </cell>
          <cell r="L52">
            <v>3.6559795777675042E-2</v>
          </cell>
          <cell r="M52">
            <v>3.9033442252396244E-2</v>
          </cell>
          <cell r="N52">
            <v>4.160792117849247E-2</v>
          </cell>
          <cell r="O52">
            <v>4.4286728149485741E-2</v>
          </cell>
          <cell r="Q52">
            <v>0</v>
          </cell>
          <cell r="R52">
            <v>0</v>
          </cell>
          <cell r="S52">
            <v>0</v>
          </cell>
          <cell r="T52">
            <v>0</v>
          </cell>
          <cell r="U52">
            <v>0</v>
          </cell>
          <cell r="V52">
            <v>1.3914453004931604E-2</v>
          </cell>
          <cell r="W52">
            <v>2.470665736058994E-2</v>
          </cell>
          <cell r="X52">
            <v>2.6731009286264085E-2</v>
          </cell>
          <cell r="Y52">
            <v>2.8663866880809335E-2</v>
          </cell>
          <cell r="Z52">
            <v>3.0676660474277924E-2</v>
          </cell>
          <cell r="AA52">
            <v>3.2329311549124586E-2</v>
          </cell>
        </row>
        <row r="53">
          <cell r="E53">
            <v>0</v>
          </cell>
          <cell r="F53">
            <v>0</v>
          </cell>
          <cell r="G53">
            <v>0</v>
          </cell>
          <cell r="H53">
            <v>0</v>
          </cell>
          <cell r="I53">
            <v>0</v>
          </cell>
          <cell r="J53">
            <v>0</v>
          </cell>
          <cell r="K53">
            <v>2.0371037488279967E-2</v>
          </cell>
          <cell r="L53">
            <v>3.6559795777675042E-2</v>
          </cell>
          <cell r="M53">
            <v>3.9033442252396244E-2</v>
          </cell>
          <cell r="N53">
            <v>4.160792117849247E-2</v>
          </cell>
          <cell r="O53">
            <v>4.4286728149485741E-2</v>
          </cell>
          <cell r="Q53">
            <v>0</v>
          </cell>
          <cell r="R53">
            <v>0</v>
          </cell>
          <cell r="S53">
            <v>0</v>
          </cell>
          <cell r="T53">
            <v>0</v>
          </cell>
          <cell r="U53">
            <v>0</v>
          </cell>
          <cell r="V53">
            <v>0</v>
          </cell>
          <cell r="W53">
            <v>1.4823994416353964E-2</v>
          </cell>
          <cell r="X53">
            <v>2.6731009286264085E-2</v>
          </cell>
          <cell r="Y53">
            <v>2.8663866880809335E-2</v>
          </cell>
          <cell r="Z53">
            <v>3.0676660474277924E-2</v>
          </cell>
          <cell r="AA53">
            <v>3.2329311549124586E-2</v>
          </cell>
        </row>
        <row r="54">
          <cell r="E54">
            <v>0</v>
          </cell>
          <cell r="F54">
            <v>0</v>
          </cell>
          <cell r="G54">
            <v>0</v>
          </cell>
          <cell r="H54">
            <v>0</v>
          </cell>
          <cell r="I54">
            <v>0</v>
          </cell>
          <cell r="J54">
            <v>0</v>
          </cell>
          <cell r="K54">
            <v>0</v>
          </cell>
          <cell r="L54">
            <v>2.1935877466605025E-2</v>
          </cell>
          <cell r="M54">
            <v>3.9033442252396244E-2</v>
          </cell>
          <cell r="N54">
            <v>4.160792117849247E-2</v>
          </cell>
          <cell r="O54">
            <v>4.4286728149485741E-2</v>
          </cell>
          <cell r="Q54">
            <v>0</v>
          </cell>
          <cell r="R54">
            <v>0</v>
          </cell>
          <cell r="S54">
            <v>0</v>
          </cell>
          <cell r="T54">
            <v>0</v>
          </cell>
          <cell r="U54">
            <v>0</v>
          </cell>
          <cell r="V54">
            <v>0</v>
          </cell>
          <cell r="W54">
            <v>0</v>
          </cell>
          <cell r="X54">
            <v>1.6038605571758454E-2</v>
          </cell>
          <cell r="Y54">
            <v>2.8663866880809335E-2</v>
          </cell>
          <cell r="Z54">
            <v>3.0676660474277924E-2</v>
          </cell>
          <cell r="AA54">
            <v>3.2329311549124586E-2</v>
          </cell>
        </row>
        <row r="55">
          <cell r="E55">
            <v>0</v>
          </cell>
          <cell r="F55">
            <v>0</v>
          </cell>
          <cell r="G55">
            <v>0</v>
          </cell>
          <cell r="H55">
            <v>0</v>
          </cell>
          <cell r="I55">
            <v>0</v>
          </cell>
          <cell r="J55">
            <v>0</v>
          </cell>
          <cell r="K55">
            <v>0</v>
          </cell>
          <cell r="L55">
            <v>0</v>
          </cell>
          <cell r="M55">
            <v>2.3420065351437747E-2</v>
          </cell>
          <cell r="N55">
            <v>4.160792117849247E-2</v>
          </cell>
          <cell r="O55">
            <v>4.4286728149485741E-2</v>
          </cell>
          <cell r="Q55">
            <v>0</v>
          </cell>
          <cell r="R55">
            <v>0</v>
          </cell>
          <cell r="S55">
            <v>0</v>
          </cell>
          <cell r="T55">
            <v>0</v>
          </cell>
          <cell r="U55">
            <v>0</v>
          </cell>
          <cell r="V55">
            <v>0</v>
          </cell>
          <cell r="W55">
            <v>0</v>
          </cell>
          <cell r="X55">
            <v>0</v>
          </cell>
          <cell r="Y55">
            <v>1.71983201284856E-2</v>
          </cell>
          <cell r="Z55">
            <v>3.0676660474277924E-2</v>
          </cell>
          <cell r="AA55">
            <v>3.2329311549124586E-2</v>
          </cell>
        </row>
        <row r="56">
          <cell r="E56">
            <v>0</v>
          </cell>
          <cell r="F56">
            <v>0</v>
          </cell>
          <cell r="G56">
            <v>0</v>
          </cell>
          <cell r="H56">
            <v>0</v>
          </cell>
          <cell r="I56">
            <v>0</v>
          </cell>
          <cell r="J56">
            <v>0</v>
          </cell>
          <cell r="K56">
            <v>0</v>
          </cell>
          <cell r="L56">
            <v>0</v>
          </cell>
          <cell r="M56">
            <v>0</v>
          </cell>
          <cell r="N56">
            <v>2.4964752707095479E-2</v>
          </cell>
          <cell r="O56">
            <v>4.4286728149485741E-2</v>
          </cell>
          <cell r="Q56">
            <v>0</v>
          </cell>
          <cell r="R56">
            <v>0</v>
          </cell>
          <cell r="S56">
            <v>0</v>
          </cell>
          <cell r="T56">
            <v>0</v>
          </cell>
          <cell r="U56">
            <v>0</v>
          </cell>
          <cell r="V56">
            <v>0</v>
          </cell>
          <cell r="W56">
            <v>0</v>
          </cell>
          <cell r="X56">
            <v>0</v>
          </cell>
          <cell r="Y56">
            <v>0</v>
          </cell>
          <cell r="Z56">
            <v>1.8405996284566753E-2</v>
          </cell>
          <cell r="AA56">
            <v>3.2329311549124586E-2</v>
          </cell>
        </row>
        <row r="57">
          <cell r="E57">
            <v>0</v>
          </cell>
          <cell r="F57">
            <v>0</v>
          </cell>
          <cell r="G57">
            <v>0</v>
          </cell>
          <cell r="H57">
            <v>0</v>
          </cell>
          <cell r="I57">
            <v>0</v>
          </cell>
          <cell r="J57">
            <v>0</v>
          </cell>
          <cell r="K57">
            <v>0</v>
          </cell>
          <cell r="L57">
            <v>0</v>
          </cell>
          <cell r="M57">
            <v>0</v>
          </cell>
          <cell r="N57">
            <v>0</v>
          </cell>
          <cell r="O57">
            <v>2.6572036889691446E-2</v>
          </cell>
          <cell r="Q57">
            <v>0</v>
          </cell>
          <cell r="R57">
            <v>0</v>
          </cell>
          <cell r="S57">
            <v>0</v>
          </cell>
          <cell r="T57">
            <v>0</v>
          </cell>
          <cell r="U57">
            <v>0</v>
          </cell>
          <cell r="V57">
            <v>0</v>
          </cell>
          <cell r="W57">
            <v>0</v>
          </cell>
          <cell r="X57">
            <v>0</v>
          </cell>
          <cell r="Y57">
            <v>0</v>
          </cell>
          <cell r="Z57">
            <v>0</v>
          </cell>
          <cell r="AA57">
            <v>1.9397586929474752E-2</v>
          </cell>
        </row>
        <row r="58">
          <cell r="E58">
            <v>0</v>
          </cell>
          <cell r="F58">
            <v>0</v>
          </cell>
          <cell r="G58">
            <v>0</v>
          </cell>
          <cell r="H58">
            <v>0</v>
          </cell>
          <cell r="I58">
            <v>0</v>
          </cell>
          <cell r="J58">
            <v>0</v>
          </cell>
          <cell r="K58">
            <v>0</v>
          </cell>
          <cell r="L58">
            <v>0</v>
          </cell>
          <cell r="M58">
            <v>0</v>
          </cell>
          <cell r="N58">
            <v>0</v>
          </cell>
          <cell r="O58">
            <v>0</v>
          </cell>
          <cell r="Q58">
            <v>0</v>
          </cell>
          <cell r="R58">
            <v>0</v>
          </cell>
          <cell r="S58">
            <v>0</v>
          </cell>
          <cell r="T58">
            <v>0</v>
          </cell>
          <cell r="U58">
            <v>0</v>
          </cell>
          <cell r="V58">
            <v>0</v>
          </cell>
          <cell r="W58">
            <v>0</v>
          </cell>
          <cell r="X58">
            <v>0</v>
          </cell>
          <cell r="Y58">
            <v>0</v>
          </cell>
          <cell r="Z58">
            <v>0</v>
          </cell>
          <cell r="AA58">
            <v>0</v>
          </cell>
        </row>
        <row r="74">
          <cell r="E74">
            <v>2.2600000000000002E-2</v>
          </cell>
          <cell r="F74">
            <v>5.5392007776848003E-2</v>
          </cell>
          <cell r="G74">
            <v>5.5056926195139841E-2</v>
          </cell>
          <cell r="H74">
            <v>5.3982325618509935E-2</v>
          </cell>
          <cell r="I74">
            <v>5.1936833558988801E-2</v>
          </cell>
          <cell r="J74">
            <v>5.0687426738655977E-2</v>
          </cell>
          <cell r="K74">
            <v>4.9358438891539014E-2</v>
          </cell>
          <cell r="L74">
            <v>4.7432219244734126E-2</v>
          </cell>
          <cell r="M74">
            <v>4.5273137118599226E-2</v>
          </cell>
          <cell r="N74">
            <v>4.2969501173786229E-2</v>
          </cell>
          <cell r="O74">
            <v>4.0515433145690061E-2</v>
          </cell>
          <cell r="Q74">
            <v>2.2600000000000002E-2</v>
          </cell>
          <cell r="R74">
            <v>5.5473738846559997E-2</v>
          </cell>
          <cell r="S74">
            <v>5.5411078346419201E-2</v>
          </cell>
          <cell r="T74">
            <v>5.4727979780847466E-2</v>
          </cell>
          <cell r="U74">
            <v>5.3099308459420472E-2</v>
          </cell>
          <cell r="V74">
            <v>5.2315033953790717E-2</v>
          </cell>
          <cell r="W74">
            <v>5.1501703096411916E-2</v>
          </cell>
          <cell r="X74">
            <v>5.0124234425309812E-2</v>
          </cell>
          <cell r="Y74">
            <v>4.8542745666675088E-2</v>
          </cell>
          <cell r="Z74">
            <v>4.6848279068378774E-2</v>
          </cell>
          <cell r="AA74">
            <v>4.5046360116386318E-2</v>
          </cell>
        </row>
        <row r="75">
          <cell r="E75">
            <v>0</v>
          </cell>
          <cell r="F75">
            <v>2.2280000000000001E-2</v>
          </cell>
          <cell r="G75">
            <v>5.6061950009339903E-2</v>
          </cell>
          <cell r="H75">
            <v>5.533492476950385E-2</v>
          </cell>
          <cell r="I75">
            <v>5.3277526027315524E-2</v>
          </cell>
          <cell r="J75">
            <v>5.2040025889649899E-2</v>
          </cell>
          <cell r="K75">
            <v>5.0725326061733578E-2</v>
          </cell>
          <cell r="L75">
            <v>4.8801487751462133E-2</v>
          </cell>
          <cell r="M75">
            <v>4.6642405625327225E-2</v>
          </cell>
          <cell r="N75">
            <v>4.4338769680514228E-2</v>
          </cell>
          <cell r="O75">
            <v>4.1884701652418067E-2</v>
          </cell>
          <cell r="Q75">
            <v>0</v>
          </cell>
          <cell r="R75">
            <v>2.2280000000000001E-2</v>
          </cell>
          <cell r="S75">
            <v>5.6150303984171521E-2</v>
          </cell>
          <cell r="T75">
            <v>5.5723915063177067E-2</v>
          </cell>
          <cell r="U75">
            <v>5.4086476705814068E-2</v>
          </cell>
          <cell r="V75">
            <v>5.3310969236120317E-2</v>
          </cell>
          <cell r="W75">
            <v>5.2508158821864714E-2</v>
          </cell>
          <cell r="X75">
            <v>5.1132443557949811E-2</v>
          </cell>
          <cell r="Y75">
            <v>4.9550954799315088E-2</v>
          </cell>
          <cell r="Z75">
            <v>4.7856488201018774E-2</v>
          </cell>
          <cell r="AA75">
            <v>4.6054569249026317E-2</v>
          </cell>
        </row>
        <row r="76">
          <cell r="E76">
            <v>0</v>
          </cell>
          <cell r="F76">
            <v>0</v>
          </cell>
          <cell r="G76">
            <v>2.256E-2</v>
          </cell>
          <cell r="H76">
            <v>5.6431626124188838E-2</v>
          </cell>
          <cell r="I76">
            <v>5.4729704468810828E-2</v>
          </cell>
          <cell r="J76">
            <v>5.3505101120146045E-2</v>
          </cell>
          <cell r="K76">
            <v>5.220587743903074E-2</v>
          </cell>
          <cell r="L76">
            <v>5.0284618486559463E-2</v>
          </cell>
          <cell r="M76">
            <v>4.8125536360424562E-2</v>
          </cell>
          <cell r="N76">
            <v>4.5821900415611565E-2</v>
          </cell>
          <cell r="O76">
            <v>4.3367832387515404E-2</v>
          </cell>
          <cell r="Q76">
            <v>0</v>
          </cell>
          <cell r="R76">
            <v>0</v>
          </cell>
          <cell r="S76">
            <v>2.256E-2</v>
          </cell>
          <cell r="T76">
            <v>5.6531549402242878E-2</v>
          </cell>
          <cell r="U76">
            <v>5.5153089063967792E-2</v>
          </cell>
          <cell r="V76">
            <v>5.4387054172943254E-2</v>
          </cell>
          <cell r="W76">
            <v>5.3595610853090711E-2</v>
          </cell>
          <cell r="X76">
            <v>5.2221790104909654E-2</v>
          </cell>
          <cell r="Y76">
            <v>5.0640301346274924E-2</v>
          </cell>
          <cell r="Z76">
            <v>4.8945834747978617E-2</v>
          </cell>
          <cell r="AA76">
            <v>4.714391579598616E-2</v>
          </cell>
        </row>
        <row r="77">
          <cell r="E77">
            <v>0</v>
          </cell>
          <cell r="F77">
            <v>0</v>
          </cell>
          <cell r="G77">
            <v>0</v>
          </cell>
          <cell r="H77">
            <v>2.2720000000000004E-2</v>
          </cell>
          <cell r="I77">
            <v>5.5905519403333201E-2</v>
          </cell>
          <cell r="J77">
            <v>5.5089342437580242E-2</v>
          </cell>
          <cell r="K77">
            <v>5.3806853699958961E-2</v>
          </cell>
          <cell r="L77">
            <v>5.1888383904736685E-2</v>
          </cell>
          <cell r="M77">
            <v>4.9729301778601784E-2</v>
          </cell>
          <cell r="N77">
            <v>4.7425665833788787E-2</v>
          </cell>
          <cell r="O77">
            <v>4.4971597805692626E-2</v>
          </cell>
          <cell r="Q77">
            <v>0</v>
          </cell>
          <cell r="R77">
            <v>0</v>
          </cell>
          <cell r="S77">
            <v>0</v>
          </cell>
          <cell r="T77">
            <v>2.2720000000000004E-2</v>
          </cell>
          <cell r="U77">
            <v>5.6010984652827667E-2</v>
          </cell>
          <cell r="V77">
            <v>5.5544150818886938E-2</v>
          </cell>
          <cell r="W77">
            <v>5.4764930350928172E-2</v>
          </cell>
          <cell r="X77">
            <v>5.3393146744729406E-2</v>
          </cell>
          <cell r="Y77">
            <v>5.1811657986094682E-2</v>
          </cell>
          <cell r="Z77">
            <v>5.0117191387798368E-2</v>
          </cell>
          <cell r="AA77">
            <v>4.8315272435805912E-2</v>
          </cell>
        </row>
        <row r="78">
          <cell r="E78">
            <v>0</v>
          </cell>
          <cell r="F78">
            <v>0</v>
          </cell>
          <cell r="G78">
            <v>0</v>
          </cell>
          <cell r="H78">
            <v>0</v>
          </cell>
          <cell r="I78">
            <v>2.2520000000000002E-2</v>
          </cell>
          <cell r="J78">
            <v>5.637058142766381E-2</v>
          </cell>
          <cell r="K78">
            <v>5.5535581588742312E-2</v>
          </cell>
          <cell r="L78">
            <v>5.3620123514580634E-2</v>
          </cell>
          <cell r="M78">
            <v>5.1461041388445733E-2</v>
          </cell>
          <cell r="N78">
            <v>4.9157405443632736E-2</v>
          </cell>
          <cell r="O78">
            <v>4.6703337415536575E-2</v>
          </cell>
          <cell r="Q78">
            <v>0</v>
          </cell>
          <cell r="R78">
            <v>0</v>
          </cell>
          <cell r="S78">
            <v>0</v>
          </cell>
          <cell r="T78">
            <v>0</v>
          </cell>
          <cell r="U78">
            <v>2.2520000000000002E-2</v>
          </cell>
          <cell r="V78">
            <v>5.6483863627727955E-2</v>
          </cell>
          <cell r="W78">
            <v>5.6034045544517783E-2</v>
          </cell>
          <cell r="X78">
            <v>5.4664472940398438E-2</v>
          </cell>
          <cell r="Y78">
            <v>5.3082984181763715E-2</v>
          </cell>
          <cell r="Z78">
            <v>5.1388517583467401E-2</v>
          </cell>
          <cell r="AA78">
            <v>4.9586598631474944E-2</v>
          </cell>
        </row>
        <row r="79">
          <cell r="E79">
            <v>0</v>
          </cell>
          <cell r="F79">
            <v>0</v>
          </cell>
          <cell r="G79">
            <v>0</v>
          </cell>
          <cell r="H79">
            <v>0</v>
          </cell>
          <cell r="I79">
            <v>0</v>
          </cell>
          <cell r="J79">
            <v>2.2720000000000004E-2</v>
          </cell>
          <cell r="K79">
            <v>5.6932280979269091E-2</v>
          </cell>
          <cell r="L79">
            <v>5.548779004153738E-2</v>
          </cell>
          <cell r="M79">
            <v>5.3328707915402479E-2</v>
          </cell>
          <cell r="N79">
            <v>5.1025071970589475E-2</v>
          </cell>
          <cell r="O79">
            <v>4.8571003942493314E-2</v>
          </cell>
          <cell r="Q79">
            <v>0</v>
          </cell>
          <cell r="R79">
            <v>0</v>
          </cell>
          <cell r="S79">
            <v>0</v>
          </cell>
          <cell r="T79">
            <v>0</v>
          </cell>
          <cell r="U79">
            <v>0</v>
          </cell>
          <cell r="V79">
            <v>2.2720000000000004E-2</v>
          </cell>
          <cell r="W79">
            <v>5.7059641088200511E-2</v>
          </cell>
          <cell r="X79">
            <v>5.6032807107475574E-2</v>
          </cell>
          <cell r="Y79">
            <v>5.4451318348840851E-2</v>
          </cell>
          <cell r="Z79">
            <v>5.2756851750544537E-2</v>
          </cell>
          <cell r="AA79">
            <v>5.095493279855208E-2</v>
          </cell>
        </row>
        <row r="80">
          <cell r="E80">
            <v>0</v>
          </cell>
          <cell r="F80">
            <v>0</v>
          </cell>
          <cell r="G80">
            <v>0</v>
          </cell>
          <cell r="H80">
            <v>0</v>
          </cell>
          <cell r="I80">
            <v>0</v>
          </cell>
          <cell r="J80">
            <v>0</v>
          </cell>
          <cell r="K80">
            <v>2.2960000000000001E-2</v>
          </cell>
          <cell r="L80">
            <v>5.699547481826809E-2</v>
          </cell>
          <cell r="M80">
            <v>5.5340917873865102E-2</v>
          </cell>
          <cell r="N80">
            <v>5.3037281929052105E-2</v>
          </cell>
          <cell r="O80">
            <v>5.0583213900955937E-2</v>
          </cell>
          <cell r="Q80">
            <v>0</v>
          </cell>
          <cell r="R80">
            <v>0</v>
          </cell>
          <cell r="S80">
            <v>0</v>
          </cell>
          <cell r="T80">
            <v>0</v>
          </cell>
          <cell r="U80">
            <v>0</v>
          </cell>
          <cell r="V80">
            <v>0</v>
          </cell>
          <cell r="W80">
            <v>2.2960000000000001E-2</v>
          </cell>
          <cell r="X80">
            <v>5.7131112071849559E-2</v>
          </cell>
          <cell r="Y80">
            <v>5.5918511241365279E-2</v>
          </cell>
          <cell r="Z80">
            <v>5.4224044643068965E-2</v>
          </cell>
          <cell r="AA80">
            <v>5.2422125691076508E-2</v>
          </cell>
        </row>
        <row r="81">
          <cell r="E81">
            <v>0</v>
          </cell>
          <cell r="F81">
            <v>0</v>
          </cell>
          <cell r="G81">
            <v>0</v>
          </cell>
          <cell r="H81">
            <v>0</v>
          </cell>
          <cell r="I81">
            <v>0</v>
          </cell>
          <cell r="J81">
            <v>0</v>
          </cell>
          <cell r="K81">
            <v>0</v>
          </cell>
          <cell r="L81">
            <v>2.3000000000000003E-2</v>
          </cell>
          <cell r="M81">
            <v>5.6961338496916931E-2</v>
          </cell>
          <cell r="N81">
            <v>5.5196364055187006E-2</v>
          </cell>
          <cell r="O81">
            <v>5.2742296027090844E-2</v>
          </cell>
          <cell r="Q81">
            <v>0</v>
          </cell>
          <cell r="R81">
            <v>0</v>
          </cell>
          <cell r="S81">
            <v>0</v>
          </cell>
          <cell r="T81">
            <v>0</v>
          </cell>
          <cell r="U81">
            <v>0</v>
          </cell>
          <cell r="V81">
            <v>0</v>
          </cell>
          <cell r="W81">
            <v>0</v>
          </cell>
          <cell r="X81">
            <v>2.3000000000000003E-2</v>
          </cell>
          <cell r="Y81">
            <v>5.7104438637044834E-2</v>
          </cell>
          <cell r="Z81">
            <v>5.5805533401703689E-2</v>
          </cell>
          <cell r="AA81">
            <v>5.4003614449711232E-2</v>
          </cell>
        </row>
        <row r="82">
          <cell r="E82">
            <v>0</v>
          </cell>
          <cell r="F82">
            <v>0</v>
          </cell>
          <cell r="G82">
            <v>0</v>
          </cell>
          <cell r="H82">
            <v>0</v>
          </cell>
          <cell r="I82">
            <v>0</v>
          </cell>
          <cell r="J82">
            <v>0</v>
          </cell>
          <cell r="K82">
            <v>0</v>
          </cell>
          <cell r="L82">
            <v>0</v>
          </cell>
          <cell r="M82">
            <v>2.3000000000000003E-2</v>
          </cell>
          <cell r="N82">
            <v>5.6925810687736805E-2</v>
          </cell>
          <cell r="O82">
            <v>5.5045931971903841E-2</v>
          </cell>
          <cell r="Q82">
            <v>0</v>
          </cell>
          <cell r="R82">
            <v>0</v>
          </cell>
          <cell r="S82">
            <v>0</v>
          </cell>
          <cell r="T82">
            <v>0</v>
          </cell>
          <cell r="U82">
            <v>0</v>
          </cell>
          <cell r="V82">
            <v>0</v>
          </cell>
          <cell r="W82">
            <v>0</v>
          </cell>
          <cell r="X82">
            <v>0</v>
          </cell>
          <cell r="Y82">
            <v>2.3000000000000003E-2</v>
          </cell>
          <cell r="Z82">
            <v>5.707666208545497E-2</v>
          </cell>
          <cell r="AA82">
            <v>5.5698081048007546E-2</v>
          </cell>
        </row>
        <row r="83">
          <cell r="E83">
            <v>0</v>
          </cell>
          <cell r="F83">
            <v>0</v>
          </cell>
          <cell r="G83">
            <v>0</v>
          </cell>
          <cell r="H83">
            <v>0</v>
          </cell>
          <cell r="I83">
            <v>0</v>
          </cell>
          <cell r="J83">
            <v>0</v>
          </cell>
          <cell r="K83">
            <v>0</v>
          </cell>
          <cell r="L83">
            <v>0</v>
          </cell>
          <cell r="M83">
            <v>0</v>
          </cell>
          <cell r="N83">
            <v>2.3000000000000003E-2</v>
          </cell>
          <cell r="O83">
            <v>5.6888843151537097E-2</v>
          </cell>
          <cell r="Q83">
            <v>0</v>
          </cell>
          <cell r="R83">
            <v>0</v>
          </cell>
          <cell r="S83">
            <v>0</v>
          </cell>
          <cell r="T83">
            <v>0</v>
          </cell>
          <cell r="U83">
            <v>0</v>
          </cell>
          <cell r="V83">
            <v>0</v>
          </cell>
          <cell r="W83">
            <v>0</v>
          </cell>
          <cell r="X83">
            <v>0</v>
          </cell>
          <cell r="Y83">
            <v>0</v>
          </cell>
          <cell r="Z83">
            <v>2.3000000000000003E-2</v>
          </cell>
          <cell r="AA83">
            <v>5.7053855500622086E-2</v>
          </cell>
        </row>
        <row r="84">
          <cell r="E84">
            <v>0</v>
          </cell>
          <cell r="F84">
            <v>0</v>
          </cell>
          <cell r="G84">
            <v>0</v>
          </cell>
          <cell r="H84">
            <v>0</v>
          </cell>
          <cell r="I84">
            <v>0</v>
          </cell>
          <cell r="J84">
            <v>0</v>
          </cell>
          <cell r="K84">
            <v>0</v>
          </cell>
          <cell r="L84">
            <v>0</v>
          </cell>
          <cell r="M84">
            <v>0</v>
          </cell>
          <cell r="N84">
            <v>0</v>
          </cell>
          <cell r="O84">
            <v>2.3000000000000003E-2</v>
          </cell>
          <cell r="Q84">
            <v>0</v>
          </cell>
          <cell r="R84">
            <v>0</v>
          </cell>
          <cell r="S84">
            <v>0</v>
          </cell>
          <cell r="T84">
            <v>0</v>
          </cell>
          <cell r="U84">
            <v>0</v>
          </cell>
          <cell r="V84">
            <v>0</v>
          </cell>
          <cell r="W84">
            <v>0</v>
          </cell>
          <cell r="X84">
            <v>0</v>
          </cell>
          <cell r="Y84">
            <v>0</v>
          </cell>
          <cell r="Z84">
            <v>0</v>
          </cell>
          <cell r="AA84">
            <v>2.3000000000000003E-2</v>
          </cell>
        </row>
        <row r="86">
          <cell r="E86">
            <v>0</v>
          </cell>
          <cell r="F86">
            <v>2.0725199999999999E-2</v>
          </cell>
          <cell r="G86">
            <v>2.1284780399999998E-2</v>
          </cell>
          <cell r="H86">
            <v>2.1880754251199997E-2</v>
          </cell>
          <cell r="I86">
            <v>2.2515296124484798E-2</v>
          </cell>
          <cell r="J86">
            <v>2.3190755008219339E-2</v>
          </cell>
          <cell r="K86">
            <v>2.3909668413474139E-2</v>
          </cell>
          <cell r="L86">
            <v>2.467477780270531E-2</v>
          </cell>
          <cell r="M86">
            <v>2.5291647247772941E-2</v>
          </cell>
          <cell r="N86">
            <v>2.5923938428967262E-2</v>
          </cell>
          <cell r="O86">
            <v>2.6572036889691439E-2</v>
          </cell>
          <cell r="Q86">
            <v>0</v>
          </cell>
          <cell r="R86">
            <v>5.1812999999999998E-2</v>
          </cell>
          <cell r="S86">
            <v>5.3211950999999993E-2</v>
          </cell>
          <cell r="T86">
            <v>5.4701885627999991E-2</v>
          </cell>
          <cell r="U86">
            <v>5.628824031121199E-2</v>
          </cell>
          <cell r="V86">
            <v>5.7976887520548352E-2</v>
          </cell>
          <cell r="W86">
            <v>5.9774171033685347E-2</v>
          </cell>
          <cell r="X86">
            <v>6.1686944506763278E-2</v>
          </cell>
          <cell r="Y86">
            <v>6.3229118119432354E-2</v>
          </cell>
          <cell r="Z86">
            <v>6.4809846072418159E-2</v>
          </cell>
          <cell r="AA86">
            <v>6.6430092224228604E-2</v>
          </cell>
        </row>
        <row r="87">
          <cell r="E87">
            <v>0</v>
          </cell>
          <cell r="F87">
            <v>0</v>
          </cell>
          <cell r="G87">
            <v>2.1284780399999998E-2</v>
          </cell>
          <cell r="H87">
            <v>2.1880754251199997E-2</v>
          </cell>
          <cell r="I87">
            <v>2.2515296124484798E-2</v>
          </cell>
          <cell r="J87">
            <v>2.3190755008219339E-2</v>
          </cell>
          <cell r="K87">
            <v>2.3909668413474139E-2</v>
          </cell>
          <cell r="L87">
            <v>2.467477780270531E-2</v>
          </cell>
          <cell r="M87">
            <v>2.5291647247772941E-2</v>
          </cell>
          <cell r="N87">
            <v>2.5923938428967262E-2</v>
          </cell>
          <cell r="O87">
            <v>2.6572036889691439E-2</v>
          </cell>
          <cell r="Q87">
            <v>0</v>
          </cell>
          <cell r="R87">
            <v>0</v>
          </cell>
          <cell r="S87">
            <v>5.3211950999999993E-2</v>
          </cell>
          <cell r="T87">
            <v>5.4701885627999991E-2</v>
          </cell>
          <cell r="U87">
            <v>5.628824031121199E-2</v>
          </cell>
          <cell r="V87">
            <v>5.7976887520548352E-2</v>
          </cell>
          <cell r="W87">
            <v>5.9774171033685347E-2</v>
          </cell>
          <cell r="X87">
            <v>6.1686944506763278E-2</v>
          </cell>
          <cell r="Y87">
            <v>6.3229118119432354E-2</v>
          </cell>
          <cell r="Z87">
            <v>6.4809846072418159E-2</v>
          </cell>
          <cell r="AA87">
            <v>6.6430092224228604E-2</v>
          </cell>
        </row>
        <row r="88">
          <cell r="E88">
            <v>0</v>
          </cell>
          <cell r="F88">
            <v>0</v>
          </cell>
          <cell r="G88">
            <v>0</v>
          </cell>
          <cell r="H88">
            <v>2.1880754251199997E-2</v>
          </cell>
          <cell r="I88">
            <v>2.2515296124484798E-2</v>
          </cell>
          <cell r="J88">
            <v>2.3190755008219339E-2</v>
          </cell>
          <cell r="K88">
            <v>2.3909668413474139E-2</v>
          </cell>
          <cell r="L88">
            <v>2.467477780270531E-2</v>
          </cell>
          <cell r="M88">
            <v>2.5291647247772941E-2</v>
          </cell>
          <cell r="N88">
            <v>2.5923938428967262E-2</v>
          </cell>
          <cell r="O88">
            <v>2.6572036889691439E-2</v>
          </cell>
          <cell r="Q88">
            <v>0</v>
          </cell>
          <cell r="R88">
            <v>0</v>
          </cell>
          <cell r="S88">
            <v>0</v>
          </cell>
          <cell r="T88">
            <v>5.4701885627999991E-2</v>
          </cell>
          <cell r="U88">
            <v>5.628824031121199E-2</v>
          </cell>
          <cell r="V88">
            <v>5.7976887520548352E-2</v>
          </cell>
          <cell r="W88">
            <v>5.9774171033685347E-2</v>
          </cell>
          <cell r="X88">
            <v>6.1686944506763278E-2</v>
          </cell>
          <cell r="Y88">
            <v>6.3229118119432354E-2</v>
          </cell>
          <cell r="Z88">
            <v>6.4809846072418159E-2</v>
          </cell>
          <cell r="AA88">
            <v>6.6430092224228604E-2</v>
          </cell>
        </row>
        <row r="89">
          <cell r="E89">
            <v>0</v>
          </cell>
          <cell r="F89">
            <v>0</v>
          </cell>
          <cell r="G89">
            <v>0</v>
          </cell>
          <cell r="H89">
            <v>0</v>
          </cell>
          <cell r="I89">
            <v>2.2515296124484798E-2</v>
          </cell>
          <cell r="J89">
            <v>2.3190755008219339E-2</v>
          </cell>
          <cell r="K89">
            <v>2.3909668413474139E-2</v>
          </cell>
          <cell r="L89">
            <v>2.467477780270531E-2</v>
          </cell>
          <cell r="M89">
            <v>2.5291647247772941E-2</v>
          </cell>
          <cell r="N89">
            <v>2.5923938428967262E-2</v>
          </cell>
          <cell r="O89">
            <v>2.6572036889691439E-2</v>
          </cell>
          <cell r="Q89">
            <v>0</v>
          </cell>
          <cell r="R89">
            <v>0</v>
          </cell>
          <cell r="S89">
            <v>0</v>
          </cell>
          <cell r="T89">
            <v>0</v>
          </cell>
          <cell r="U89">
            <v>5.628824031121199E-2</v>
          </cell>
          <cell r="V89">
            <v>5.7976887520548352E-2</v>
          </cell>
          <cell r="W89">
            <v>5.9774171033685347E-2</v>
          </cell>
          <cell r="X89">
            <v>6.1686944506763278E-2</v>
          </cell>
          <cell r="Y89">
            <v>6.3229118119432354E-2</v>
          </cell>
          <cell r="Z89">
            <v>6.4809846072418159E-2</v>
          </cell>
          <cell r="AA89">
            <v>6.6430092224228604E-2</v>
          </cell>
        </row>
        <row r="90">
          <cell r="E90">
            <v>0</v>
          </cell>
          <cell r="F90">
            <v>0</v>
          </cell>
          <cell r="G90">
            <v>0</v>
          </cell>
          <cell r="H90">
            <v>0</v>
          </cell>
          <cell r="I90">
            <v>0</v>
          </cell>
          <cell r="J90">
            <v>2.3190755008219339E-2</v>
          </cell>
          <cell r="K90">
            <v>2.3909668413474139E-2</v>
          </cell>
          <cell r="L90">
            <v>2.467477780270531E-2</v>
          </cell>
          <cell r="M90">
            <v>2.5291647247772941E-2</v>
          </cell>
          <cell r="N90">
            <v>2.5923938428967262E-2</v>
          </cell>
          <cell r="O90">
            <v>2.6572036889691439E-2</v>
          </cell>
          <cell r="Q90">
            <v>0</v>
          </cell>
          <cell r="R90">
            <v>0</v>
          </cell>
          <cell r="S90">
            <v>0</v>
          </cell>
          <cell r="T90">
            <v>0</v>
          </cell>
          <cell r="U90">
            <v>0</v>
          </cell>
          <cell r="V90">
            <v>5.7976887520548352E-2</v>
          </cell>
          <cell r="W90">
            <v>5.9774171033685347E-2</v>
          </cell>
          <cell r="X90">
            <v>6.1686944506763278E-2</v>
          </cell>
          <cell r="Y90">
            <v>6.3229118119432354E-2</v>
          </cell>
          <cell r="Z90">
            <v>6.4809846072418159E-2</v>
          </cell>
          <cell r="AA90">
            <v>6.6430092224228604E-2</v>
          </cell>
        </row>
        <row r="91">
          <cell r="E91">
            <v>0</v>
          </cell>
          <cell r="F91">
            <v>0</v>
          </cell>
          <cell r="G91">
            <v>0</v>
          </cell>
          <cell r="H91">
            <v>0</v>
          </cell>
          <cell r="I91">
            <v>0</v>
          </cell>
          <cell r="J91">
            <v>0</v>
          </cell>
          <cell r="K91">
            <v>2.3909668413474139E-2</v>
          </cell>
          <cell r="L91">
            <v>2.467477780270531E-2</v>
          </cell>
          <cell r="M91">
            <v>2.5291647247772941E-2</v>
          </cell>
          <cell r="N91">
            <v>2.5923938428967262E-2</v>
          </cell>
          <cell r="O91">
            <v>2.6572036889691439E-2</v>
          </cell>
          <cell r="Q91">
            <v>0</v>
          </cell>
          <cell r="R91">
            <v>0</v>
          </cell>
          <cell r="S91">
            <v>0</v>
          </cell>
          <cell r="T91">
            <v>0</v>
          </cell>
          <cell r="U91">
            <v>0</v>
          </cell>
          <cell r="V91">
            <v>0</v>
          </cell>
          <cell r="W91">
            <v>5.9774171033685347E-2</v>
          </cell>
          <cell r="X91">
            <v>6.1686944506763278E-2</v>
          </cell>
          <cell r="Y91">
            <v>6.3229118119432354E-2</v>
          </cell>
          <cell r="Z91">
            <v>6.4809846072418159E-2</v>
          </cell>
          <cell r="AA91">
            <v>6.6430092224228604E-2</v>
          </cell>
        </row>
        <row r="92">
          <cell r="E92">
            <v>0</v>
          </cell>
          <cell r="F92">
            <v>0</v>
          </cell>
          <cell r="G92">
            <v>0</v>
          </cell>
          <cell r="H92">
            <v>0</v>
          </cell>
          <cell r="I92">
            <v>0</v>
          </cell>
          <cell r="J92">
            <v>0</v>
          </cell>
          <cell r="K92">
            <v>0</v>
          </cell>
          <cell r="L92">
            <v>2.467477780270531E-2</v>
          </cell>
          <cell r="M92">
            <v>2.5291647247772941E-2</v>
          </cell>
          <cell r="N92">
            <v>2.5923938428967262E-2</v>
          </cell>
          <cell r="O92">
            <v>2.6572036889691439E-2</v>
          </cell>
          <cell r="Q92">
            <v>0</v>
          </cell>
          <cell r="R92">
            <v>0</v>
          </cell>
          <cell r="S92">
            <v>0</v>
          </cell>
          <cell r="T92">
            <v>0</v>
          </cell>
          <cell r="U92">
            <v>0</v>
          </cell>
          <cell r="V92">
            <v>0</v>
          </cell>
          <cell r="W92">
            <v>0</v>
          </cell>
          <cell r="X92">
            <v>6.1686944506763278E-2</v>
          </cell>
          <cell r="Y92">
            <v>6.3229118119432354E-2</v>
          </cell>
          <cell r="Z92">
            <v>6.4809846072418159E-2</v>
          </cell>
          <cell r="AA92">
            <v>6.6430092224228604E-2</v>
          </cell>
        </row>
        <row r="93">
          <cell r="E93">
            <v>0</v>
          </cell>
          <cell r="F93">
            <v>0</v>
          </cell>
          <cell r="G93">
            <v>0</v>
          </cell>
          <cell r="H93">
            <v>0</v>
          </cell>
          <cell r="I93">
            <v>0</v>
          </cell>
          <cell r="J93">
            <v>0</v>
          </cell>
          <cell r="K93">
            <v>0</v>
          </cell>
          <cell r="L93">
            <v>0</v>
          </cell>
          <cell r="M93">
            <v>2.5291647247772941E-2</v>
          </cell>
          <cell r="N93">
            <v>2.5923938428967262E-2</v>
          </cell>
          <cell r="O93">
            <v>2.6572036889691439E-2</v>
          </cell>
          <cell r="Q93">
            <v>0</v>
          </cell>
          <cell r="R93">
            <v>0</v>
          </cell>
          <cell r="S93">
            <v>0</v>
          </cell>
          <cell r="T93">
            <v>0</v>
          </cell>
          <cell r="U93">
            <v>0</v>
          </cell>
          <cell r="V93">
            <v>0</v>
          </cell>
          <cell r="W93">
            <v>0</v>
          </cell>
          <cell r="X93">
            <v>0</v>
          </cell>
          <cell r="Y93">
            <v>6.3229118119432354E-2</v>
          </cell>
          <cell r="Z93">
            <v>6.4809846072418159E-2</v>
          </cell>
          <cell r="AA93">
            <v>6.6430092224228604E-2</v>
          </cell>
        </row>
        <row r="94">
          <cell r="E94">
            <v>0</v>
          </cell>
          <cell r="F94">
            <v>0</v>
          </cell>
          <cell r="G94">
            <v>0</v>
          </cell>
          <cell r="H94">
            <v>0</v>
          </cell>
          <cell r="I94">
            <v>0</v>
          </cell>
          <cell r="J94">
            <v>0</v>
          </cell>
          <cell r="K94">
            <v>0</v>
          </cell>
          <cell r="L94">
            <v>0</v>
          </cell>
          <cell r="M94">
            <v>0</v>
          </cell>
          <cell r="N94">
            <v>2.5923938428967262E-2</v>
          </cell>
          <cell r="O94">
            <v>2.6572036889691439E-2</v>
          </cell>
          <cell r="Q94">
            <v>0</v>
          </cell>
          <cell r="R94">
            <v>0</v>
          </cell>
          <cell r="S94">
            <v>0</v>
          </cell>
          <cell r="T94">
            <v>0</v>
          </cell>
          <cell r="U94">
            <v>0</v>
          </cell>
          <cell r="V94">
            <v>0</v>
          </cell>
          <cell r="W94">
            <v>0</v>
          </cell>
          <cell r="X94">
            <v>0</v>
          </cell>
          <cell r="Y94">
            <v>0</v>
          </cell>
          <cell r="Z94">
            <v>6.4809846072418159E-2</v>
          </cell>
          <cell r="AA94">
            <v>6.6430092224228604E-2</v>
          </cell>
        </row>
        <row r="95">
          <cell r="E95">
            <v>0</v>
          </cell>
          <cell r="F95">
            <v>0</v>
          </cell>
          <cell r="G95">
            <v>0</v>
          </cell>
          <cell r="H95">
            <v>0</v>
          </cell>
          <cell r="I95">
            <v>0</v>
          </cell>
          <cell r="J95">
            <v>0</v>
          </cell>
          <cell r="K95">
            <v>0</v>
          </cell>
          <cell r="L95">
            <v>0</v>
          </cell>
          <cell r="M95">
            <v>0</v>
          </cell>
          <cell r="N95">
            <v>0</v>
          </cell>
          <cell r="O95">
            <v>2.6572036889691439E-2</v>
          </cell>
          <cell r="Q95">
            <v>0</v>
          </cell>
          <cell r="R95">
            <v>0</v>
          </cell>
          <cell r="S95">
            <v>0</v>
          </cell>
          <cell r="T95">
            <v>0</v>
          </cell>
          <cell r="U95">
            <v>0</v>
          </cell>
          <cell r="V95">
            <v>0</v>
          </cell>
          <cell r="W95">
            <v>0</v>
          </cell>
          <cell r="X95">
            <v>0</v>
          </cell>
          <cell r="Y95">
            <v>0</v>
          </cell>
          <cell r="Z95">
            <v>0</v>
          </cell>
          <cell r="AA95">
            <v>6.6430092224228604E-2</v>
          </cell>
        </row>
        <row r="96">
          <cell r="E96">
            <v>0</v>
          </cell>
          <cell r="F96">
            <v>0</v>
          </cell>
          <cell r="G96">
            <v>0</v>
          </cell>
          <cell r="H96">
            <v>0</v>
          </cell>
          <cell r="I96">
            <v>0</v>
          </cell>
          <cell r="J96">
            <v>0</v>
          </cell>
          <cell r="K96">
            <v>0</v>
          </cell>
          <cell r="L96">
            <v>0</v>
          </cell>
          <cell r="M96">
            <v>0</v>
          </cell>
          <cell r="N96">
            <v>0</v>
          </cell>
          <cell r="O96">
            <v>0</v>
          </cell>
          <cell r="Q96">
            <v>0</v>
          </cell>
          <cell r="R96">
            <v>0</v>
          </cell>
          <cell r="S96">
            <v>0</v>
          </cell>
          <cell r="T96">
            <v>0</v>
          </cell>
          <cell r="U96">
            <v>0</v>
          </cell>
          <cell r="V96">
            <v>0</v>
          </cell>
          <cell r="W96">
            <v>0</v>
          </cell>
          <cell r="X96">
            <v>0</v>
          </cell>
          <cell r="Y96">
            <v>0</v>
          </cell>
          <cell r="Z96">
            <v>0</v>
          </cell>
          <cell r="AA96">
            <v>0</v>
          </cell>
        </row>
        <row r="99">
          <cell r="E99">
            <v>0</v>
          </cell>
          <cell r="F99">
            <v>2.0725199999999999E-2</v>
          </cell>
          <cell r="G99">
            <v>3.5474633999999991E-2</v>
          </cell>
          <cell r="H99">
            <v>3.6467923751999996E-2</v>
          </cell>
          <cell r="I99">
            <v>3.7525493540807996E-2</v>
          </cell>
          <cell r="J99">
            <v>3.865125834703223E-2</v>
          </cell>
          <cell r="K99">
            <v>3.9849447355790227E-2</v>
          </cell>
          <cell r="L99">
            <v>4.1124629671175514E-2</v>
          </cell>
          <cell r="M99">
            <v>4.2152745412954898E-2</v>
          </cell>
          <cell r="N99">
            <v>4.3206564048278766E-2</v>
          </cell>
          <cell r="O99">
            <v>4.4286728149485734E-2</v>
          </cell>
          <cell r="Q99">
            <v>0</v>
          </cell>
          <cell r="R99">
            <v>2.0725199999999999E-2</v>
          </cell>
          <cell r="S99">
            <v>3.5474633999999991E-2</v>
          </cell>
          <cell r="T99">
            <v>3.6467923751999996E-2</v>
          </cell>
          <cell r="U99">
            <v>3.7525493540807996E-2</v>
          </cell>
          <cell r="V99">
            <v>3.865125834703223E-2</v>
          </cell>
          <cell r="W99">
            <v>3.9849447355790227E-2</v>
          </cell>
          <cell r="X99">
            <v>4.1124629671175514E-2</v>
          </cell>
          <cell r="Y99">
            <v>4.2152745412954898E-2</v>
          </cell>
          <cell r="Z99">
            <v>4.3206564048278766E-2</v>
          </cell>
          <cell r="AA99">
            <v>4.4286728149485734E-2</v>
          </cell>
        </row>
        <row r="100">
          <cell r="E100">
            <v>0</v>
          </cell>
          <cell r="F100">
            <v>0</v>
          </cell>
          <cell r="G100">
            <v>2.1284780399999998E-2</v>
          </cell>
          <cell r="H100">
            <v>3.6467923751999996E-2</v>
          </cell>
          <cell r="I100">
            <v>3.7525493540807996E-2</v>
          </cell>
          <cell r="J100">
            <v>3.865125834703223E-2</v>
          </cell>
          <cell r="K100">
            <v>3.9849447355790227E-2</v>
          </cell>
          <cell r="L100">
            <v>4.1124629671175514E-2</v>
          </cell>
          <cell r="M100">
            <v>4.2152745412954898E-2</v>
          </cell>
          <cell r="N100">
            <v>4.3206564048278766E-2</v>
          </cell>
          <cell r="O100">
            <v>4.4286728149485734E-2</v>
          </cell>
          <cell r="Q100">
            <v>0</v>
          </cell>
          <cell r="R100">
            <v>0</v>
          </cell>
          <cell r="S100">
            <v>2.1284780399999998E-2</v>
          </cell>
          <cell r="T100">
            <v>3.6467923751999996E-2</v>
          </cell>
          <cell r="U100">
            <v>3.7525493540807996E-2</v>
          </cell>
          <cell r="V100">
            <v>3.865125834703223E-2</v>
          </cell>
          <cell r="W100">
            <v>3.9849447355790227E-2</v>
          </cell>
          <cell r="X100">
            <v>4.1124629671175514E-2</v>
          </cell>
          <cell r="Y100">
            <v>4.2152745412954898E-2</v>
          </cell>
          <cell r="Z100">
            <v>4.3206564048278766E-2</v>
          </cell>
          <cell r="AA100">
            <v>4.4286728149485734E-2</v>
          </cell>
        </row>
        <row r="101">
          <cell r="E101">
            <v>0</v>
          </cell>
          <cell r="F101">
            <v>0</v>
          </cell>
          <cell r="G101">
            <v>0</v>
          </cell>
          <cell r="H101">
            <v>2.1880754251199997E-2</v>
          </cell>
          <cell r="I101">
            <v>3.7525493540807996E-2</v>
          </cell>
          <cell r="J101">
            <v>3.865125834703223E-2</v>
          </cell>
          <cell r="K101">
            <v>3.9849447355790227E-2</v>
          </cell>
          <cell r="L101">
            <v>4.1124629671175514E-2</v>
          </cell>
          <cell r="M101">
            <v>4.2152745412954898E-2</v>
          </cell>
          <cell r="N101">
            <v>4.3206564048278766E-2</v>
          </cell>
          <cell r="O101">
            <v>4.4286728149485734E-2</v>
          </cell>
          <cell r="Q101">
            <v>0</v>
          </cell>
          <cell r="R101">
            <v>0</v>
          </cell>
          <cell r="S101">
            <v>0</v>
          </cell>
          <cell r="T101">
            <v>2.1880754251199997E-2</v>
          </cell>
          <cell r="U101">
            <v>3.7525493540807996E-2</v>
          </cell>
          <cell r="V101">
            <v>3.865125834703223E-2</v>
          </cell>
          <cell r="W101">
            <v>3.9849447355790227E-2</v>
          </cell>
          <cell r="X101">
            <v>4.1124629671175514E-2</v>
          </cell>
          <cell r="Y101">
            <v>4.2152745412954898E-2</v>
          </cell>
          <cell r="Z101">
            <v>4.3206564048278766E-2</v>
          </cell>
          <cell r="AA101">
            <v>4.4286728149485734E-2</v>
          </cell>
        </row>
        <row r="102">
          <cell r="E102">
            <v>0</v>
          </cell>
          <cell r="F102">
            <v>0</v>
          </cell>
          <cell r="G102">
            <v>0</v>
          </cell>
          <cell r="H102">
            <v>0</v>
          </cell>
          <cell r="I102">
            <v>2.2515296124484798E-2</v>
          </cell>
          <cell r="J102">
            <v>3.865125834703223E-2</v>
          </cell>
          <cell r="K102">
            <v>3.9849447355790227E-2</v>
          </cell>
          <cell r="L102">
            <v>4.1124629671175514E-2</v>
          </cell>
          <cell r="M102">
            <v>4.2152745412954898E-2</v>
          </cell>
          <cell r="N102">
            <v>4.3206564048278766E-2</v>
          </cell>
          <cell r="O102">
            <v>4.4286728149485734E-2</v>
          </cell>
          <cell r="Q102">
            <v>0</v>
          </cell>
          <cell r="R102">
            <v>0</v>
          </cell>
          <cell r="S102">
            <v>0</v>
          </cell>
          <cell r="T102">
            <v>0</v>
          </cell>
          <cell r="U102">
            <v>2.2515296124484798E-2</v>
          </cell>
          <cell r="V102">
            <v>3.865125834703223E-2</v>
          </cell>
          <cell r="W102">
            <v>3.9849447355790227E-2</v>
          </cell>
          <cell r="X102">
            <v>4.1124629671175514E-2</v>
          </cell>
          <cell r="Y102">
            <v>4.2152745412954898E-2</v>
          </cell>
          <cell r="Z102">
            <v>4.3206564048278766E-2</v>
          </cell>
          <cell r="AA102">
            <v>4.4286728149485734E-2</v>
          </cell>
        </row>
        <row r="103">
          <cell r="E103">
            <v>0</v>
          </cell>
          <cell r="F103">
            <v>0</v>
          </cell>
          <cell r="G103">
            <v>0</v>
          </cell>
          <cell r="H103">
            <v>0</v>
          </cell>
          <cell r="I103">
            <v>0</v>
          </cell>
          <cell r="J103">
            <v>2.3190755008219339E-2</v>
          </cell>
          <cell r="K103">
            <v>3.9849447355790227E-2</v>
          </cell>
          <cell r="L103">
            <v>4.1124629671175514E-2</v>
          </cell>
          <cell r="M103">
            <v>4.2152745412954898E-2</v>
          </cell>
          <cell r="N103">
            <v>4.3206564048278766E-2</v>
          </cell>
          <cell r="O103">
            <v>4.4286728149485734E-2</v>
          </cell>
          <cell r="Q103">
            <v>0</v>
          </cell>
          <cell r="R103">
            <v>0</v>
          </cell>
          <cell r="S103">
            <v>0</v>
          </cell>
          <cell r="T103">
            <v>0</v>
          </cell>
          <cell r="U103">
            <v>0</v>
          </cell>
          <cell r="V103">
            <v>2.3190755008219339E-2</v>
          </cell>
          <cell r="W103">
            <v>3.9849447355790227E-2</v>
          </cell>
          <cell r="X103">
            <v>4.1124629671175514E-2</v>
          </cell>
          <cell r="Y103">
            <v>4.2152745412954898E-2</v>
          </cell>
          <cell r="Z103">
            <v>4.3206564048278766E-2</v>
          </cell>
          <cell r="AA103">
            <v>4.4286728149485734E-2</v>
          </cell>
        </row>
        <row r="104">
          <cell r="E104">
            <v>0</v>
          </cell>
          <cell r="F104">
            <v>0</v>
          </cell>
          <cell r="G104">
            <v>0</v>
          </cell>
          <cell r="H104">
            <v>0</v>
          </cell>
          <cell r="I104">
            <v>0</v>
          </cell>
          <cell r="J104">
            <v>0</v>
          </cell>
          <cell r="K104">
            <v>2.3909668413474139E-2</v>
          </cell>
          <cell r="L104">
            <v>4.1124629671175514E-2</v>
          </cell>
          <cell r="M104">
            <v>4.2152745412954898E-2</v>
          </cell>
          <cell r="N104">
            <v>4.3206564048278766E-2</v>
          </cell>
          <cell r="O104">
            <v>4.4286728149485734E-2</v>
          </cell>
          <cell r="Q104">
            <v>0</v>
          </cell>
          <cell r="R104">
            <v>0</v>
          </cell>
          <cell r="S104">
            <v>0</v>
          </cell>
          <cell r="T104">
            <v>0</v>
          </cell>
          <cell r="U104">
            <v>0</v>
          </cell>
          <cell r="V104">
            <v>0</v>
          </cell>
          <cell r="W104">
            <v>2.3909668413474139E-2</v>
          </cell>
          <cell r="X104">
            <v>4.1124629671175514E-2</v>
          </cell>
          <cell r="Y104">
            <v>4.2152745412954898E-2</v>
          </cell>
          <cell r="Z104">
            <v>4.3206564048278766E-2</v>
          </cell>
          <cell r="AA104">
            <v>4.4286728149485734E-2</v>
          </cell>
        </row>
        <row r="105">
          <cell r="E105">
            <v>0</v>
          </cell>
          <cell r="F105">
            <v>0</v>
          </cell>
          <cell r="G105">
            <v>0</v>
          </cell>
          <cell r="H105">
            <v>0</v>
          </cell>
          <cell r="I105">
            <v>0</v>
          </cell>
          <cell r="J105">
            <v>0</v>
          </cell>
          <cell r="K105">
            <v>0</v>
          </cell>
          <cell r="L105">
            <v>2.467477780270531E-2</v>
          </cell>
          <cell r="M105">
            <v>4.2152745412954898E-2</v>
          </cell>
          <cell r="N105">
            <v>4.3206564048278766E-2</v>
          </cell>
          <cell r="O105">
            <v>4.4286728149485734E-2</v>
          </cell>
          <cell r="Q105">
            <v>0</v>
          </cell>
          <cell r="R105">
            <v>0</v>
          </cell>
          <cell r="S105">
            <v>0</v>
          </cell>
          <cell r="T105">
            <v>0</v>
          </cell>
          <cell r="U105">
            <v>0</v>
          </cell>
          <cell r="V105">
            <v>0</v>
          </cell>
          <cell r="W105">
            <v>0</v>
          </cell>
          <cell r="X105">
            <v>2.467477780270531E-2</v>
          </cell>
          <cell r="Y105">
            <v>4.2152745412954898E-2</v>
          </cell>
          <cell r="Z105">
            <v>4.3206564048278766E-2</v>
          </cell>
          <cell r="AA105">
            <v>4.4286728149485734E-2</v>
          </cell>
        </row>
        <row r="106">
          <cell r="E106">
            <v>0</v>
          </cell>
          <cell r="F106">
            <v>0</v>
          </cell>
          <cell r="G106">
            <v>0</v>
          </cell>
          <cell r="H106">
            <v>0</v>
          </cell>
          <cell r="I106">
            <v>0</v>
          </cell>
          <cell r="J106">
            <v>0</v>
          </cell>
          <cell r="K106">
            <v>0</v>
          </cell>
          <cell r="L106">
            <v>0</v>
          </cell>
          <cell r="M106">
            <v>2.5291647247772941E-2</v>
          </cell>
          <cell r="N106">
            <v>4.3206564048278766E-2</v>
          </cell>
          <cell r="O106">
            <v>4.4286728149485734E-2</v>
          </cell>
          <cell r="Q106">
            <v>0</v>
          </cell>
          <cell r="R106">
            <v>0</v>
          </cell>
          <cell r="S106">
            <v>0</v>
          </cell>
          <cell r="T106">
            <v>0</v>
          </cell>
          <cell r="U106">
            <v>0</v>
          </cell>
          <cell r="V106">
            <v>0</v>
          </cell>
          <cell r="W106">
            <v>0</v>
          </cell>
          <cell r="X106">
            <v>0</v>
          </cell>
          <cell r="Y106">
            <v>2.5291647247772941E-2</v>
          </cell>
          <cell r="Z106">
            <v>4.3206564048278766E-2</v>
          </cell>
          <cell r="AA106">
            <v>4.4286728149485734E-2</v>
          </cell>
        </row>
        <row r="107">
          <cell r="E107">
            <v>0</v>
          </cell>
          <cell r="F107">
            <v>0</v>
          </cell>
          <cell r="G107">
            <v>0</v>
          </cell>
          <cell r="H107">
            <v>0</v>
          </cell>
          <cell r="I107">
            <v>0</v>
          </cell>
          <cell r="J107">
            <v>0</v>
          </cell>
          <cell r="K107">
            <v>0</v>
          </cell>
          <cell r="L107">
            <v>0</v>
          </cell>
          <cell r="M107">
            <v>0</v>
          </cell>
          <cell r="N107">
            <v>2.5923938428967262E-2</v>
          </cell>
          <cell r="O107">
            <v>4.4286728149485734E-2</v>
          </cell>
          <cell r="Q107">
            <v>0</v>
          </cell>
          <cell r="R107">
            <v>0</v>
          </cell>
          <cell r="S107">
            <v>0</v>
          </cell>
          <cell r="T107">
            <v>0</v>
          </cell>
          <cell r="U107">
            <v>0</v>
          </cell>
          <cell r="V107">
            <v>0</v>
          </cell>
          <cell r="W107">
            <v>0</v>
          </cell>
          <cell r="X107">
            <v>0</v>
          </cell>
          <cell r="Y107">
            <v>0</v>
          </cell>
          <cell r="Z107">
            <v>2.5923938428967262E-2</v>
          </cell>
          <cell r="AA107">
            <v>4.4286728149485734E-2</v>
          </cell>
        </row>
        <row r="108">
          <cell r="E108">
            <v>0</v>
          </cell>
          <cell r="F108">
            <v>0</v>
          </cell>
          <cell r="G108">
            <v>0</v>
          </cell>
          <cell r="H108">
            <v>0</v>
          </cell>
          <cell r="I108">
            <v>0</v>
          </cell>
          <cell r="J108">
            <v>0</v>
          </cell>
          <cell r="K108">
            <v>0</v>
          </cell>
          <cell r="L108">
            <v>0</v>
          </cell>
          <cell r="M108">
            <v>0</v>
          </cell>
          <cell r="N108">
            <v>0</v>
          </cell>
          <cell r="O108">
            <v>2.6572036889691439E-2</v>
          </cell>
          <cell r="Q108">
            <v>0</v>
          </cell>
          <cell r="R108">
            <v>0</v>
          </cell>
          <cell r="S108">
            <v>0</v>
          </cell>
          <cell r="T108">
            <v>0</v>
          </cell>
          <cell r="U108">
            <v>0</v>
          </cell>
          <cell r="V108">
            <v>0</v>
          </cell>
          <cell r="W108">
            <v>0</v>
          </cell>
          <cell r="X108">
            <v>0</v>
          </cell>
          <cell r="Y108">
            <v>0</v>
          </cell>
          <cell r="Z108">
            <v>0</v>
          </cell>
          <cell r="AA108">
            <v>2.6572036889691439E-2</v>
          </cell>
        </row>
        <row r="109">
          <cell r="E109">
            <v>0</v>
          </cell>
          <cell r="F109">
            <v>0</v>
          </cell>
          <cell r="G109">
            <v>0</v>
          </cell>
          <cell r="H109">
            <v>0</v>
          </cell>
          <cell r="I109">
            <v>0</v>
          </cell>
          <cell r="J109">
            <v>0</v>
          </cell>
          <cell r="K109">
            <v>0</v>
          </cell>
          <cell r="L109">
            <v>0</v>
          </cell>
          <cell r="M109">
            <v>0</v>
          </cell>
          <cell r="N109">
            <v>0</v>
          </cell>
          <cell r="O109">
            <v>0</v>
          </cell>
          <cell r="Q109">
            <v>0</v>
          </cell>
          <cell r="R109">
            <v>0</v>
          </cell>
          <cell r="S109">
            <v>0</v>
          </cell>
          <cell r="T109">
            <v>0</v>
          </cell>
          <cell r="U109">
            <v>0</v>
          </cell>
          <cell r="V109">
            <v>0</v>
          </cell>
          <cell r="W109">
            <v>0</v>
          </cell>
          <cell r="X109">
            <v>0</v>
          </cell>
          <cell r="Y109">
            <v>0</v>
          </cell>
          <cell r="Z109">
            <v>0</v>
          </cell>
          <cell r="AA109">
            <v>0</v>
          </cell>
        </row>
      </sheetData>
      <sheetData sheetId="51"/>
      <sheetData sheetId="5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TTISH WATER CONTRACTING_1_82"/>
      <sheetName val="Info"/>
      <sheetName val="Sheet1"/>
    </sheetNames>
    <sheetDataSet>
      <sheetData sheetId="0" refreshError="1"/>
      <sheetData sheetId="1" refreshError="1">
        <row r="1">
          <cell r="A1" t="str">
            <v>Emp Number</v>
          </cell>
          <cell r="B1" t="str">
            <v>Emp Name</v>
          </cell>
          <cell r="C1" t="str">
            <v>Emp Surname</v>
          </cell>
          <cell r="D1" t="str">
            <v>Contact Name</v>
          </cell>
        </row>
        <row r="2">
          <cell r="A2">
            <v>2808</v>
          </cell>
          <cell r="B2" t="str">
            <v>ROBERT</v>
          </cell>
          <cell r="C2" t="str">
            <v>MELIA</v>
          </cell>
          <cell r="D2" t="str">
            <v>WILLIAM LANGAN</v>
          </cell>
        </row>
        <row r="3">
          <cell r="A3">
            <v>3161</v>
          </cell>
          <cell r="B3" t="str">
            <v>JAMES</v>
          </cell>
          <cell r="C3" t="str">
            <v>MCLEOD ANDERSON</v>
          </cell>
          <cell r="D3" t="str">
            <v>CAMPBELL CONNOR</v>
          </cell>
        </row>
        <row r="4">
          <cell r="A4">
            <v>3753</v>
          </cell>
          <cell r="B4" t="str">
            <v xml:space="preserve">STUART </v>
          </cell>
          <cell r="C4" t="str">
            <v>SPROTT</v>
          </cell>
          <cell r="D4" t="str">
            <v>ELAINE PEACOCK</v>
          </cell>
        </row>
        <row r="5">
          <cell r="A5">
            <v>21216</v>
          </cell>
          <cell r="B5" t="str">
            <v>JAMES</v>
          </cell>
          <cell r="C5" t="str">
            <v>FORD</v>
          </cell>
          <cell r="D5" t="str">
            <v>WILLIAM LANGAN</v>
          </cell>
        </row>
        <row r="6">
          <cell r="A6">
            <v>21217</v>
          </cell>
          <cell r="B6" t="str">
            <v>DAVID</v>
          </cell>
          <cell r="C6" t="str">
            <v>BROWN</v>
          </cell>
          <cell r="D6" t="str">
            <v>WILLIAM LANGAN</v>
          </cell>
        </row>
        <row r="7">
          <cell r="A7">
            <v>21221</v>
          </cell>
          <cell r="B7" t="str">
            <v>GORDON</v>
          </cell>
          <cell r="C7" t="str">
            <v>YOUNG</v>
          </cell>
          <cell r="D7" t="str">
            <v>WILLIAM LANGAN</v>
          </cell>
        </row>
        <row r="8">
          <cell r="A8">
            <v>21222</v>
          </cell>
          <cell r="B8" t="str">
            <v>DOUGLAS</v>
          </cell>
          <cell r="C8" t="str">
            <v>DUNN</v>
          </cell>
          <cell r="D8" t="str">
            <v>WILLIAM LANGAN</v>
          </cell>
        </row>
        <row r="9">
          <cell r="A9">
            <v>21225</v>
          </cell>
          <cell r="B9" t="str">
            <v>LEE DAVID</v>
          </cell>
          <cell r="C9" t="str">
            <v>COUCH</v>
          </cell>
          <cell r="D9" t="str">
            <v>WILLIAM LANGAN</v>
          </cell>
        </row>
        <row r="10">
          <cell r="A10">
            <v>21235</v>
          </cell>
          <cell r="B10" t="str">
            <v>PAUL</v>
          </cell>
          <cell r="C10" t="str">
            <v>MCGETTIGAN</v>
          </cell>
          <cell r="D10" t="str">
            <v>WILLIAM LANGAN</v>
          </cell>
        </row>
        <row r="11">
          <cell r="A11">
            <v>21236</v>
          </cell>
          <cell r="B11" t="str">
            <v>GRAHAM</v>
          </cell>
          <cell r="C11" t="str">
            <v>CAMERON</v>
          </cell>
          <cell r="D11" t="str">
            <v>WILLIAM LANGAN</v>
          </cell>
        </row>
        <row r="12">
          <cell r="A12">
            <v>21237</v>
          </cell>
          <cell r="B12" t="str">
            <v>MARK</v>
          </cell>
          <cell r="C12" t="str">
            <v>LAWLESS</v>
          </cell>
          <cell r="D12" t="str">
            <v>WILLIAM LANGAN</v>
          </cell>
        </row>
        <row r="13">
          <cell r="A13">
            <v>21238</v>
          </cell>
          <cell r="B13" t="str">
            <v>NEIL</v>
          </cell>
          <cell r="C13" t="str">
            <v>MCKAY</v>
          </cell>
          <cell r="D13" t="str">
            <v>WILLIAM LANGAN</v>
          </cell>
        </row>
        <row r="14">
          <cell r="A14">
            <v>21239</v>
          </cell>
          <cell r="B14" t="str">
            <v>THOMAS</v>
          </cell>
          <cell r="C14" t="str">
            <v>GORMAN</v>
          </cell>
          <cell r="D14" t="str">
            <v>WILLIAM LANGAN</v>
          </cell>
        </row>
        <row r="15">
          <cell r="A15">
            <v>21241</v>
          </cell>
          <cell r="B15" t="str">
            <v>ALEXANDER</v>
          </cell>
          <cell r="C15" t="str">
            <v>TURTON</v>
          </cell>
          <cell r="D15" t="str">
            <v>WILLIAM LANGAN</v>
          </cell>
        </row>
        <row r="16">
          <cell r="A16">
            <v>21250</v>
          </cell>
          <cell r="B16" t="str">
            <v xml:space="preserve">BRIAN </v>
          </cell>
          <cell r="C16" t="str">
            <v>MURPHY</v>
          </cell>
          <cell r="D16" t="str">
            <v>WILLIAM LANGAN</v>
          </cell>
        </row>
        <row r="17">
          <cell r="A17">
            <v>21251</v>
          </cell>
          <cell r="B17" t="str">
            <v>ROBERT</v>
          </cell>
          <cell r="C17" t="str">
            <v>MCGREGOR</v>
          </cell>
          <cell r="D17" t="str">
            <v>WILLIAM LANGAN</v>
          </cell>
        </row>
        <row r="18">
          <cell r="A18">
            <v>21253</v>
          </cell>
          <cell r="B18" t="str">
            <v>ANDREW</v>
          </cell>
          <cell r="C18" t="str">
            <v>CARMICHAEL</v>
          </cell>
          <cell r="D18" t="str">
            <v>WILLIAM LANGAN</v>
          </cell>
        </row>
        <row r="19">
          <cell r="A19">
            <v>21256</v>
          </cell>
          <cell r="B19" t="str">
            <v>ALAN</v>
          </cell>
          <cell r="C19" t="str">
            <v>GRAHAM</v>
          </cell>
          <cell r="D19" t="str">
            <v>WILLIAM LANGAN</v>
          </cell>
        </row>
        <row r="20">
          <cell r="A20">
            <v>21258</v>
          </cell>
          <cell r="B20" t="str">
            <v>RONALD</v>
          </cell>
          <cell r="C20" t="str">
            <v>GILBERT</v>
          </cell>
          <cell r="D20" t="str">
            <v>WILLIAM LANGAN</v>
          </cell>
        </row>
        <row r="21">
          <cell r="A21">
            <v>21264</v>
          </cell>
          <cell r="B21" t="str">
            <v>TOM</v>
          </cell>
          <cell r="C21" t="str">
            <v>MEHARRY</v>
          </cell>
          <cell r="D21" t="str">
            <v>WILLIAM LANGAN</v>
          </cell>
        </row>
        <row r="22">
          <cell r="A22">
            <v>21267</v>
          </cell>
          <cell r="B22" t="str">
            <v>GREAME</v>
          </cell>
          <cell r="C22" t="str">
            <v>MCKAY</v>
          </cell>
          <cell r="D22" t="str">
            <v>WILLIAM LANGAN</v>
          </cell>
        </row>
        <row r="23">
          <cell r="A23">
            <v>21274</v>
          </cell>
          <cell r="B23" t="str">
            <v>ALAN</v>
          </cell>
          <cell r="C23" t="str">
            <v>BULLOCK</v>
          </cell>
          <cell r="D23" t="str">
            <v>TAM REARMEN</v>
          </cell>
        </row>
        <row r="24">
          <cell r="A24">
            <v>21278</v>
          </cell>
          <cell r="B24" t="str">
            <v xml:space="preserve">CLAIRE </v>
          </cell>
          <cell r="C24" t="str">
            <v>FERGUSON</v>
          </cell>
          <cell r="D24" t="str">
            <v>WILLIAM LANGAN</v>
          </cell>
        </row>
        <row r="25">
          <cell r="A25">
            <v>21301</v>
          </cell>
          <cell r="B25" t="str">
            <v>IAN</v>
          </cell>
          <cell r="C25" t="str">
            <v>MCKAY</v>
          </cell>
          <cell r="D25" t="str">
            <v>WILLIAM LANGAN</v>
          </cell>
        </row>
        <row r="26">
          <cell r="A26">
            <v>21305</v>
          </cell>
          <cell r="B26" t="str">
            <v>JOHN</v>
          </cell>
          <cell r="C26" t="str">
            <v>CREE</v>
          </cell>
          <cell r="D26" t="str">
            <v>WILLIAM LANGAN</v>
          </cell>
        </row>
        <row r="27">
          <cell r="A27">
            <v>21319</v>
          </cell>
          <cell r="B27" t="str">
            <v xml:space="preserve">BRIAN </v>
          </cell>
          <cell r="C27" t="str">
            <v>PEACOCK</v>
          </cell>
          <cell r="D27" t="str">
            <v>WILLIAM LANGAN</v>
          </cell>
        </row>
        <row r="28">
          <cell r="A28">
            <v>21321</v>
          </cell>
          <cell r="B28" t="str">
            <v>JOHN</v>
          </cell>
          <cell r="C28" t="str">
            <v>HUGHES</v>
          </cell>
          <cell r="D28" t="str">
            <v>WILLIAM LANGAN</v>
          </cell>
        </row>
        <row r="29">
          <cell r="A29">
            <v>21325</v>
          </cell>
          <cell r="B29" t="str">
            <v>JOHN</v>
          </cell>
          <cell r="C29" t="str">
            <v>CAMPBELL</v>
          </cell>
          <cell r="D29" t="str">
            <v>WILLIAM LANGAN</v>
          </cell>
        </row>
        <row r="30">
          <cell r="A30">
            <v>21326</v>
          </cell>
          <cell r="B30" t="str">
            <v>GREIG</v>
          </cell>
          <cell r="C30" t="str">
            <v>SMITH</v>
          </cell>
          <cell r="D30" t="str">
            <v>WILLIAM LANGAN</v>
          </cell>
        </row>
        <row r="31">
          <cell r="A31">
            <v>21336</v>
          </cell>
          <cell r="B31" t="str">
            <v>SUSANNE</v>
          </cell>
          <cell r="C31" t="str">
            <v>SINCLAIR</v>
          </cell>
          <cell r="D31" t="str">
            <v>RAYMOND SMITH</v>
          </cell>
        </row>
        <row r="32">
          <cell r="A32">
            <v>21338</v>
          </cell>
          <cell r="B32" t="str">
            <v xml:space="preserve">ALLAN </v>
          </cell>
          <cell r="C32" t="str">
            <v>WARREN</v>
          </cell>
          <cell r="D32" t="str">
            <v>WILLIAM LANGAN</v>
          </cell>
        </row>
        <row r="33">
          <cell r="A33">
            <v>21340</v>
          </cell>
          <cell r="B33" t="str">
            <v>ROBERT</v>
          </cell>
          <cell r="C33" t="str">
            <v>MILLAR</v>
          </cell>
          <cell r="D33" t="str">
            <v>WILLIAM LANGAN</v>
          </cell>
        </row>
        <row r="34">
          <cell r="A34">
            <v>21363</v>
          </cell>
          <cell r="B34" t="str">
            <v>ANGUS</v>
          </cell>
          <cell r="C34" t="str">
            <v>MCBAIN</v>
          </cell>
          <cell r="D34" t="str">
            <v>WILLIAM LANGAN</v>
          </cell>
        </row>
        <row r="35">
          <cell r="A35">
            <v>21365</v>
          </cell>
          <cell r="B35" t="str">
            <v>PAUL</v>
          </cell>
          <cell r="C35" t="str">
            <v>ATKINSON</v>
          </cell>
          <cell r="D35" t="str">
            <v>WILLIAM LANGAN</v>
          </cell>
        </row>
        <row r="36">
          <cell r="A36">
            <v>21366</v>
          </cell>
          <cell r="B36" t="str">
            <v>WILLIAM</v>
          </cell>
          <cell r="C36" t="str">
            <v>CARMICHAEL</v>
          </cell>
          <cell r="D36" t="str">
            <v>WILLIAM LANGAN</v>
          </cell>
        </row>
        <row r="37">
          <cell r="A37">
            <v>21367</v>
          </cell>
          <cell r="B37" t="str">
            <v>PETER</v>
          </cell>
          <cell r="C37" t="str">
            <v>RAFFERTY</v>
          </cell>
          <cell r="D37" t="str">
            <v>WILLIAM LANGAN</v>
          </cell>
        </row>
        <row r="38">
          <cell r="A38">
            <v>21368</v>
          </cell>
          <cell r="B38" t="str">
            <v>GARY</v>
          </cell>
          <cell r="C38" t="str">
            <v>GRAHAM</v>
          </cell>
          <cell r="D38" t="str">
            <v>WILLIAM LANGAN</v>
          </cell>
        </row>
        <row r="39">
          <cell r="A39">
            <v>21369</v>
          </cell>
          <cell r="B39" t="str">
            <v>GARY</v>
          </cell>
          <cell r="C39" t="str">
            <v>MCPHEE</v>
          </cell>
          <cell r="D39" t="str">
            <v>WILLIAM LANGAN</v>
          </cell>
        </row>
        <row r="40">
          <cell r="A40">
            <v>21370</v>
          </cell>
          <cell r="B40" t="str">
            <v>FRASER</v>
          </cell>
          <cell r="C40" t="str">
            <v>MILLIKEN</v>
          </cell>
          <cell r="D40" t="str">
            <v>WILLIAM LANGAN</v>
          </cell>
        </row>
        <row r="41">
          <cell r="A41">
            <v>21373</v>
          </cell>
          <cell r="B41" t="str">
            <v>KEVIN DUNCAN</v>
          </cell>
          <cell r="C41" t="str">
            <v>THORBURN</v>
          </cell>
          <cell r="D41" t="str">
            <v>WILLIAM LANGAN</v>
          </cell>
        </row>
        <row r="42">
          <cell r="A42">
            <v>21384</v>
          </cell>
          <cell r="B42" t="str">
            <v xml:space="preserve">EILEEN </v>
          </cell>
          <cell r="C42" t="str">
            <v>RUSSELL</v>
          </cell>
          <cell r="D42" t="str">
            <v>WILLIAM LANGAN</v>
          </cell>
        </row>
        <row r="43">
          <cell r="A43">
            <v>21391</v>
          </cell>
          <cell r="B43" t="str">
            <v>STUART</v>
          </cell>
          <cell r="C43" t="str">
            <v>ANDERSON</v>
          </cell>
          <cell r="D43" t="str">
            <v>WILLIAM LANGAN</v>
          </cell>
        </row>
        <row r="44">
          <cell r="A44">
            <v>21397</v>
          </cell>
          <cell r="B44" t="str">
            <v>ALISTAIR</v>
          </cell>
          <cell r="C44" t="str">
            <v>MACNAB</v>
          </cell>
          <cell r="D44" t="str">
            <v>WILLIAM TURNEY</v>
          </cell>
        </row>
        <row r="45">
          <cell r="A45">
            <v>21397</v>
          </cell>
          <cell r="B45" t="str">
            <v>ALISTAIR</v>
          </cell>
          <cell r="C45" t="str">
            <v>MACNAB</v>
          </cell>
          <cell r="D45" t="str">
            <v>WILLIAM LANGAN</v>
          </cell>
        </row>
        <row r="46">
          <cell r="A46">
            <v>21402</v>
          </cell>
          <cell r="B46" t="str">
            <v>JENNIFER</v>
          </cell>
          <cell r="C46" t="str">
            <v>MACKENZIE</v>
          </cell>
          <cell r="D46" t="str">
            <v>MIKE MCHLINCHEY</v>
          </cell>
        </row>
        <row r="47">
          <cell r="A47">
            <v>21403</v>
          </cell>
          <cell r="B47" t="str">
            <v>ZOE</v>
          </cell>
          <cell r="C47" t="str">
            <v>HEWITT</v>
          </cell>
          <cell r="D47" t="str">
            <v>ANDY SMITH</v>
          </cell>
        </row>
        <row r="48">
          <cell r="A48">
            <v>21404</v>
          </cell>
          <cell r="B48" t="str">
            <v>DARRELL</v>
          </cell>
          <cell r="C48" t="str">
            <v>MITCHELL</v>
          </cell>
          <cell r="D48" t="str">
            <v>WILLIAM LANGAN</v>
          </cell>
        </row>
        <row r="49">
          <cell r="A49">
            <v>21406</v>
          </cell>
          <cell r="B49" t="str">
            <v>PATRICK</v>
          </cell>
          <cell r="C49" t="str">
            <v>WALKER</v>
          </cell>
          <cell r="D49" t="str">
            <v>WILLIAM LANGAN</v>
          </cell>
        </row>
        <row r="50">
          <cell r="A50">
            <v>21407</v>
          </cell>
          <cell r="B50" t="str">
            <v>BARRY</v>
          </cell>
          <cell r="C50" t="str">
            <v>LOGAN</v>
          </cell>
          <cell r="D50" t="str">
            <v>WILLIAM LANGAN</v>
          </cell>
        </row>
        <row r="51">
          <cell r="A51">
            <v>21409</v>
          </cell>
          <cell r="B51" t="str">
            <v>PATRICK</v>
          </cell>
          <cell r="C51" t="str">
            <v>MCCANN</v>
          </cell>
          <cell r="D51" t="str">
            <v>WILLIAM LANGAN</v>
          </cell>
        </row>
        <row r="52">
          <cell r="A52">
            <v>21410</v>
          </cell>
          <cell r="B52" t="str">
            <v>PAUL</v>
          </cell>
          <cell r="C52" t="str">
            <v>MCLAUGHLIN</v>
          </cell>
          <cell r="D52" t="str">
            <v>WILLIAM LANGAN</v>
          </cell>
        </row>
        <row r="53">
          <cell r="A53">
            <v>21411</v>
          </cell>
          <cell r="B53" t="str">
            <v>THOMAS</v>
          </cell>
          <cell r="C53" t="str">
            <v>THOMSON</v>
          </cell>
          <cell r="D53" t="str">
            <v>WILLIAM LANGAN</v>
          </cell>
        </row>
        <row r="54">
          <cell r="A54">
            <v>21412</v>
          </cell>
          <cell r="B54" t="str">
            <v>CHARLES</v>
          </cell>
          <cell r="C54" t="str">
            <v>DODDS</v>
          </cell>
          <cell r="D54" t="str">
            <v>WILLIAM LANGAN</v>
          </cell>
        </row>
        <row r="55">
          <cell r="A55">
            <v>21413</v>
          </cell>
          <cell r="B55" t="str">
            <v>THOMAS</v>
          </cell>
          <cell r="C55" t="str">
            <v>HALLIDAY</v>
          </cell>
          <cell r="D55" t="str">
            <v>WILLIAM LANGAN</v>
          </cell>
        </row>
        <row r="56">
          <cell r="A56">
            <v>21416</v>
          </cell>
          <cell r="B56" t="str">
            <v>CAROLINE</v>
          </cell>
          <cell r="C56" t="str">
            <v>BOYNE</v>
          </cell>
          <cell r="D56" t="str">
            <v>ISOBEL PITT</v>
          </cell>
        </row>
        <row r="57">
          <cell r="A57">
            <v>21417</v>
          </cell>
          <cell r="B57" t="str">
            <v>LINDA</v>
          </cell>
          <cell r="C57" t="str">
            <v>HIND</v>
          </cell>
          <cell r="D57" t="str">
            <v>WILLIAM LANGAN</v>
          </cell>
        </row>
        <row r="58">
          <cell r="A58">
            <v>21418</v>
          </cell>
          <cell r="B58" t="str">
            <v>NICOLA</v>
          </cell>
          <cell r="C58" t="str">
            <v>GALLOWAY</v>
          </cell>
          <cell r="D58" t="str">
            <v>WILLIAM LANGAN</v>
          </cell>
        </row>
        <row r="59">
          <cell r="A59">
            <v>21423</v>
          </cell>
          <cell r="B59" t="str">
            <v>RONA</v>
          </cell>
          <cell r="C59" t="str">
            <v>RUSSELL</v>
          </cell>
          <cell r="D59" t="str">
            <v>ANDY SMITH</v>
          </cell>
        </row>
        <row r="60">
          <cell r="A60">
            <v>21424</v>
          </cell>
          <cell r="B60" t="str">
            <v>LOUISE</v>
          </cell>
          <cell r="C60" t="str">
            <v>MCDONALD</v>
          </cell>
          <cell r="D60" t="str">
            <v>WILLIAM LANGAN</v>
          </cell>
        </row>
        <row r="61">
          <cell r="A61">
            <v>21425</v>
          </cell>
          <cell r="B61" t="str">
            <v>TONY</v>
          </cell>
          <cell r="C61" t="str">
            <v>BARR</v>
          </cell>
          <cell r="D61" t="str">
            <v>KRISTEN FERTANI</v>
          </cell>
        </row>
        <row r="62">
          <cell r="A62">
            <v>21428</v>
          </cell>
          <cell r="B62" t="str">
            <v xml:space="preserve">STEPHEN </v>
          </cell>
          <cell r="C62" t="str">
            <v>NELSON</v>
          </cell>
          <cell r="D62" t="str">
            <v>WILLIAM LANGAN</v>
          </cell>
        </row>
        <row r="63">
          <cell r="A63">
            <v>21430</v>
          </cell>
          <cell r="B63" t="str">
            <v>JENNIFER</v>
          </cell>
          <cell r="C63" t="str">
            <v>TIERNEY</v>
          </cell>
          <cell r="D63" t="str">
            <v>MARK BOTTOMLEY</v>
          </cell>
        </row>
        <row r="64">
          <cell r="A64">
            <v>21434</v>
          </cell>
          <cell r="B64" t="str">
            <v>RICHARD</v>
          </cell>
          <cell r="C64" t="str">
            <v>FALCONER</v>
          </cell>
          <cell r="D64" t="str">
            <v>LORRAINE MCBEATH</v>
          </cell>
        </row>
        <row r="65">
          <cell r="A65">
            <v>21436</v>
          </cell>
          <cell r="B65" t="str">
            <v>WILLIAM</v>
          </cell>
          <cell r="C65" t="str">
            <v>SMITH</v>
          </cell>
          <cell r="D65" t="str">
            <v>WILLIAM LANGAN</v>
          </cell>
        </row>
        <row r="66">
          <cell r="A66">
            <v>21438</v>
          </cell>
          <cell r="B66" t="str">
            <v>PETER</v>
          </cell>
          <cell r="C66" t="str">
            <v>SIEVWRIGHT</v>
          </cell>
          <cell r="D66" t="str">
            <v>DOUGLAS SMITH</v>
          </cell>
        </row>
        <row r="67">
          <cell r="A67">
            <v>21440</v>
          </cell>
          <cell r="B67" t="str">
            <v>PAUL</v>
          </cell>
          <cell r="C67" t="str">
            <v>MIDDLEMASS</v>
          </cell>
          <cell r="D67" t="str">
            <v>COLIN JONES</v>
          </cell>
        </row>
        <row r="68">
          <cell r="A68">
            <v>21442</v>
          </cell>
          <cell r="B68" t="str">
            <v>IRENE</v>
          </cell>
          <cell r="C68" t="str">
            <v>MCCABE</v>
          </cell>
          <cell r="D68" t="str">
            <v>WILLIAM LANGAN</v>
          </cell>
        </row>
        <row r="69">
          <cell r="A69">
            <v>21443</v>
          </cell>
          <cell r="B69" t="str">
            <v>KEVIN</v>
          </cell>
          <cell r="C69" t="str">
            <v>CAIRNS</v>
          </cell>
          <cell r="D69" t="str">
            <v>WILLIAM LANGAN</v>
          </cell>
        </row>
        <row r="70">
          <cell r="A70">
            <v>21444</v>
          </cell>
          <cell r="B70" t="str">
            <v>SCOTT</v>
          </cell>
          <cell r="C70" t="str">
            <v>NOBLE</v>
          </cell>
          <cell r="D70" t="str">
            <v>JAMES COOPER</v>
          </cell>
        </row>
        <row r="71">
          <cell r="A71">
            <v>21446</v>
          </cell>
          <cell r="B71" t="str">
            <v>LAWRENCE</v>
          </cell>
          <cell r="C71" t="str">
            <v>KIRKLAND</v>
          </cell>
          <cell r="D71" t="str">
            <v>WILLIAM LANGAN</v>
          </cell>
        </row>
        <row r="72">
          <cell r="A72">
            <v>21453</v>
          </cell>
          <cell r="B72" t="str">
            <v>PAUL</v>
          </cell>
          <cell r="C72" t="str">
            <v>MCDONALD</v>
          </cell>
          <cell r="D72" t="str">
            <v>WILLIAM LANGAN</v>
          </cell>
        </row>
        <row r="73">
          <cell r="A73">
            <v>21456</v>
          </cell>
          <cell r="B73" t="str">
            <v>IAN</v>
          </cell>
          <cell r="C73" t="str">
            <v>RITCHIE</v>
          </cell>
          <cell r="D73" t="str">
            <v>COLIN JONES</v>
          </cell>
        </row>
        <row r="74">
          <cell r="A74">
            <v>21459</v>
          </cell>
          <cell r="B74" t="str">
            <v>ROBERT</v>
          </cell>
          <cell r="C74" t="str">
            <v>MCLEOD</v>
          </cell>
          <cell r="D74" t="str">
            <v>WILLIAM LANGAN</v>
          </cell>
        </row>
        <row r="75">
          <cell r="A75">
            <v>21460</v>
          </cell>
          <cell r="B75" t="str">
            <v>JAMES</v>
          </cell>
          <cell r="C75" t="str">
            <v>REID</v>
          </cell>
          <cell r="D75" t="str">
            <v>WILLIAM LANGAN</v>
          </cell>
        </row>
        <row r="76">
          <cell r="A76">
            <v>21462</v>
          </cell>
          <cell r="B76" t="str">
            <v>ROBERT</v>
          </cell>
          <cell r="C76" t="str">
            <v>MCCORMACK</v>
          </cell>
          <cell r="D76" t="str">
            <v>WILLIAM LANGAN</v>
          </cell>
        </row>
        <row r="77">
          <cell r="A77">
            <v>21463</v>
          </cell>
          <cell r="B77" t="str">
            <v>DAVINA</v>
          </cell>
          <cell r="C77" t="str">
            <v>SOSNOWSKI</v>
          </cell>
          <cell r="D77" t="str">
            <v>ALISTAIR DAVIDSON</v>
          </cell>
        </row>
        <row r="78">
          <cell r="A78">
            <v>21470</v>
          </cell>
          <cell r="B78" t="str">
            <v>COLIN</v>
          </cell>
          <cell r="C78" t="str">
            <v>THOMSON</v>
          </cell>
          <cell r="D78" t="str">
            <v>WILLIAM LANGAN</v>
          </cell>
        </row>
        <row r="79">
          <cell r="A79">
            <v>21475</v>
          </cell>
          <cell r="B79" t="str">
            <v>ROBERT</v>
          </cell>
          <cell r="C79" t="str">
            <v>MCELROY</v>
          </cell>
          <cell r="D79" t="str">
            <v>WILLIAM LANGAN</v>
          </cell>
        </row>
        <row r="80">
          <cell r="A80">
            <v>21476</v>
          </cell>
          <cell r="B80" t="str">
            <v>PAUL</v>
          </cell>
          <cell r="C80" t="str">
            <v>MCLAUGHLIN</v>
          </cell>
          <cell r="D80" t="str">
            <v>WILLIAM LANGAN</v>
          </cell>
        </row>
        <row r="81">
          <cell r="A81">
            <v>21480</v>
          </cell>
          <cell r="B81" t="str">
            <v>CATRIONA</v>
          </cell>
          <cell r="C81" t="str">
            <v>JAMES</v>
          </cell>
          <cell r="D81" t="str">
            <v>ROBERT DOUGHTY</v>
          </cell>
        </row>
        <row r="82">
          <cell r="A82">
            <v>21481</v>
          </cell>
          <cell r="B82" t="str">
            <v>ANDREW</v>
          </cell>
          <cell r="C82" t="str">
            <v>GRAY</v>
          </cell>
          <cell r="D82" t="str">
            <v>WILLIAM LANGAN</v>
          </cell>
        </row>
        <row r="83">
          <cell r="A83">
            <v>21482</v>
          </cell>
          <cell r="B83" t="str">
            <v>STUART</v>
          </cell>
          <cell r="C83" t="str">
            <v>WILKINSON</v>
          </cell>
          <cell r="D83" t="str">
            <v>WILLIAM LANGAN</v>
          </cell>
        </row>
        <row r="84">
          <cell r="A84">
            <v>21483</v>
          </cell>
          <cell r="B84" t="str">
            <v>STUART</v>
          </cell>
          <cell r="C84" t="str">
            <v>MABON</v>
          </cell>
          <cell r="D84" t="str">
            <v>GORDON BEVERIDGE</v>
          </cell>
        </row>
        <row r="85">
          <cell r="A85">
            <v>21488</v>
          </cell>
          <cell r="B85" t="str">
            <v>CHRISTAL ANN</v>
          </cell>
          <cell r="C85" t="str">
            <v>SCHNEIDER</v>
          </cell>
          <cell r="D85" t="str">
            <v>ELAINE O'NEILL</v>
          </cell>
        </row>
        <row r="86">
          <cell r="A86">
            <v>21492</v>
          </cell>
          <cell r="B86" t="str">
            <v>GREAME</v>
          </cell>
          <cell r="C86" t="str">
            <v>THOMAS</v>
          </cell>
          <cell r="D86" t="str">
            <v>CLARKE CHING</v>
          </cell>
        </row>
        <row r="87">
          <cell r="A87">
            <v>21493</v>
          </cell>
          <cell r="B87" t="str">
            <v>MARK</v>
          </cell>
          <cell r="C87" t="str">
            <v>GEDDES</v>
          </cell>
          <cell r="D87" t="str">
            <v>STEPHEN MCINTOSH</v>
          </cell>
        </row>
        <row r="88">
          <cell r="A88">
            <v>21494</v>
          </cell>
          <cell r="B88" t="str">
            <v xml:space="preserve">SHAUN </v>
          </cell>
          <cell r="C88" t="str">
            <v>REILLY</v>
          </cell>
          <cell r="D88" t="str">
            <v>L WORSKI</v>
          </cell>
        </row>
        <row r="89">
          <cell r="A89">
            <v>21496</v>
          </cell>
          <cell r="B89" t="str">
            <v>REBECCA</v>
          </cell>
          <cell r="C89" t="str">
            <v>SMITH</v>
          </cell>
          <cell r="D89" t="str">
            <v>JORGE DAVALOS</v>
          </cell>
        </row>
        <row r="90">
          <cell r="A90">
            <v>21497</v>
          </cell>
          <cell r="B90" t="str">
            <v>SINEAD</v>
          </cell>
          <cell r="C90" t="str">
            <v>DUNLOP</v>
          </cell>
          <cell r="D90" t="str">
            <v>KEVIN CLIFTON</v>
          </cell>
        </row>
        <row r="91">
          <cell r="A91">
            <v>21500</v>
          </cell>
          <cell r="B91" t="str">
            <v>DAVID</v>
          </cell>
          <cell r="C91" t="str">
            <v>BATES</v>
          </cell>
          <cell r="D91" t="str">
            <v>ROBERT HENDERSON</v>
          </cell>
        </row>
        <row r="92">
          <cell r="A92">
            <v>21501</v>
          </cell>
          <cell r="B92" t="str">
            <v>GAVIN</v>
          </cell>
          <cell r="C92" t="str">
            <v>REYNOLDS</v>
          </cell>
          <cell r="D92" t="str">
            <v>WILLIAM LANGAN</v>
          </cell>
        </row>
        <row r="93">
          <cell r="A93">
            <v>21502</v>
          </cell>
          <cell r="B93" t="str">
            <v>DAVID</v>
          </cell>
          <cell r="C93" t="str">
            <v>MORLEY</v>
          </cell>
          <cell r="D93" t="str">
            <v>WILLIAM LANGAN</v>
          </cell>
        </row>
        <row r="94">
          <cell r="A94">
            <v>21503</v>
          </cell>
          <cell r="B94" t="str">
            <v>CARLA</v>
          </cell>
          <cell r="C94" t="str">
            <v>HALTON</v>
          </cell>
          <cell r="D94" t="str">
            <v>JORGE DAVALOS</v>
          </cell>
        </row>
        <row r="95">
          <cell r="A95">
            <v>21505</v>
          </cell>
          <cell r="B95" t="str">
            <v>NIALL</v>
          </cell>
          <cell r="C95" t="str">
            <v>AWLSON</v>
          </cell>
          <cell r="D95" t="str">
            <v>CLARKE CHING</v>
          </cell>
        </row>
        <row r="96">
          <cell r="A96">
            <v>21506</v>
          </cell>
          <cell r="B96" t="str">
            <v>JOHN</v>
          </cell>
          <cell r="C96" t="str">
            <v>MCLEAN</v>
          </cell>
          <cell r="D96" t="str">
            <v>WILLIAM LANGAN</v>
          </cell>
        </row>
        <row r="97">
          <cell r="A97">
            <v>21507</v>
          </cell>
          <cell r="B97" t="str">
            <v>CARINA</v>
          </cell>
          <cell r="C97" t="str">
            <v>WILSON</v>
          </cell>
          <cell r="D97" t="str">
            <v>ALISTAIR DAVIDSON</v>
          </cell>
        </row>
        <row r="98">
          <cell r="A98">
            <v>21512</v>
          </cell>
          <cell r="B98" t="str">
            <v>MACKENZIE</v>
          </cell>
          <cell r="C98" t="str">
            <v>NEWHAM</v>
          </cell>
          <cell r="D98" t="str">
            <v>ALISTAIR DAVIDSON</v>
          </cell>
        </row>
        <row r="99">
          <cell r="A99">
            <v>21513</v>
          </cell>
          <cell r="B99" t="str">
            <v>ANDREW</v>
          </cell>
          <cell r="C99" t="str">
            <v>MASON</v>
          </cell>
          <cell r="D99" t="str">
            <v>WILLIAM LANGAN</v>
          </cell>
        </row>
        <row r="100">
          <cell r="A100">
            <v>21514</v>
          </cell>
          <cell r="B100" t="str">
            <v>LISA</v>
          </cell>
          <cell r="C100" t="str">
            <v>BALLANTYNE</v>
          </cell>
          <cell r="D100" t="str">
            <v>IAIN DUMBRECK</v>
          </cell>
        </row>
        <row r="101">
          <cell r="A101">
            <v>21515</v>
          </cell>
          <cell r="B101" t="str">
            <v>STUART</v>
          </cell>
          <cell r="C101" t="str">
            <v>MCPHAIL</v>
          </cell>
          <cell r="D101" t="str">
            <v>CLARKE CHING</v>
          </cell>
        </row>
        <row r="102">
          <cell r="A102">
            <v>21516</v>
          </cell>
          <cell r="B102" t="str">
            <v>SARA</v>
          </cell>
          <cell r="C102" t="str">
            <v>MARSHALL</v>
          </cell>
          <cell r="D102" t="str">
            <v>SURBJIT DHILLON</v>
          </cell>
        </row>
        <row r="103">
          <cell r="A103">
            <v>21517</v>
          </cell>
          <cell r="B103" t="str">
            <v>BECKY</v>
          </cell>
          <cell r="C103" t="str">
            <v>PASSFIELD</v>
          </cell>
          <cell r="D103" t="str">
            <v>ALISTAIR DAVIDSON</v>
          </cell>
        </row>
        <row r="104">
          <cell r="A104">
            <v>21519</v>
          </cell>
          <cell r="B104" t="str">
            <v>LAURA</v>
          </cell>
          <cell r="C104" t="str">
            <v>MACDONALD</v>
          </cell>
          <cell r="D104" t="str">
            <v>ALISTAIR DAVIDSON</v>
          </cell>
        </row>
        <row r="105">
          <cell r="A105">
            <v>21520</v>
          </cell>
          <cell r="B105" t="str">
            <v>SHABANA</v>
          </cell>
          <cell r="C105" t="str">
            <v>JAMIL</v>
          </cell>
          <cell r="D105" t="str">
            <v>ALISTAIR DAVIDSON</v>
          </cell>
        </row>
        <row r="106">
          <cell r="A106">
            <v>21521</v>
          </cell>
          <cell r="B106" t="str">
            <v>NICOLA</v>
          </cell>
          <cell r="C106" t="str">
            <v>MULLAN</v>
          </cell>
          <cell r="D106" t="str">
            <v>ALISTAIR DAVIDSON</v>
          </cell>
        </row>
        <row r="107">
          <cell r="A107">
            <v>21523</v>
          </cell>
          <cell r="B107" t="str">
            <v>MARK</v>
          </cell>
          <cell r="C107" t="str">
            <v>IMRIE</v>
          </cell>
          <cell r="D107" t="str">
            <v>WILLIAM LANGAN</v>
          </cell>
        </row>
        <row r="108">
          <cell r="A108">
            <v>21524</v>
          </cell>
          <cell r="B108" t="str">
            <v>BRIAN</v>
          </cell>
          <cell r="C108" t="str">
            <v>FLANAGAN</v>
          </cell>
          <cell r="D108" t="str">
            <v>WILLIAM LANGAN</v>
          </cell>
        </row>
        <row r="109">
          <cell r="A109">
            <v>21525</v>
          </cell>
          <cell r="B109" t="str">
            <v>CHRISTOPHER</v>
          </cell>
          <cell r="C109" t="str">
            <v>DAILLY</v>
          </cell>
          <cell r="D109" t="str">
            <v>WILLIAM LANGAN</v>
          </cell>
        </row>
        <row r="110">
          <cell r="A110">
            <v>21528</v>
          </cell>
          <cell r="B110" t="str">
            <v>JOHN</v>
          </cell>
          <cell r="C110" t="str">
            <v>COOK</v>
          </cell>
          <cell r="D110" t="str">
            <v>WILLIAM LANGAN</v>
          </cell>
        </row>
        <row r="111">
          <cell r="A111">
            <v>21529</v>
          </cell>
          <cell r="B111" t="str">
            <v>JENNA</v>
          </cell>
          <cell r="C111" t="str">
            <v>REID</v>
          </cell>
          <cell r="D111" t="str">
            <v>CLARKE CHING</v>
          </cell>
        </row>
        <row r="112">
          <cell r="A112">
            <v>21530</v>
          </cell>
          <cell r="B112" t="str">
            <v>DEREK</v>
          </cell>
          <cell r="C112" t="str">
            <v>FRASER</v>
          </cell>
          <cell r="D112" t="str">
            <v>WILLIAM LANGAN</v>
          </cell>
        </row>
        <row r="113">
          <cell r="A113">
            <v>21531</v>
          </cell>
          <cell r="B113" t="str">
            <v>EILDH</v>
          </cell>
          <cell r="C113" t="str">
            <v>SCOTT</v>
          </cell>
          <cell r="D113" t="str">
            <v>IAIN DUMBRECK</v>
          </cell>
        </row>
        <row r="114">
          <cell r="A114">
            <v>21534</v>
          </cell>
          <cell r="B114" t="str">
            <v xml:space="preserve">ELLIS </v>
          </cell>
          <cell r="C114" t="str">
            <v>DUFFY</v>
          </cell>
          <cell r="D114" t="str">
            <v>CLARKE CHING</v>
          </cell>
        </row>
        <row r="115">
          <cell r="A115">
            <v>21535</v>
          </cell>
          <cell r="B115" t="str">
            <v>KRISTOPHER</v>
          </cell>
          <cell r="C115" t="str">
            <v>ALEXANDER</v>
          </cell>
          <cell r="D115" t="str">
            <v>EVELYN LEITCH</v>
          </cell>
        </row>
        <row r="116">
          <cell r="A116">
            <v>21536</v>
          </cell>
          <cell r="B116" t="str">
            <v>CATHERINE</v>
          </cell>
          <cell r="C116" t="str">
            <v>MCKENZIE</v>
          </cell>
          <cell r="D116" t="str">
            <v>WILLIAM LANGAN</v>
          </cell>
        </row>
        <row r="117">
          <cell r="A117">
            <v>21537</v>
          </cell>
          <cell r="B117" t="str">
            <v xml:space="preserve">SHARON </v>
          </cell>
          <cell r="C117" t="str">
            <v>MCCALL</v>
          </cell>
          <cell r="D117" t="str">
            <v>PAULINE MCLAUGHLAN</v>
          </cell>
        </row>
        <row r="118">
          <cell r="A118">
            <v>21538</v>
          </cell>
          <cell r="B118" t="str">
            <v>DAVID</v>
          </cell>
          <cell r="C118" t="str">
            <v>BAXTER</v>
          </cell>
          <cell r="D118" t="str">
            <v>HEIDI FRECGUARD</v>
          </cell>
        </row>
        <row r="119">
          <cell r="A119">
            <v>21539</v>
          </cell>
          <cell r="B119" t="str">
            <v>THOMAS</v>
          </cell>
          <cell r="C119" t="str">
            <v>JENKINS</v>
          </cell>
          <cell r="D119" t="str">
            <v>WILLIAM LANGAN</v>
          </cell>
        </row>
        <row r="120">
          <cell r="A120">
            <v>21541</v>
          </cell>
          <cell r="B120" t="str">
            <v>MIRIAM</v>
          </cell>
          <cell r="C120" t="str">
            <v>MAHONY</v>
          </cell>
          <cell r="D120" t="str">
            <v>ALISTAIR DAVIDSON</v>
          </cell>
        </row>
        <row r="121">
          <cell r="A121">
            <v>21542</v>
          </cell>
          <cell r="B121" t="str">
            <v xml:space="preserve">GRAHAM </v>
          </cell>
          <cell r="C121" t="str">
            <v>HANNAH</v>
          </cell>
          <cell r="D121" t="str">
            <v>CLARKE CHING</v>
          </cell>
        </row>
        <row r="122">
          <cell r="A122">
            <v>21542</v>
          </cell>
          <cell r="B122" t="str">
            <v xml:space="preserve">GRAHAM </v>
          </cell>
          <cell r="C122" t="str">
            <v>HANNAH</v>
          </cell>
          <cell r="D122" t="str">
            <v>FIONA SHEPHERD</v>
          </cell>
        </row>
        <row r="123">
          <cell r="A123">
            <v>21544</v>
          </cell>
          <cell r="B123" t="str">
            <v>SUSAN</v>
          </cell>
          <cell r="C123" t="str">
            <v>MCGOLDRICK</v>
          </cell>
          <cell r="D123" t="str">
            <v>ALISON HONEYFORD</v>
          </cell>
        </row>
        <row r="124">
          <cell r="A124">
            <v>21545</v>
          </cell>
          <cell r="B124" t="str">
            <v>ALAN</v>
          </cell>
          <cell r="C124" t="str">
            <v>HOSIE</v>
          </cell>
          <cell r="D124" t="str">
            <v>CLARKE CHING</v>
          </cell>
        </row>
        <row r="125">
          <cell r="A125">
            <v>21546</v>
          </cell>
          <cell r="B125" t="str">
            <v>LISA</v>
          </cell>
          <cell r="C125" t="str">
            <v>FULLER</v>
          </cell>
          <cell r="D125" t="str">
            <v>CLARKE CHING</v>
          </cell>
        </row>
        <row r="126">
          <cell r="A126">
            <v>21547</v>
          </cell>
          <cell r="B126" t="str">
            <v xml:space="preserve">LORRAINE </v>
          </cell>
          <cell r="C126" t="str">
            <v>BROPHY</v>
          </cell>
          <cell r="D126" t="str">
            <v>CATHY BANKIER</v>
          </cell>
        </row>
        <row r="127">
          <cell r="A127">
            <v>21548</v>
          </cell>
          <cell r="B127" t="str">
            <v xml:space="preserve">STEPHANIE </v>
          </cell>
          <cell r="C127" t="str">
            <v>HARRIS</v>
          </cell>
          <cell r="D127" t="str">
            <v>CLARKE CHING</v>
          </cell>
        </row>
        <row r="128">
          <cell r="A128">
            <v>21549</v>
          </cell>
          <cell r="B128" t="str">
            <v>RAYMOND</v>
          </cell>
          <cell r="C128" t="str">
            <v>NICOL</v>
          </cell>
          <cell r="D128" t="str">
            <v>WILLIAM LANGAN</v>
          </cell>
        </row>
        <row r="129">
          <cell r="A129">
            <v>21552</v>
          </cell>
          <cell r="B129" t="str">
            <v xml:space="preserve">FIONA </v>
          </cell>
          <cell r="C129" t="str">
            <v>CHAN</v>
          </cell>
          <cell r="D129" t="str">
            <v>ALISTAIR DAVIDSON</v>
          </cell>
        </row>
        <row r="130">
          <cell r="A130">
            <v>21553</v>
          </cell>
          <cell r="B130" t="str">
            <v xml:space="preserve">GARETH </v>
          </cell>
          <cell r="C130" t="str">
            <v>HASSON</v>
          </cell>
          <cell r="D130" t="str">
            <v>ALISTAIR DAVIDSON</v>
          </cell>
        </row>
        <row r="131">
          <cell r="A131">
            <v>21557</v>
          </cell>
          <cell r="B131" t="str">
            <v>JOHN</v>
          </cell>
          <cell r="C131" t="str">
            <v>PROPHET</v>
          </cell>
          <cell r="D131" t="str">
            <v>LIZ WOLSKI</v>
          </cell>
        </row>
        <row r="132">
          <cell r="A132">
            <v>21560</v>
          </cell>
          <cell r="B132" t="str">
            <v>NIALL</v>
          </cell>
          <cell r="C132" t="str">
            <v>MCGILL</v>
          </cell>
          <cell r="D132" t="str">
            <v>TAMSYN KENNEDY</v>
          </cell>
        </row>
        <row r="133">
          <cell r="A133">
            <v>21561</v>
          </cell>
          <cell r="B133" t="str">
            <v>RHIANNON</v>
          </cell>
          <cell r="C133" t="str">
            <v>ETHERIDGE</v>
          </cell>
          <cell r="D133" t="str">
            <v>CLARKE CHING</v>
          </cell>
        </row>
        <row r="134">
          <cell r="A134">
            <v>21563</v>
          </cell>
          <cell r="B134" t="str">
            <v>DAVID</v>
          </cell>
          <cell r="C134" t="str">
            <v>BAXTER</v>
          </cell>
          <cell r="D134" t="str">
            <v>HEIDI FREEGUARD</v>
          </cell>
        </row>
        <row r="135">
          <cell r="A135">
            <v>21564</v>
          </cell>
          <cell r="B135" t="str">
            <v>CLAIRE</v>
          </cell>
          <cell r="C135" t="str">
            <v>CALLAGHAN</v>
          </cell>
          <cell r="D135" t="str">
            <v>COLIN WALLCE</v>
          </cell>
        </row>
        <row r="136">
          <cell r="A136">
            <v>21565</v>
          </cell>
          <cell r="B136" t="str">
            <v>CAROLE ANN</v>
          </cell>
          <cell r="C136" t="str">
            <v>DAVIDSON</v>
          </cell>
          <cell r="D136" t="str">
            <v>COLIN WALLCE</v>
          </cell>
        </row>
        <row r="137">
          <cell r="A137">
            <v>21566</v>
          </cell>
          <cell r="B137" t="str">
            <v>FRANCES</v>
          </cell>
          <cell r="C137" t="str">
            <v>MERCER</v>
          </cell>
          <cell r="D137" t="str">
            <v>CLARKE CHING</v>
          </cell>
        </row>
        <row r="138">
          <cell r="A138">
            <v>21568</v>
          </cell>
          <cell r="B138" t="str">
            <v>MICHAEL</v>
          </cell>
          <cell r="C138" t="str">
            <v>SCALLON</v>
          </cell>
          <cell r="D138" t="str">
            <v>CLARKE CHING</v>
          </cell>
        </row>
        <row r="139">
          <cell r="A139">
            <v>21569</v>
          </cell>
          <cell r="B139" t="str">
            <v xml:space="preserve">KERRY </v>
          </cell>
          <cell r="C139" t="str">
            <v>O'HANLON</v>
          </cell>
          <cell r="D139" t="str">
            <v>CLARKE CHING</v>
          </cell>
        </row>
        <row r="140">
          <cell r="A140">
            <v>21573</v>
          </cell>
          <cell r="B140" t="str">
            <v>LISA</v>
          </cell>
          <cell r="C140" t="str">
            <v>SIMPSON</v>
          </cell>
          <cell r="D140" t="str">
            <v>SAMANTHA GORDON</v>
          </cell>
        </row>
        <row r="141">
          <cell r="A141">
            <v>21574</v>
          </cell>
          <cell r="B141" t="str">
            <v>LISA</v>
          </cell>
          <cell r="C141" t="str">
            <v>O'HAGAN</v>
          </cell>
          <cell r="D141" t="str">
            <v>TAMSYN KENNEDY</v>
          </cell>
        </row>
        <row r="142">
          <cell r="A142">
            <v>21579</v>
          </cell>
          <cell r="B142" t="str">
            <v>GRANT</v>
          </cell>
          <cell r="C142" t="str">
            <v>PATIENCE</v>
          </cell>
          <cell r="D142" t="str">
            <v>JOHN GRIFFEN</v>
          </cell>
        </row>
        <row r="143">
          <cell r="A143">
            <v>21580</v>
          </cell>
          <cell r="B143" t="str">
            <v>STEPHEN</v>
          </cell>
          <cell r="C143" t="str">
            <v>MURRAY</v>
          </cell>
          <cell r="D143" t="str">
            <v>WILLIAM LANGAN</v>
          </cell>
        </row>
        <row r="144">
          <cell r="A144">
            <v>21588</v>
          </cell>
          <cell r="B144" t="str">
            <v>ANDREA</v>
          </cell>
          <cell r="C144" t="str">
            <v>CARMICHAEL</v>
          </cell>
          <cell r="D144" t="str">
            <v>SAMANTHA GORDON</v>
          </cell>
        </row>
        <row r="145">
          <cell r="A145">
            <v>21589</v>
          </cell>
          <cell r="B145" t="str">
            <v>NITIN</v>
          </cell>
          <cell r="C145" t="str">
            <v>BELLIKATTI</v>
          </cell>
          <cell r="D145" t="str">
            <v>FIONA PURDOM</v>
          </cell>
        </row>
        <row r="146">
          <cell r="A146">
            <v>21591</v>
          </cell>
          <cell r="B146" t="str">
            <v xml:space="preserve">SANDRA </v>
          </cell>
          <cell r="C146" t="str">
            <v>HAMILTON</v>
          </cell>
          <cell r="D146" t="str">
            <v>EUAN INGRAM</v>
          </cell>
        </row>
        <row r="147">
          <cell r="A147">
            <v>21592</v>
          </cell>
          <cell r="B147" t="str">
            <v>GRAEME</v>
          </cell>
          <cell r="C147" t="str">
            <v>MARSHALL</v>
          </cell>
          <cell r="D147" t="str">
            <v>SAMANTHA GORDON</v>
          </cell>
        </row>
        <row r="148">
          <cell r="A148">
            <v>21597</v>
          </cell>
          <cell r="B148" t="str">
            <v>CHARLES</v>
          </cell>
          <cell r="C148" t="str">
            <v>DONALD</v>
          </cell>
          <cell r="D148" t="str">
            <v>SAMANTHA GORDON</v>
          </cell>
        </row>
        <row r="149">
          <cell r="A149">
            <v>21598</v>
          </cell>
          <cell r="B149" t="str">
            <v>LAIRD</v>
          </cell>
          <cell r="C149" t="str">
            <v>KENNEDY</v>
          </cell>
          <cell r="D149" t="str">
            <v>SAMANTHA GORDON</v>
          </cell>
        </row>
        <row r="150">
          <cell r="A150">
            <v>21599</v>
          </cell>
          <cell r="B150" t="str">
            <v>CLAIRE</v>
          </cell>
          <cell r="C150" t="str">
            <v>MACIEJEWSKI</v>
          </cell>
          <cell r="D150" t="str">
            <v>MARGARET HARDING</v>
          </cell>
        </row>
        <row r="151">
          <cell r="A151">
            <v>21601</v>
          </cell>
          <cell r="B151" t="str">
            <v>MARK</v>
          </cell>
          <cell r="C151" t="str">
            <v>WALLACE</v>
          </cell>
          <cell r="D151" t="str">
            <v>SAMANTHA GORDON</v>
          </cell>
        </row>
        <row r="152">
          <cell r="A152">
            <v>21602</v>
          </cell>
          <cell r="B152" t="str">
            <v>MICHELLE</v>
          </cell>
          <cell r="C152" t="str">
            <v>DUNNETT</v>
          </cell>
          <cell r="D152" t="str">
            <v>SAMANTHA GORDON</v>
          </cell>
        </row>
        <row r="153">
          <cell r="A153">
            <v>21603</v>
          </cell>
          <cell r="B153" t="str">
            <v>BRIAN</v>
          </cell>
          <cell r="C153" t="str">
            <v>DUNN</v>
          </cell>
          <cell r="D153" t="str">
            <v>LIZ WOLSKI</v>
          </cell>
        </row>
        <row r="154">
          <cell r="A154">
            <v>21604</v>
          </cell>
          <cell r="B154" t="str">
            <v>DAVE</v>
          </cell>
          <cell r="C154" t="str">
            <v>STAFFORD</v>
          </cell>
          <cell r="D154" t="str">
            <v>SUSIE NALLY</v>
          </cell>
        </row>
        <row r="155">
          <cell r="A155">
            <v>21605</v>
          </cell>
          <cell r="B155" t="str">
            <v>ROBERT</v>
          </cell>
          <cell r="C155" t="str">
            <v>MACKENZIE</v>
          </cell>
          <cell r="D155" t="str">
            <v>SAMANTHA GORDON</v>
          </cell>
        </row>
        <row r="156">
          <cell r="A156">
            <v>21606</v>
          </cell>
          <cell r="B156" t="str">
            <v>KEVIN</v>
          </cell>
          <cell r="C156" t="str">
            <v>DUFFY</v>
          </cell>
          <cell r="D156" t="str">
            <v>SAMANTHA GORDON</v>
          </cell>
        </row>
        <row r="157">
          <cell r="A157">
            <v>21611</v>
          </cell>
          <cell r="B157" t="str">
            <v xml:space="preserve">DAVID </v>
          </cell>
          <cell r="C157" t="str">
            <v>THOMSON</v>
          </cell>
          <cell r="D157" t="str">
            <v>SAMANTHA GORDON</v>
          </cell>
        </row>
        <row r="158">
          <cell r="A158">
            <v>21614</v>
          </cell>
          <cell r="B158" t="str">
            <v>CHRISTINE</v>
          </cell>
          <cell r="C158" t="str">
            <v>MCGEACHIN</v>
          </cell>
          <cell r="D158" t="str">
            <v>SAMANTHA GORDON</v>
          </cell>
        </row>
        <row r="159">
          <cell r="A159">
            <v>21617</v>
          </cell>
          <cell r="B159" t="str">
            <v>LINDA</v>
          </cell>
          <cell r="C159" t="str">
            <v>LOCHHEAD</v>
          </cell>
          <cell r="D159" t="str">
            <v>SAMANTHA GORDON</v>
          </cell>
        </row>
        <row r="160">
          <cell r="A160">
            <v>21620</v>
          </cell>
          <cell r="B160" t="str">
            <v xml:space="preserve">JULIE </v>
          </cell>
          <cell r="C160" t="str">
            <v>RUSSELL</v>
          </cell>
          <cell r="D160" t="str">
            <v>ANN MARIE MCVITTIE</v>
          </cell>
        </row>
        <row r="161">
          <cell r="A161">
            <v>21623</v>
          </cell>
          <cell r="B161" t="str">
            <v>BRENDAN</v>
          </cell>
          <cell r="C161" t="str">
            <v>CALLAN</v>
          </cell>
          <cell r="D161" t="str">
            <v>SAMANTHA GORDON</v>
          </cell>
        </row>
        <row r="162">
          <cell r="A162">
            <v>21627</v>
          </cell>
          <cell r="B162" t="str">
            <v xml:space="preserve">KRISTOPHER </v>
          </cell>
          <cell r="C162" t="str">
            <v>ALEXANDER</v>
          </cell>
          <cell r="D162" t="str">
            <v>SAMANTHA GORDON</v>
          </cell>
        </row>
        <row r="163">
          <cell r="A163">
            <v>21633</v>
          </cell>
          <cell r="B163" t="str">
            <v>DUNCAN</v>
          </cell>
          <cell r="C163" t="str">
            <v>MASSON</v>
          </cell>
          <cell r="D163" t="str">
            <v>SAMANTHA GORDON</v>
          </cell>
        </row>
        <row r="164">
          <cell r="A164">
            <v>21634</v>
          </cell>
          <cell r="B164" t="str">
            <v>NADINE</v>
          </cell>
          <cell r="C164" t="str">
            <v>MAISEY</v>
          </cell>
          <cell r="D164" t="str">
            <v>ANDREA CHRISTIE</v>
          </cell>
        </row>
        <row r="165">
          <cell r="A165">
            <v>21635</v>
          </cell>
          <cell r="B165" t="str">
            <v>EILEEN</v>
          </cell>
          <cell r="C165" t="str">
            <v>MOORE (WOTHERSPOON)</v>
          </cell>
          <cell r="D165" t="str">
            <v>ALISTAIR MACLEOD</v>
          </cell>
        </row>
        <row r="166">
          <cell r="A166">
            <v>21640</v>
          </cell>
          <cell r="B166" t="str">
            <v>MATTHEW</v>
          </cell>
          <cell r="C166" t="str">
            <v>CREHAN</v>
          </cell>
          <cell r="D166" t="str">
            <v>ELEANOR O'DRISCOLL</v>
          </cell>
        </row>
        <row r="167">
          <cell r="A167">
            <v>21641</v>
          </cell>
          <cell r="B167" t="str">
            <v>ANNA</v>
          </cell>
          <cell r="C167" t="str">
            <v>DHESI</v>
          </cell>
          <cell r="D167" t="str">
            <v>SURBJIT DHILLON</v>
          </cell>
        </row>
        <row r="168">
          <cell r="A168">
            <v>21642</v>
          </cell>
          <cell r="B168" t="str">
            <v>THOMAS</v>
          </cell>
          <cell r="C168" t="str">
            <v>CAMERON</v>
          </cell>
          <cell r="D168" t="str">
            <v>ELEANOR O'DRISCOLL</v>
          </cell>
        </row>
        <row r="169">
          <cell r="A169">
            <v>21643</v>
          </cell>
          <cell r="B169" t="str">
            <v xml:space="preserve">PAMELA </v>
          </cell>
          <cell r="C169" t="str">
            <v>MCILHARGEY</v>
          </cell>
          <cell r="D169" t="str">
            <v>ANN MARIE MCVITTIE</v>
          </cell>
        </row>
        <row r="170">
          <cell r="A170">
            <v>21647</v>
          </cell>
          <cell r="B170" t="str">
            <v>NICOLAS</v>
          </cell>
          <cell r="C170" t="str">
            <v>COLA</v>
          </cell>
          <cell r="D170" t="str">
            <v>BLAIR MITCHELL</v>
          </cell>
        </row>
        <row r="171">
          <cell r="A171">
            <v>21653</v>
          </cell>
          <cell r="B171" t="str">
            <v>SARA</v>
          </cell>
          <cell r="C171" t="str">
            <v>MANGIN</v>
          </cell>
          <cell r="D171" t="str">
            <v>SAMANTHA GORDON</v>
          </cell>
        </row>
        <row r="172">
          <cell r="A172">
            <v>21654</v>
          </cell>
          <cell r="B172" t="str">
            <v>DONNA</v>
          </cell>
          <cell r="C172" t="str">
            <v>SHORT</v>
          </cell>
          <cell r="D172" t="str">
            <v>MIKE MCGLINCHEY</v>
          </cell>
        </row>
        <row r="173">
          <cell r="A173">
            <v>21663</v>
          </cell>
          <cell r="B173" t="str">
            <v>JANINE</v>
          </cell>
          <cell r="C173" t="str">
            <v>FRANSSEN</v>
          </cell>
          <cell r="D173" t="str">
            <v>ALISTAIR DAVIDSON</v>
          </cell>
        </row>
        <row r="174">
          <cell r="A174">
            <v>21666</v>
          </cell>
          <cell r="B174" t="str">
            <v>MEAGAN</v>
          </cell>
          <cell r="C174" t="str">
            <v>TODD</v>
          </cell>
          <cell r="D174" t="str">
            <v>ANDREA CHRISTIE</v>
          </cell>
        </row>
        <row r="175">
          <cell r="A175">
            <v>21669</v>
          </cell>
          <cell r="B175" t="str">
            <v>ALAN</v>
          </cell>
          <cell r="C175" t="str">
            <v>FRASER</v>
          </cell>
          <cell r="D175" t="str">
            <v>SAMANTHA GORDON</v>
          </cell>
        </row>
        <row r="176">
          <cell r="A176">
            <v>21670</v>
          </cell>
          <cell r="B176" t="str">
            <v>CATHERINE</v>
          </cell>
          <cell r="C176" t="str">
            <v>BOYLE</v>
          </cell>
          <cell r="D176" t="str">
            <v>SAMANTHA GORDON</v>
          </cell>
        </row>
        <row r="177">
          <cell r="A177">
            <v>21671</v>
          </cell>
          <cell r="B177" t="str">
            <v>BRIAN</v>
          </cell>
          <cell r="C177" t="str">
            <v>ARNOLD</v>
          </cell>
          <cell r="D177" t="str">
            <v>SAMANTHA GORDON</v>
          </cell>
        </row>
        <row r="178">
          <cell r="A178">
            <v>21673</v>
          </cell>
          <cell r="B178" t="str">
            <v>PAULINE</v>
          </cell>
          <cell r="C178" t="str">
            <v>CORBETT</v>
          </cell>
          <cell r="D178" t="str">
            <v>SAMANTHA GORDON</v>
          </cell>
        </row>
        <row r="179">
          <cell r="A179">
            <v>21675</v>
          </cell>
          <cell r="B179" t="str">
            <v>COLIN</v>
          </cell>
          <cell r="C179" t="str">
            <v>GRAY</v>
          </cell>
          <cell r="D179" t="str">
            <v>HUGH FAIRBROTHER</v>
          </cell>
        </row>
        <row r="180">
          <cell r="A180">
            <v>21677</v>
          </cell>
          <cell r="B180" t="str">
            <v>ELLEN</v>
          </cell>
          <cell r="C180" t="str">
            <v>MCCORMICK</v>
          </cell>
          <cell r="D180" t="str">
            <v>DAVID WEBER</v>
          </cell>
        </row>
        <row r="181">
          <cell r="A181">
            <v>21678</v>
          </cell>
          <cell r="B181" t="str">
            <v>ROSS</v>
          </cell>
          <cell r="C181" t="str">
            <v>CAWKWELL</v>
          </cell>
          <cell r="D181" t="str">
            <v>FIONA LINTON</v>
          </cell>
        </row>
        <row r="182">
          <cell r="A182">
            <v>21681</v>
          </cell>
          <cell r="B182" t="str">
            <v xml:space="preserve">PAMELA </v>
          </cell>
          <cell r="C182" t="str">
            <v>BOYLE</v>
          </cell>
          <cell r="D182" t="str">
            <v>SAMANTHA GORDON</v>
          </cell>
        </row>
        <row r="183">
          <cell r="A183">
            <v>21682</v>
          </cell>
          <cell r="B183" t="str">
            <v>CLARK</v>
          </cell>
          <cell r="C183" t="str">
            <v>GILMOUR</v>
          </cell>
          <cell r="D183" t="str">
            <v>STEVEN WINETROBE</v>
          </cell>
        </row>
        <row r="184">
          <cell r="A184">
            <v>21682</v>
          </cell>
          <cell r="B184" t="str">
            <v>CLARK</v>
          </cell>
          <cell r="C184" t="str">
            <v>GILMOUR</v>
          </cell>
          <cell r="D184" t="str">
            <v>ALISTAIR DAVIDSON</v>
          </cell>
        </row>
        <row r="185">
          <cell r="A185">
            <v>21683</v>
          </cell>
          <cell r="B185" t="str">
            <v>SARAH</v>
          </cell>
          <cell r="C185" t="str">
            <v>DENHOLM</v>
          </cell>
          <cell r="D185" t="str">
            <v>KENNY BARR</v>
          </cell>
        </row>
        <row r="186">
          <cell r="A186">
            <v>21684</v>
          </cell>
          <cell r="B186" t="str">
            <v>AMANDA</v>
          </cell>
          <cell r="C186" t="str">
            <v>MCHALE</v>
          </cell>
          <cell r="D186" t="str">
            <v>HUGH FAIRBROTHER</v>
          </cell>
        </row>
        <row r="187">
          <cell r="A187">
            <v>21685</v>
          </cell>
          <cell r="B187" t="str">
            <v xml:space="preserve">NORMA </v>
          </cell>
          <cell r="C187" t="str">
            <v>CAMERON</v>
          </cell>
          <cell r="D187" t="str">
            <v>ANN MARIE MCVITTIE</v>
          </cell>
        </row>
        <row r="188">
          <cell r="A188">
            <v>21686</v>
          </cell>
          <cell r="B188" t="str">
            <v>GILLIAN</v>
          </cell>
          <cell r="C188" t="str">
            <v>COURT</v>
          </cell>
          <cell r="D188" t="str">
            <v>FIONA LINTON</v>
          </cell>
        </row>
        <row r="189">
          <cell r="A189">
            <v>21687</v>
          </cell>
          <cell r="B189" t="str">
            <v>BRIAN</v>
          </cell>
          <cell r="C189" t="str">
            <v>KYLES</v>
          </cell>
          <cell r="D189" t="str">
            <v>ANN MARIE MCVITTIE</v>
          </cell>
        </row>
        <row r="190">
          <cell r="A190">
            <v>21689</v>
          </cell>
          <cell r="B190" t="str">
            <v>NICOLE</v>
          </cell>
          <cell r="C190" t="str">
            <v>SCHOLZ</v>
          </cell>
          <cell r="D190" t="str">
            <v>SAMANTHA GORDON</v>
          </cell>
        </row>
        <row r="191">
          <cell r="A191">
            <v>21694</v>
          </cell>
          <cell r="B191" t="str">
            <v>ANDREA</v>
          </cell>
          <cell r="C191" t="str">
            <v>CARMICHAEL</v>
          </cell>
          <cell r="D191" t="str">
            <v>SAMANTHA GORDON</v>
          </cell>
        </row>
        <row r="192">
          <cell r="A192">
            <v>21699</v>
          </cell>
          <cell r="B192" t="str">
            <v>CRAIG</v>
          </cell>
          <cell r="C192" t="str">
            <v>MENZIES</v>
          </cell>
          <cell r="D192" t="str">
            <v>ANN MARIE MCVITTIE</v>
          </cell>
        </row>
        <row r="193">
          <cell r="A193">
            <v>21702</v>
          </cell>
          <cell r="B193" t="str">
            <v>KEITH</v>
          </cell>
          <cell r="C193" t="str">
            <v>MCNALLY</v>
          </cell>
          <cell r="D193" t="str">
            <v>SAMANTHA GORDON</v>
          </cell>
        </row>
        <row r="194">
          <cell r="A194">
            <v>21703</v>
          </cell>
          <cell r="B194" t="str">
            <v>KEVIN</v>
          </cell>
          <cell r="C194" t="str">
            <v>RYAN</v>
          </cell>
          <cell r="D194" t="str">
            <v>SAMANTHA GORDON</v>
          </cell>
        </row>
        <row r="195">
          <cell r="A195">
            <v>21704</v>
          </cell>
          <cell r="B195" t="str">
            <v>SUSAN</v>
          </cell>
          <cell r="C195" t="str">
            <v>MCKENZIE</v>
          </cell>
          <cell r="D195" t="str">
            <v>SAMANTHA GORDON</v>
          </cell>
        </row>
        <row r="196">
          <cell r="A196">
            <v>21706</v>
          </cell>
          <cell r="B196" t="str">
            <v xml:space="preserve">NIMPHA </v>
          </cell>
          <cell r="C196" t="str">
            <v>JEFFREY</v>
          </cell>
          <cell r="D196" t="str">
            <v>SAMANTHA GORDON</v>
          </cell>
        </row>
        <row r="197">
          <cell r="A197">
            <v>21707</v>
          </cell>
          <cell r="B197" t="str">
            <v>EVELYN</v>
          </cell>
          <cell r="C197" t="str">
            <v>SMITH</v>
          </cell>
          <cell r="D197" t="str">
            <v>SAMANTHA GORDON</v>
          </cell>
        </row>
        <row r="198">
          <cell r="A198">
            <v>21708</v>
          </cell>
          <cell r="B198" t="str">
            <v>AILEEN</v>
          </cell>
          <cell r="C198" t="str">
            <v>BREEN</v>
          </cell>
          <cell r="D198" t="str">
            <v>EILEEN GRAHAM</v>
          </cell>
        </row>
        <row r="199">
          <cell r="A199">
            <v>21726</v>
          </cell>
          <cell r="B199" t="str">
            <v xml:space="preserve">PATRICIA D </v>
          </cell>
          <cell r="C199" t="str">
            <v>LIU</v>
          </cell>
          <cell r="D199" t="str">
            <v>EILEEN GRAHAM</v>
          </cell>
        </row>
        <row r="200">
          <cell r="A200">
            <v>21732</v>
          </cell>
          <cell r="B200" t="str">
            <v>DAVID</v>
          </cell>
          <cell r="C200" t="str">
            <v>TUNSTALL</v>
          </cell>
          <cell r="D200" t="str">
            <v>COLIN JONES</v>
          </cell>
        </row>
        <row r="201">
          <cell r="A201">
            <v>21733</v>
          </cell>
          <cell r="B201" t="str">
            <v xml:space="preserve">ANNAMARIE </v>
          </cell>
          <cell r="C201" t="str">
            <v>CLARKE</v>
          </cell>
          <cell r="D201" t="str">
            <v>ASHLEY PATTERSON</v>
          </cell>
        </row>
        <row r="202">
          <cell r="A202">
            <v>21735</v>
          </cell>
          <cell r="B202" t="str">
            <v>SARA V</v>
          </cell>
          <cell r="C202" t="str">
            <v>LITHGOW</v>
          </cell>
          <cell r="D202" t="str">
            <v>ISABELL PITT</v>
          </cell>
        </row>
        <row r="203">
          <cell r="A203">
            <v>21736</v>
          </cell>
          <cell r="B203" t="str">
            <v>ROBERT BARRY</v>
          </cell>
          <cell r="C203" t="str">
            <v>BEVERIDGE</v>
          </cell>
          <cell r="D203" t="str">
            <v>FRANK MILNE</v>
          </cell>
        </row>
        <row r="204">
          <cell r="A204">
            <v>21740</v>
          </cell>
          <cell r="B204" t="str">
            <v>MARY JANE</v>
          </cell>
          <cell r="C204" t="str">
            <v>ERSKINE</v>
          </cell>
          <cell r="D204" t="str">
            <v>ELAINE PEACOCK</v>
          </cell>
        </row>
        <row r="205">
          <cell r="A205">
            <v>21742</v>
          </cell>
          <cell r="B205" t="str">
            <v>DAVID</v>
          </cell>
          <cell r="C205" t="str">
            <v>CURRIE</v>
          </cell>
          <cell r="D205" t="str">
            <v>ISOBEL PITT</v>
          </cell>
        </row>
        <row r="206">
          <cell r="A206">
            <v>21757</v>
          </cell>
          <cell r="B206" t="str">
            <v>KAY</v>
          </cell>
          <cell r="C206" t="str">
            <v>MCNAB</v>
          </cell>
          <cell r="D206" t="str">
            <v>KIRSTIE LAIRD</v>
          </cell>
        </row>
        <row r="207">
          <cell r="A207">
            <v>21758</v>
          </cell>
          <cell r="B207" t="str">
            <v>ANDREW</v>
          </cell>
          <cell r="C207" t="str">
            <v>BRAWLS</v>
          </cell>
          <cell r="D207" t="str">
            <v>DAVID MENTIPLAY</v>
          </cell>
        </row>
        <row r="208">
          <cell r="A208">
            <v>21762</v>
          </cell>
          <cell r="B208" t="str">
            <v>IAIN</v>
          </cell>
          <cell r="C208" t="str">
            <v>MURDOCH</v>
          </cell>
          <cell r="D208" t="str">
            <v>STUART POLLOCK</v>
          </cell>
        </row>
        <row r="209">
          <cell r="A209">
            <v>21764</v>
          </cell>
          <cell r="B209" t="str">
            <v>HAZEL</v>
          </cell>
          <cell r="C209" t="str">
            <v>ROBERTSON</v>
          </cell>
          <cell r="D209" t="str">
            <v>ANDREA CHRISTIE</v>
          </cell>
        </row>
        <row r="210">
          <cell r="A210">
            <v>21765</v>
          </cell>
          <cell r="B210" t="str">
            <v xml:space="preserve">KATARZYNA </v>
          </cell>
          <cell r="C210" t="str">
            <v>GINTER</v>
          </cell>
          <cell r="D210" t="str">
            <v>CELIA HUNTER</v>
          </cell>
        </row>
        <row r="211">
          <cell r="A211">
            <v>21765</v>
          </cell>
          <cell r="B211" t="str">
            <v xml:space="preserve">KATARZYNA </v>
          </cell>
          <cell r="C211" t="str">
            <v>GINTER</v>
          </cell>
          <cell r="D211" t="str">
            <v>ANDREA CHRISTIE</v>
          </cell>
        </row>
        <row r="212">
          <cell r="A212">
            <v>21767</v>
          </cell>
          <cell r="B212" t="str">
            <v xml:space="preserve">SIOBHAN </v>
          </cell>
          <cell r="C212" t="str">
            <v>SPARKS</v>
          </cell>
          <cell r="D212" t="str">
            <v>KAREN MCALLISTER</v>
          </cell>
        </row>
        <row r="213">
          <cell r="A213">
            <v>21770</v>
          </cell>
          <cell r="B213" t="str">
            <v>JEAN</v>
          </cell>
          <cell r="C213" t="str">
            <v>GIBSON</v>
          </cell>
          <cell r="D213" t="str">
            <v>PETER FARRER</v>
          </cell>
        </row>
        <row r="214">
          <cell r="A214">
            <v>21771</v>
          </cell>
          <cell r="B214" t="str">
            <v xml:space="preserve">CATRIONA </v>
          </cell>
          <cell r="C214" t="str">
            <v>HUNTER</v>
          </cell>
          <cell r="D214" t="str">
            <v>GORDON INGLIS</v>
          </cell>
        </row>
        <row r="215">
          <cell r="A215">
            <v>21773</v>
          </cell>
          <cell r="B215" t="str">
            <v>JULIE</v>
          </cell>
          <cell r="C215" t="str">
            <v>BURNETT</v>
          </cell>
          <cell r="D215" t="str">
            <v>BRIAN CAMPBELL</v>
          </cell>
        </row>
        <row r="216">
          <cell r="A216">
            <v>21774</v>
          </cell>
          <cell r="B216" t="str">
            <v>SARAH</v>
          </cell>
          <cell r="C216" t="str">
            <v>MOHAMMED</v>
          </cell>
          <cell r="D216" t="str">
            <v>STEVEN WINETROBE</v>
          </cell>
        </row>
        <row r="217">
          <cell r="A217">
            <v>21775</v>
          </cell>
          <cell r="B217" t="str">
            <v>FILIP</v>
          </cell>
          <cell r="C217" t="str">
            <v>WADOWSKI</v>
          </cell>
          <cell r="D217" t="str">
            <v>STEVEN WINETROBE</v>
          </cell>
        </row>
        <row r="218">
          <cell r="A218">
            <v>21776</v>
          </cell>
          <cell r="B218" t="str">
            <v xml:space="preserve">CRIGHTON </v>
          </cell>
          <cell r="C218" t="str">
            <v>BAIN</v>
          </cell>
          <cell r="D218" t="str">
            <v>STUART HILL</v>
          </cell>
        </row>
        <row r="219">
          <cell r="A219">
            <v>21777</v>
          </cell>
          <cell r="B219" t="str">
            <v>ANDREW</v>
          </cell>
          <cell r="C219" t="str">
            <v>MCLEAN</v>
          </cell>
          <cell r="D219" t="str">
            <v>STUART HILL</v>
          </cell>
        </row>
        <row r="220">
          <cell r="A220">
            <v>21778</v>
          </cell>
          <cell r="B220" t="str">
            <v>IAN</v>
          </cell>
          <cell r="C220" t="str">
            <v>ORR</v>
          </cell>
          <cell r="D220" t="str">
            <v>STUART HILL</v>
          </cell>
        </row>
        <row r="221">
          <cell r="A221">
            <v>21779</v>
          </cell>
          <cell r="B221" t="str">
            <v>ROSS</v>
          </cell>
          <cell r="C221" t="str">
            <v>DOUGLAS</v>
          </cell>
          <cell r="D221" t="str">
            <v>STUART HILL</v>
          </cell>
        </row>
        <row r="222">
          <cell r="A222">
            <v>21780</v>
          </cell>
          <cell r="B222" t="str">
            <v>ALEX</v>
          </cell>
          <cell r="C222" t="str">
            <v>GRAY</v>
          </cell>
          <cell r="D222" t="str">
            <v>STEVEN WINETROBE</v>
          </cell>
        </row>
        <row r="223">
          <cell r="A223">
            <v>21781</v>
          </cell>
          <cell r="B223" t="str">
            <v>ARTHUR</v>
          </cell>
          <cell r="C223" t="str">
            <v>COCKBURN</v>
          </cell>
          <cell r="D223" t="str">
            <v>STEVEN WINETROBE</v>
          </cell>
        </row>
        <row r="224">
          <cell r="A224">
            <v>21782</v>
          </cell>
          <cell r="B224" t="str">
            <v>LAURA CATHERINE</v>
          </cell>
          <cell r="C224" t="str">
            <v>ROSS</v>
          </cell>
          <cell r="D224" t="str">
            <v>GRANT MURRAY</v>
          </cell>
        </row>
        <row r="225">
          <cell r="A225">
            <v>21783</v>
          </cell>
          <cell r="B225" t="str">
            <v>KEIRA</v>
          </cell>
          <cell r="C225" t="str">
            <v>MACVINISH</v>
          </cell>
          <cell r="D225" t="str">
            <v>STEVEN WINETROBE</v>
          </cell>
        </row>
        <row r="226">
          <cell r="A226">
            <v>21784</v>
          </cell>
          <cell r="B226" t="str">
            <v>JENNIFER</v>
          </cell>
          <cell r="C226" t="str">
            <v>HOGG</v>
          </cell>
          <cell r="D226" t="str">
            <v>ANDREA CHRISTIE</v>
          </cell>
        </row>
        <row r="227">
          <cell r="A227">
            <v>21788</v>
          </cell>
          <cell r="B227" t="str">
            <v>JOHN</v>
          </cell>
          <cell r="C227" t="str">
            <v>LAFFERTY</v>
          </cell>
          <cell r="D227" t="str">
            <v>STEVEN WINETROBE</v>
          </cell>
        </row>
        <row r="228">
          <cell r="A228">
            <v>21789</v>
          </cell>
          <cell r="B228" t="str">
            <v>ELIZABETH</v>
          </cell>
          <cell r="C228" t="str">
            <v>SCOTT</v>
          </cell>
          <cell r="D228" t="str">
            <v>STEVEN WINETROBE</v>
          </cell>
        </row>
        <row r="229">
          <cell r="A229">
            <v>21790</v>
          </cell>
          <cell r="B229" t="str">
            <v xml:space="preserve">KRISTEN </v>
          </cell>
          <cell r="C229" t="str">
            <v>DAVIES</v>
          </cell>
          <cell r="D229" t="str">
            <v>ERIC FAUVEL</v>
          </cell>
        </row>
        <row r="230">
          <cell r="A230">
            <v>21791</v>
          </cell>
          <cell r="B230" t="str">
            <v>FRAZER</v>
          </cell>
          <cell r="C230" t="str">
            <v>POLLOCK</v>
          </cell>
          <cell r="D230" t="str">
            <v>ERIC FAUVEL</v>
          </cell>
        </row>
        <row r="231">
          <cell r="A231">
            <v>21792</v>
          </cell>
          <cell r="B231" t="str">
            <v xml:space="preserve">ANDREW </v>
          </cell>
          <cell r="C231" t="str">
            <v>EVERETT</v>
          </cell>
          <cell r="D231" t="str">
            <v>ERIC FAUVEL</v>
          </cell>
        </row>
        <row r="232">
          <cell r="A232">
            <v>21793</v>
          </cell>
          <cell r="B232" t="str">
            <v>JONATHAN</v>
          </cell>
          <cell r="C232" t="str">
            <v>DREVER</v>
          </cell>
          <cell r="D232" t="str">
            <v>ERIC FAUVEL</v>
          </cell>
        </row>
        <row r="233">
          <cell r="A233">
            <v>21794</v>
          </cell>
          <cell r="B233" t="str">
            <v>DEAN</v>
          </cell>
          <cell r="C233" t="str">
            <v>MCVEY</v>
          </cell>
          <cell r="D233" t="str">
            <v>LINDA JACK</v>
          </cell>
        </row>
        <row r="234">
          <cell r="A234">
            <v>21795</v>
          </cell>
          <cell r="B234" t="str">
            <v xml:space="preserve">MAGGIE </v>
          </cell>
          <cell r="C234" t="str">
            <v>MAZOLEKA</v>
          </cell>
          <cell r="D234" t="str">
            <v>STEVEN WINETROBE</v>
          </cell>
        </row>
        <row r="235">
          <cell r="A235">
            <v>21796</v>
          </cell>
          <cell r="B235" t="str">
            <v>LAUREN</v>
          </cell>
          <cell r="C235" t="str">
            <v>GOURLAY</v>
          </cell>
          <cell r="D235" t="str">
            <v>ALISTAIR DAVIDSON</v>
          </cell>
        </row>
        <row r="236">
          <cell r="A236">
            <v>21796</v>
          </cell>
          <cell r="B236" t="str">
            <v>LAUREN</v>
          </cell>
          <cell r="C236" t="str">
            <v>GOURLAY</v>
          </cell>
          <cell r="D236" t="str">
            <v>STUART HILL</v>
          </cell>
        </row>
        <row r="237">
          <cell r="A237">
            <v>21797</v>
          </cell>
          <cell r="B237" t="str">
            <v>ADAM</v>
          </cell>
          <cell r="C237" t="str">
            <v>KERR</v>
          </cell>
          <cell r="D237" t="str">
            <v>STUART HILL</v>
          </cell>
        </row>
        <row r="238">
          <cell r="A238">
            <v>21798</v>
          </cell>
          <cell r="B238" t="str">
            <v>GRACE</v>
          </cell>
          <cell r="C238" t="str">
            <v>PAUL</v>
          </cell>
          <cell r="D238" t="str">
            <v>ERIC FAUVEL</v>
          </cell>
        </row>
        <row r="239">
          <cell r="A239">
            <v>21799</v>
          </cell>
          <cell r="B239" t="str">
            <v>SIMON</v>
          </cell>
          <cell r="C239" t="str">
            <v>LLOYD</v>
          </cell>
          <cell r="D239" t="str">
            <v>ERIC FAUVEL</v>
          </cell>
        </row>
        <row r="240">
          <cell r="A240">
            <v>21800</v>
          </cell>
          <cell r="B240" t="str">
            <v>LORNA</v>
          </cell>
          <cell r="C240" t="str">
            <v>MCGILL</v>
          </cell>
          <cell r="D240" t="str">
            <v>ERIC FAUVEL</v>
          </cell>
        </row>
        <row r="241">
          <cell r="A241">
            <v>21801</v>
          </cell>
          <cell r="B241" t="str">
            <v>MIGUEL</v>
          </cell>
          <cell r="C241" t="str">
            <v>MOLINA</v>
          </cell>
          <cell r="D241" t="str">
            <v>ERIC FAUVEL</v>
          </cell>
        </row>
        <row r="242">
          <cell r="A242">
            <v>21802</v>
          </cell>
          <cell r="B242" t="str">
            <v>MIROSLAW</v>
          </cell>
          <cell r="C242" t="str">
            <v>KEPINSKI</v>
          </cell>
          <cell r="D242" t="str">
            <v>ERIC FAUVEL</v>
          </cell>
        </row>
        <row r="243">
          <cell r="A243">
            <v>21802</v>
          </cell>
          <cell r="B243" t="str">
            <v>MIROSLAW</v>
          </cell>
          <cell r="C243" t="str">
            <v>KEPINSKI</v>
          </cell>
          <cell r="D243" t="str">
            <v>STEVEN WINETROBE</v>
          </cell>
        </row>
        <row r="244">
          <cell r="A244">
            <v>21803</v>
          </cell>
          <cell r="B244" t="str">
            <v>MICHAEL</v>
          </cell>
          <cell r="C244" t="str">
            <v>BRANAGH</v>
          </cell>
          <cell r="D244" t="str">
            <v>STEVEN WINETROBE</v>
          </cell>
        </row>
        <row r="245">
          <cell r="A245">
            <v>21805</v>
          </cell>
          <cell r="B245" t="str">
            <v xml:space="preserve">MARTIN </v>
          </cell>
          <cell r="C245" t="str">
            <v>CLARKE</v>
          </cell>
          <cell r="D245" t="str">
            <v>STEPHEN MCINTOSH</v>
          </cell>
        </row>
        <row r="246">
          <cell r="A246">
            <v>21808</v>
          </cell>
          <cell r="B246" t="str">
            <v>KERRY</v>
          </cell>
          <cell r="C246" t="str">
            <v>BOWICK</v>
          </cell>
          <cell r="D246" t="str">
            <v>GRANT MURRAY</v>
          </cell>
        </row>
        <row r="247">
          <cell r="A247">
            <v>21809</v>
          </cell>
          <cell r="B247" t="str">
            <v>LYNNE</v>
          </cell>
          <cell r="C247" t="str">
            <v>WALKER</v>
          </cell>
          <cell r="D247" t="str">
            <v>GORDON INGLIS</v>
          </cell>
        </row>
        <row r="248">
          <cell r="A248">
            <v>21810</v>
          </cell>
          <cell r="B248" t="str">
            <v>PAULINE</v>
          </cell>
          <cell r="C248" t="str">
            <v>CORBETT</v>
          </cell>
          <cell r="D248" t="str">
            <v>FIONA LINTON</v>
          </cell>
        </row>
        <row r="249">
          <cell r="A249">
            <v>21811</v>
          </cell>
          <cell r="B249" t="str">
            <v>JULIE</v>
          </cell>
          <cell r="C249" t="str">
            <v>MOLINA</v>
          </cell>
          <cell r="D249" t="str">
            <v>ERIC FAUVEL</v>
          </cell>
        </row>
        <row r="250">
          <cell r="A250">
            <v>21812</v>
          </cell>
          <cell r="B250" t="str">
            <v>FRANCES LOUISE</v>
          </cell>
          <cell r="C250" t="str">
            <v>MOFFAT</v>
          </cell>
          <cell r="D250" t="str">
            <v>LINDA JACK</v>
          </cell>
        </row>
        <row r="251">
          <cell r="A251">
            <v>21813</v>
          </cell>
          <cell r="B251" t="str">
            <v>JON</v>
          </cell>
          <cell r="C251" t="str">
            <v>KANE</v>
          </cell>
          <cell r="D251" t="str">
            <v>STUART HILL</v>
          </cell>
        </row>
        <row r="252">
          <cell r="A252">
            <v>21814</v>
          </cell>
          <cell r="B252" t="str">
            <v>FAISAL</v>
          </cell>
          <cell r="C252" t="str">
            <v>JAVED</v>
          </cell>
          <cell r="D252" t="str">
            <v>STEVEN WINETROBE</v>
          </cell>
        </row>
        <row r="253">
          <cell r="A253">
            <v>21815</v>
          </cell>
          <cell r="B253" t="str">
            <v>KEITH</v>
          </cell>
          <cell r="C253" t="str">
            <v>MCNALLY</v>
          </cell>
          <cell r="D253" t="str">
            <v>GRANT MURRAY</v>
          </cell>
        </row>
        <row r="254">
          <cell r="A254">
            <v>21816</v>
          </cell>
          <cell r="B254" t="str">
            <v>LIDIA</v>
          </cell>
          <cell r="C254" t="str">
            <v>NIEMCZUK</v>
          </cell>
          <cell r="D254" t="str">
            <v>ED PTOLEMY</v>
          </cell>
        </row>
        <row r="255">
          <cell r="A255">
            <v>21817</v>
          </cell>
          <cell r="B255" t="str">
            <v>MARC GONZALEZ</v>
          </cell>
          <cell r="C255" t="str">
            <v>VIDAL</v>
          </cell>
          <cell r="D255" t="str">
            <v>PAUL DUFFY</v>
          </cell>
        </row>
        <row r="256">
          <cell r="A256">
            <v>21817</v>
          </cell>
          <cell r="B256" t="str">
            <v>MARC GONZALEZ</v>
          </cell>
          <cell r="C256" t="str">
            <v>VIDAL</v>
          </cell>
          <cell r="D256" t="str">
            <v>ERIC FAUVEL</v>
          </cell>
        </row>
        <row r="257">
          <cell r="A257">
            <v>21817</v>
          </cell>
          <cell r="B257" t="str">
            <v>MARC GONZALEZ</v>
          </cell>
          <cell r="C257" t="str">
            <v>VIDAL</v>
          </cell>
          <cell r="D257" t="str">
            <v>MAY MCLEOD</v>
          </cell>
        </row>
        <row r="258">
          <cell r="A258">
            <v>21818</v>
          </cell>
          <cell r="B258" t="str">
            <v xml:space="preserve">ALEX </v>
          </cell>
          <cell r="C258" t="str">
            <v>SHIELDS</v>
          </cell>
          <cell r="D258" t="str">
            <v>LINDA JACK</v>
          </cell>
        </row>
        <row r="259">
          <cell r="A259">
            <v>21819</v>
          </cell>
          <cell r="B259" t="str">
            <v>JACK</v>
          </cell>
          <cell r="C259" t="str">
            <v>PRIOR</v>
          </cell>
          <cell r="D259" t="str">
            <v>JANETTE BROPHIE</v>
          </cell>
        </row>
        <row r="260">
          <cell r="A260">
            <v>29783</v>
          </cell>
          <cell r="B260" t="str">
            <v>JOANNE</v>
          </cell>
          <cell r="C260" t="str">
            <v>SWANSON</v>
          </cell>
          <cell r="D260" t="str">
            <v>MIKE RAMSAY</v>
          </cell>
        </row>
        <row r="261">
          <cell r="A261">
            <v>29784</v>
          </cell>
          <cell r="B261" t="str">
            <v>CAROLINE</v>
          </cell>
          <cell r="C261" t="str">
            <v>WALLS</v>
          </cell>
          <cell r="D261" t="str">
            <v>STUART HILL</v>
          </cell>
        </row>
        <row r="262">
          <cell r="A262">
            <v>31403</v>
          </cell>
          <cell r="B262" t="str">
            <v>DAVID</v>
          </cell>
          <cell r="C262" t="str">
            <v>PATON</v>
          </cell>
          <cell r="D262" t="str">
            <v>SUSIE NALLY</v>
          </cell>
        </row>
        <row r="263">
          <cell r="A263">
            <v>31405</v>
          </cell>
          <cell r="B263" t="str">
            <v>JOHN</v>
          </cell>
          <cell r="C263" t="str">
            <v>MAIR</v>
          </cell>
          <cell r="D263" t="str">
            <v>SAM THOMSON</v>
          </cell>
        </row>
        <row r="264">
          <cell r="A264">
            <v>71196</v>
          </cell>
          <cell r="B264" t="str">
            <v>PAUL</v>
          </cell>
          <cell r="C264" t="str">
            <v>CONVOY</v>
          </cell>
          <cell r="D264" t="str">
            <v>SAM THOMSON</v>
          </cell>
        </row>
        <row r="265">
          <cell r="A265">
            <v>71199</v>
          </cell>
          <cell r="B265" t="str">
            <v>CANDICE</v>
          </cell>
          <cell r="C265" t="str">
            <v>BONAR</v>
          </cell>
          <cell r="D265" t="str">
            <v>SAMANTHA GORDON</v>
          </cell>
        </row>
        <row r="266">
          <cell r="A266">
            <v>71275</v>
          </cell>
          <cell r="B266" t="str">
            <v>STUART</v>
          </cell>
          <cell r="C266" t="str">
            <v>BOYD</v>
          </cell>
          <cell r="D266" t="str">
            <v>SHEENA WILKIE</v>
          </cell>
        </row>
        <row r="267">
          <cell r="A267">
            <v>71315</v>
          </cell>
          <cell r="B267" t="str">
            <v>SHONA LOUISE</v>
          </cell>
          <cell r="C267" t="str">
            <v>ROBERTSON</v>
          </cell>
          <cell r="D267" t="str">
            <v>SAMANTHA GORDON</v>
          </cell>
        </row>
        <row r="268">
          <cell r="A268">
            <v>71415</v>
          </cell>
          <cell r="B268" t="str">
            <v>CHRISTOPHER</v>
          </cell>
          <cell r="C268" t="str">
            <v>BROWN</v>
          </cell>
          <cell r="D268" t="str">
            <v>KENNY BARR</v>
          </cell>
        </row>
        <row r="269">
          <cell r="A269">
            <v>71425</v>
          </cell>
          <cell r="B269" t="str">
            <v xml:space="preserve">SANDRA </v>
          </cell>
          <cell r="C269" t="str">
            <v>LOCHHEAD</v>
          </cell>
          <cell r="D269" t="str">
            <v>SUSAN DEUCHARS</v>
          </cell>
        </row>
        <row r="270">
          <cell r="A270">
            <v>71451</v>
          </cell>
          <cell r="B270" t="str">
            <v>PETER</v>
          </cell>
          <cell r="C270" t="str">
            <v>BAIRD</v>
          </cell>
          <cell r="D270" t="str">
            <v>RACHAEL ROBERTS</v>
          </cell>
        </row>
        <row r="271">
          <cell r="A271">
            <v>71566</v>
          </cell>
          <cell r="B271" t="str">
            <v>LAURA</v>
          </cell>
          <cell r="C271" t="str">
            <v>FLEMING</v>
          </cell>
          <cell r="D271" t="str">
            <v>RACHAEL ROBERTS</v>
          </cell>
        </row>
        <row r="272">
          <cell r="A272">
            <v>71568</v>
          </cell>
          <cell r="B272" t="str">
            <v>IAN</v>
          </cell>
          <cell r="C272" t="str">
            <v>RATCLIFFE</v>
          </cell>
          <cell r="D272" t="str">
            <v>KENNY BARR</v>
          </cell>
        </row>
        <row r="273">
          <cell r="A273">
            <v>71586</v>
          </cell>
          <cell r="B273" t="str">
            <v>CHRIS</v>
          </cell>
          <cell r="C273" t="str">
            <v>WOOD</v>
          </cell>
          <cell r="D273" t="str">
            <v>ELEANOR O'DRISCOLL</v>
          </cell>
        </row>
        <row r="274">
          <cell r="A274">
            <v>71595</v>
          </cell>
          <cell r="B274" t="str">
            <v>PAUL</v>
          </cell>
          <cell r="C274" t="str">
            <v>COYLES</v>
          </cell>
          <cell r="D274" t="str">
            <v>JOLENE DUGUID</v>
          </cell>
        </row>
        <row r="275">
          <cell r="A275">
            <v>71696</v>
          </cell>
          <cell r="B275" t="str">
            <v xml:space="preserve">GAVIN </v>
          </cell>
          <cell r="C275" t="str">
            <v>THOMAS</v>
          </cell>
          <cell r="D275" t="str">
            <v>SUSAN DEUCHARS</v>
          </cell>
        </row>
        <row r="276">
          <cell r="A276">
            <v>71748</v>
          </cell>
          <cell r="B276" t="str">
            <v xml:space="preserve">KAREN </v>
          </cell>
          <cell r="C276" t="str">
            <v>RAE</v>
          </cell>
          <cell r="D276" t="str">
            <v>JOLENE DUGUID</v>
          </cell>
        </row>
        <row r="277">
          <cell r="A277">
            <v>71757</v>
          </cell>
          <cell r="B277" t="str">
            <v>CHRIS</v>
          </cell>
          <cell r="C277" t="str">
            <v>CUNNINGHAM</v>
          </cell>
          <cell r="D277" t="str">
            <v>RACHAEL ROBERTS</v>
          </cell>
        </row>
        <row r="278">
          <cell r="A278">
            <v>71760</v>
          </cell>
          <cell r="B278" t="str">
            <v>ANDREW JAMES</v>
          </cell>
          <cell r="C278" t="str">
            <v>ROWORTH</v>
          </cell>
          <cell r="D278" t="str">
            <v>ELEANOR O'DRISCOLL</v>
          </cell>
        </row>
        <row r="279">
          <cell r="A279">
            <v>71795</v>
          </cell>
          <cell r="B279" t="str">
            <v>FANCHON</v>
          </cell>
          <cell r="C279" t="str">
            <v>WRIGHT</v>
          </cell>
          <cell r="D279" t="str">
            <v>ELEANOR O'DRISCOLL</v>
          </cell>
        </row>
        <row r="280">
          <cell r="A280">
            <v>71848</v>
          </cell>
          <cell r="B280" t="str">
            <v>STEPHEN</v>
          </cell>
          <cell r="C280" t="str">
            <v>RICHARDSON</v>
          </cell>
          <cell r="D280" t="str">
            <v>FIONA LINTON</v>
          </cell>
        </row>
        <row r="281">
          <cell r="A281">
            <v>71850</v>
          </cell>
          <cell r="B281" t="str">
            <v>DAMIAN</v>
          </cell>
          <cell r="C281" t="str">
            <v>BURAKOWSKI</v>
          </cell>
          <cell r="D281" t="str">
            <v>PAUL DUFFY</v>
          </cell>
        </row>
        <row r="282">
          <cell r="A282">
            <v>71850</v>
          </cell>
          <cell r="B282" t="str">
            <v>DAMIAN</v>
          </cell>
          <cell r="C282" t="str">
            <v>BURAKOWSKI</v>
          </cell>
          <cell r="D282" t="str">
            <v>MAY MCLEOD</v>
          </cell>
        </row>
        <row r="283">
          <cell r="A283">
            <v>71877</v>
          </cell>
          <cell r="B283" t="str">
            <v>KAROLINA</v>
          </cell>
          <cell r="C283" t="str">
            <v>LABIAK</v>
          </cell>
          <cell r="D283" t="str">
            <v>PAUL DUFFY</v>
          </cell>
        </row>
        <row r="284">
          <cell r="A284">
            <v>71877</v>
          </cell>
          <cell r="B284" t="str">
            <v>KAROLINA</v>
          </cell>
          <cell r="C284" t="str">
            <v>LABIAK</v>
          </cell>
          <cell r="D284" t="str">
            <v>MAY MCLEOD</v>
          </cell>
        </row>
        <row r="285">
          <cell r="A285">
            <v>71958</v>
          </cell>
          <cell r="B285" t="str">
            <v>IAIN</v>
          </cell>
          <cell r="C285" t="str">
            <v>CRAIG</v>
          </cell>
          <cell r="D285" t="str">
            <v>GRANT MURRAY</v>
          </cell>
        </row>
        <row r="286">
          <cell r="A286">
            <v>71980</v>
          </cell>
          <cell r="B286" t="str">
            <v>NICHLOAS</v>
          </cell>
          <cell r="C286" t="str">
            <v>HOPWOOD</v>
          </cell>
          <cell r="D286" t="str">
            <v>CLIVE DUNCAN</v>
          </cell>
        </row>
        <row r="287">
          <cell r="A287">
            <v>71991</v>
          </cell>
          <cell r="B287" t="str">
            <v xml:space="preserve">CAROLE </v>
          </cell>
          <cell r="C287" t="str">
            <v>DICKSON</v>
          </cell>
          <cell r="D287" t="str">
            <v>ANDREA CHRISTIE</v>
          </cell>
        </row>
        <row r="288">
          <cell r="A288">
            <v>72046</v>
          </cell>
          <cell r="B288" t="str">
            <v>CHARYLEEN</v>
          </cell>
          <cell r="C288" t="str">
            <v>EMSLIE</v>
          </cell>
          <cell r="D288" t="str">
            <v>FIONA LINTON</v>
          </cell>
        </row>
        <row r="289">
          <cell r="A289">
            <v>72047</v>
          </cell>
          <cell r="B289" t="str">
            <v>SAMANTHA</v>
          </cell>
          <cell r="C289" t="str">
            <v>SOLLAS</v>
          </cell>
          <cell r="D289" t="str">
            <v>IAN BOWIE</v>
          </cell>
        </row>
        <row r="290">
          <cell r="A290">
            <v>72134</v>
          </cell>
          <cell r="B290" t="str">
            <v>NORMAN</v>
          </cell>
          <cell r="C290" t="str">
            <v>RICHMOND</v>
          </cell>
          <cell r="D290" t="str">
            <v>ELAINE PEACOCK</v>
          </cell>
        </row>
        <row r="291">
          <cell r="A291">
            <v>72190</v>
          </cell>
          <cell r="B291" t="str">
            <v>SAMANTHA</v>
          </cell>
          <cell r="C291" t="str">
            <v>KERR</v>
          </cell>
          <cell r="D291" t="str">
            <v>BRIAN MCGRATH</v>
          </cell>
        </row>
        <row r="292">
          <cell r="A292">
            <v>72191</v>
          </cell>
          <cell r="B292" t="str">
            <v>KEVIN</v>
          </cell>
          <cell r="C292" t="str">
            <v>HART</v>
          </cell>
          <cell r="D292" t="str">
            <v>PAUL DUFFY</v>
          </cell>
        </row>
        <row r="293">
          <cell r="A293">
            <v>72192</v>
          </cell>
          <cell r="B293" t="str">
            <v>MARK</v>
          </cell>
          <cell r="C293" t="str">
            <v>BLYTH</v>
          </cell>
          <cell r="D293" t="str">
            <v>PAUL DUFFY</v>
          </cell>
        </row>
        <row r="294">
          <cell r="A294">
            <v>72193</v>
          </cell>
          <cell r="B294" t="str">
            <v>LYNSEY</v>
          </cell>
          <cell r="C294" t="str">
            <v>DUNN</v>
          </cell>
          <cell r="D294" t="str">
            <v>ANDY SMITH</v>
          </cell>
        </row>
        <row r="295">
          <cell r="A295">
            <v>72343</v>
          </cell>
          <cell r="B295" t="str">
            <v>ASIF</v>
          </cell>
          <cell r="C295" t="str">
            <v>MAHMOOD</v>
          </cell>
          <cell r="D295" t="str">
            <v>SUSAN LYON</v>
          </cell>
        </row>
        <row r="296">
          <cell r="A296">
            <v>72344</v>
          </cell>
          <cell r="B296" t="str">
            <v xml:space="preserve">ANDREW </v>
          </cell>
          <cell r="C296" t="str">
            <v>GOLDSMITH</v>
          </cell>
          <cell r="D296" t="str">
            <v>SUSAN LYON</v>
          </cell>
        </row>
        <row r="297">
          <cell r="A297">
            <v>72418</v>
          </cell>
          <cell r="B297" t="str">
            <v>JENNY</v>
          </cell>
          <cell r="C297" t="str">
            <v>MCLEISH</v>
          </cell>
          <cell r="D297" t="str">
            <v>PAUL DUFFY</v>
          </cell>
        </row>
        <row r="298">
          <cell r="A298">
            <v>72421</v>
          </cell>
          <cell r="B298" t="str">
            <v>ARRAN</v>
          </cell>
          <cell r="C298" t="str">
            <v>SMITH</v>
          </cell>
          <cell r="D298" t="str">
            <v>PAUL DUFFY</v>
          </cell>
        </row>
        <row r="299">
          <cell r="A299">
            <v>72422</v>
          </cell>
          <cell r="B299" t="str">
            <v>STEPHANIE</v>
          </cell>
          <cell r="C299" t="str">
            <v>MILLER</v>
          </cell>
          <cell r="D299" t="str">
            <v>PAUL DUFFY</v>
          </cell>
        </row>
        <row r="300">
          <cell r="A300">
            <v>72496</v>
          </cell>
          <cell r="B300" t="str">
            <v xml:space="preserve">JOHN </v>
          </cell>
          <cell r="C300" t="str">
            <v>ELWICK</v>
          </cell>
          <cell r="D300" t="str">
            <v>GORDON BEVERIDGE</v>
          </cell>
        </row>
        <row r="301">
          <cell r="A301">
            <v>72548</v>
          </cell>
          <cell r="B301" t="str">
            <v>DANIEL</v>
          </cell>
          <cell r="C301" t="str">
            <v>DE LAS HERAS</v>
          </cell>
          <cell r="D301" t="str">
            <v>PAUL DUFFY</v>
          </cell>
        </row>
        <row r="302">
          <cell r="A302">
            <v>72549</v>
          </cell>
          <cell r="B302" t="str">
            <v>PAUL</v>
          </cell>
          <cell r="C302" t="str">
            <v>KIVLIN</v>
          </cell>
          <cell r="D302" t="str">
            <v>SUSAN LYON</v>
          </cell>
        </row>
        <row r="303">
          <cell r="A303">
            <v>72623</v>
          </cell>
          <cell r="B303" t="str">
            <v>LUCYNA</v>
          </cell>
          <cell r="C303" t="str">
            <v>JAMROZ</v>
          </cell>
          <cell r="D303" t="str">
            <v>SUSAN LYON</v>
          </cell>
        </row>
        <row r="304">
          <cell r="A304">
            <v>72624</v>
          </cell>
          <cell r="B304" t="str">
            <v>ASHLEY HANSON</v>
          </cell>
          <cell r="C304" t="str">
            <v>SMITH</v>
          </cell>
          <cell r="D304" t="str">
            <v>ERIC FAUVEL</v>
          </cell>
        </row>
        <row r="305">
          <cell r="A305">
            <v>72626</v>
          </cell>
          <cell r="B305" t="str">
            <v>LEE</v>
          </cell>
          <cell r="C305" t="str">
            <v>BROWN</v>
          </cell>
          <cell r="D305" t="str">
            <v>SHEENA WILKIE</v>
          </cell>
        </row>
        <row r="306">
          <cell r="A306">
            <v>72654</v>
          </cell>
          <cell r="B306" t="str">
            <v>GERALD SCOTT</v>
          </cell>
          <cell r="C306" t="str">
            <v>MCWILLIAMS</v>
          </cell>
          <cell r="D306" t="str">
            <v>LISA CUMMING</v>
          </cell>
        </row>
        <row r="307">
          <cell r="A307">
            <v>72656</v>
          </cell>
          <cell r="B307" t="str">
            <v>SARAH ELAINE</v>
          </cell>
          <cell r="C307" t="str">
            <v>JOHNSTON</v>
          </cell>
          <cell r="D307" t="str">
            <v>ALISTAIR DAVIDSON</v>
          </cell>
        </row>
        <row r="308">
          <cell r="A308">
            <v>72674</v>
          </cell>
          <cell r="B308" t="str">
            <v xml:space="preserve">MARGARET </v>
          </cell>
          <cell r="C308" t="str">
            <v>MCMANUS</v>
          </cell>
          <cell r="D308" t="str">
            <v>FIONA LINTON</v>
          </cell>
        </row>
        <row r="309">
          <cell r="A309">
            <v>72687</v>
          </cell>
          <cell r="B309" t="str">
            <v>SCOTT</v>
          </cell>
          <cell r="C309" t="str">
            <v>RICHARDSON</v>
          </cell>
          <cell r="D309" t="str">
            <v>JOLENE DUGUID</v>
          </cell>
        </row>
        <row r="310">
          <cell r="A310">
            <v>72885</v>
          </cell>
          <cell r="B310" t="str">
            <v>KATHERINE</v>
          </cell>
          <cell r="C310" t="str">
            <v>ANDERSON</v>
          </cell>
          <cell r="D310" t="str">
            <v>JOHN DINNING</v>
          </cell>
        </row>
        <row r="311">
          <cell r="A311">
            <v>72944</v>
          </cell>
          <cell r="B311" t="str">
            <v>NICOLA</v>
          </cell>
          <cell r="C311" t="str">
            <v>HUME</v>
          </cell>
          <cell r="D311" t="str">
            <v>JOHN DINNING</v>
          </cell>
        </row>
        <row r="312">
          <cell r="A312">
            <v>72945</v>
          </cell>
          <cell r="B312" t="str">
            <v>JAMES</v>
          </cell>
          <cell r="C312" t="str">
            <v>MCGOOKIN</v>
          </cell>
          <cell r="D312" t="str">
            <v>ERIC FAUVEL</v>
          </cell>
        </row>
        <row r="313">
          <cell r="A313">
            <v>72946</v>
          </cell>
          <cell r="B313" t="str">
            <v>SAMANTHA</v>
          </cell>
          <cell r="C313" t="str">
            <v>KERR</v>
          </cell>
          <cell r="D313" t="str">
            <v>BRIAN MCGRATH</v>
          </cell>
        </row>
        <row r="314">
          <cell r="A314">
            <v>73062</v>
          </cell>
          <cell r="B314" t="str">
            <v>GARY</v>
          </cell>
          <cell r="C314" t="str">
            <v>THOMSON</v>
          </cell>
          <cell r="D314" t="str">
            <v>PAUL DUFFY</v>
          </cell>
        </row>
        <row r="315">
          <cell r="A315">
            <v>73144</v>
          </cell>
          <cell r="B315" t="str">
            <v>ANDREW</v>
          </cell>
          <cell r="C315" t="str">
            <v>MCNEILL</v>
          </cell>
          <cell r="D315" t="str">
            <v>ALISTAIR DAVIDSON</v>
          </cell>
        </row>
        <row r="316">
          <cell r="A316">
            <v>73275</v>
          </cell>
          <cell r="B316" t="str">
            <v>RODNEY</v>
          </cell>
          <cell r="C316" t="str">
            <v>JAMIESON</v>
          </cell>
          <cell r="D316" t="str">
            <v>HEIDI FREEGUARD</v>
          </cell>
        </row>
        <row r="317">
          <cell r="A317">
            <v>73315</v>
          </cell>
          <cell r="B317" t="str">
            <v>TERRY</v>
          </cell>
          <cell r="C317" t="str">
            <v>WALLACE</v>
          </cell>
          <cell r="D317" t="str">
            <v>CAMPBELL CONNOR</v>
          </cell>
        </row>
        <row r="318">
          <cell r="A318">
            <v>73446</v>
          </cell>
          <cell r="B318" t="str">
            <v>IMRAN</v>
          </cell>
          <cell r="C318" t="str">
            <v>SHALKH</v>
          </cell>
          <cell r="D318" t="str">
            <v>SUSAN DEUCHARS</v>
          </cell>
        </row>
        <row r="319">
          <cell r="A319">
            <v>73472</v>
          </cell>
          <cell r="B319" t="str">
            <v>NATALIE</v>
          </cell>
          <cell r="C319" t="str">
            <v>FEE</v>
          </cell>
          <cell r="D319" t="str">
            <v>JOHN DRUMMIE</v>
          </cell>
        </row>
        <row r="320">
          <cell r="A320">
            <v>73473</v>
          </cell>
          <cell r="B320" t="str">
            <v>DOREEN</v>
          </cell>
          <cell r="C320" t="str">
            <v>HALL</v>
          </cell>
          <cell r="D320" t="str">
            <v>GILL BARRETT</v>
          </cell>
        </row>
        <row r="321">
          <cell r="A321">
            <v>73549</v>
          </cell>
          <cell r="B321" t="str">
            <v>BARRY</v>
          </cell>
          <cell r="C321" t="str">
            <v>ROSS</v>
          </cell>
          <cell r="D321" t="str">
            <v>CLIVE DUNCAN</v>
          </cell>
        </row>
        <row r="322">
          <cell r="A322">
            <v>73598</v>
          </cell>
          <cell r="B322" t="str">
            <v>STEPHANIE</v>
          </cell>
          <cell r="C322" t="str">
            <v>MOFFAT</v>
          </cell>
          <cell r="D322" t="str">
            <v>ANDY SMITH</v>
          </cell>
        </row>
        <row r="323">
          <cell r="A323">
            <v>73783</v>
          </cell>
          <cell r="B323" t="str">
            <v>BRIAN</v>
          </cell>
          <cell r="C323" t="str">
            <v>CARRAL</v>
          </cell>
          <cell r="D323" t="str">
            <v>GILLIAN PATERSON</v>
          </cell>
        </row>
        <row r="324">
          <cell r="A324">
            <v>73788</v>
          </cell>
          <cell r="B324" t="str">
            <v>ROHINI</v>
          </cell>
          <cell r="C324" t="str">
            <v>MEDABALIMI</v>
          </cell>
          <cell r="D324" t="str">
            <v>CLIVE DUNCAN</v>
          </cell>
        </row>
        <row r="325">
          <cell r="A325">
            <v>73879</v>
          </cell>
          <cell r="B325" t="str">
            <v>BILLY</v>
          </cell>
          <cell r="C325" t="str">
            <v>THOMSON</v>
          </cell>
          <cell r="D325" t="str">
            <v>TONY NEWALL</v>
          </cell>
        </row>
        <row r="326">
          <cell r="A326">
            <v>73943</v>
          </cell>
          <cell r="B326" t="str">
            <v>ANDREW</v>
          </cell>
          <cell r="C326" t="str">
            <v>BRAWIS</v>
          </cell>
          <cell r="D326" t="str">
            <v>DAVID MENTIPLAY</v>
          </cell>
        </row>
        <row r="327">
          <cell r="A327">
            <v>73966</v>
          </cell>
          <cell r="B327" t="str">
            <v>DAVID</v>
          </cell>
          <cell r="C327" t="str">
            <v>PEARSON</v>
          </cell>
          <cell r="D327" t="str">
            <v>FIONA LINTON</v>
          </cell>
        </row>
        <row r="328">
          <cell r="A328">
            <v>73968</v>
          </cell>
          <cell r="B328" t="str">
            <v>MARK</v>
          </cell>
          <cell r="C328" t="str">
            <v>MCMULLEN</v>
          </cell>
          <cell r="D328" t="str">
            <v>MARK TAYLOR</v>
          </cell>
        </row>
        <row r="329">
          <cell r="A329">
            <v>73969</v>
          </cell>
          <cell r="B329" t="str">
            <v xml:space="preserve">BRIAN </v>
          </cell>
          <cell r="C329" t="str">
            <v>NICOL</v>
          </cell>
          <cell r="D329" t="str">
            <v>CAMPBELL CONNOR</v>
          </cell>
        </row>
        <row r="330">
          <cell r="A330">
            <v>73970</v>
          </cell>
          <cell r="B330" t="str">
            <v>CLAIRE</v>
          </cell>
          <cell r="C330" t="str">
            <v>WITHERS</v>
          </cell>
          <cell r="D330" t="str">
            <v>LISA PARKER</v>
          </cell>
        </row>
        <row r="331">
          <cell r="A331">
            <v>73880</v>
          </cell>
          <cell r="B331" t="str">
            <v>COLIN</v>
          </cell>
          <cell r="C331" t="str">
            <v>MACMILLAN</v>
          </cell>
          <cell r="D331" t="str">
            <v>TONY NEWALL</v>
          </cell>
        </row>
        <row r="332">
          <cell r="A332">
            <v>74050</v>
          </cell>
          <cell r="B332" t="str">
            <v>CRAIG</v>
          </cell>
          <cell r="C332" t="str">
            <v>BURNS</v>
          </cell>
          <cell r="D332" t="str">
            <v>FIONA LINTON</v>
          </cell>
        </row>
        <row r="333">
          <cell r="A333">
            <v>74084</v>
          </cell>
          <cell r="B333" t="str">
            <v>HAMISH</v>
          </cell>
          <cell r="C333" t="str">
            <v>TODD</v>
          </cell>
          <cell r="D333" t="str">
            <v>JOLENE DUGUID</v>
          </cell>
        </row>
        <row r="334">
          <cell r="A334">
            <v>74131</v>
          </cell>
          <cell r="B334" t="str">
            <v>ANDREW</v>
          </cell>
          <cell r="C334" t="str">
            <v>MORAN</v>
          </cell>
          <cell r="D334" t="str">
            <v>ANDREA CHRISTIE</v>
          </cell>
        </row>
        <row r="335">
          <cell r="A335">
            <v>74180</v>
          </cell>
          <cell r="B335" t="str">
            <v>JACQUELINE</v>
          </cell>
          <cell r="C335" t="str">
            <v>LITTLE</v>
          </cell>
          <cell r="D335" t="str">
            <v>FIONA LINTON</v>
          </cell>
        </row>
        <row r="336">
          <cell r="A336">
            <v>74188</v>
          </cell>
          <cell r="B336" t="str">
            <v>DAVID</v>
          </cell>
          <cell r="C336" t="str">
            <v>SAYER</v>
          </cell>
          <cell r="D336" t="str">
            <v>HEIDI FREEGUARD</v>
          </cell>
        </row>
        <row r="337">
          <cell r="A337">
            <v>74298</v>
          </cell>
          <cell r="B337" t="str">
            <v>MICHAEL</v>
          </cell>
          <cell r="C337" t="str">
            <v>MCTAVISH</v>
          </cell>
          <cell r="D337" t="str">
            <v>HEIDI FREEGUARD</v>
          </cell>
        </row>
        <row r="338">
          <cell r="A338">
            <v>74335</v>
          </cell>
          <cell r="B338" t="str">
            <v>LIAM</v>
          </cell>
          <cell r="C338" t="str">
            <v>AHEM</v>
          </cell>
          <cell r="D338" t="str">
            <v>JOHN DINNING</v>
          </cell>
        </row>
        <row r="339">
          <cell r="A339">
            <v>74348</v>
          </cell>
          <cell r="B339" t="str">
            <v>NATALIE</v>
          </cell>
          <cell r="C339" t="str">
            <v>FEE</v>
          </cell>
          <cell r="D339" t="str">
            <v>ANDREA CHRISTIE</v>
          </cell>
        </row>
        <row r="340">
          <cell r="A340">
            <v>74348</v>
          </cell>
          <cell r="B340" t="str">
            <v>NATALIE</v>
          </cell>
          <cell r="C340" t="str">
            <v>FEE</v>
          </cell>
          <cell r="D340" t="str">
            <v>JOHN DRUMMIE</v>
          </cell>
        </row>
        <row r="341">
          <cell r="A341">
            <v>74388</v>
          </cell>
          <cell r="B341" t="str">
            <v xml:space="preserve">MARTIN </v>
          </cell>
          <cell r="C341" t="str">
            <v>KREMBUSZEWSKI</v>
          </cell>
          <cell r="D341" t="str">
            <v>ELEANOR O'DRISCOLL</v>
          </cell>
        </row>
        <row r="342">
          <cell r="A342">
            <v>74417</v>
          </cell>
          <cell r="B342" t="str">
            <v>SARAH</v>
          </cell>
          <cell r="C342" t="str">
            <v>MITCHELL</v>
          </cell>
          <cell r="D342" t="str">
            <v>ELEANOR O'DRISCOLL</v>
          </cell>
        </row>
        <row r="343">
          <cell r="A343">
            <v>74418</v>
          </cell>
          <cell r="B343" t="str">
            <v>ANJA</v>
          </cell>
          <cell r="C343" t="str">
            <v>WOBKER</v>
          </cell>
          <cell r="D343" t="str">
            <v>ELEANOR O'DRISCOLL</v>
          </cell>
        </row>
        <row r="344">
          <cell r="A344">
            <v>74419</v>
          </cell>
          <cell r="B344" t="str">
            <v>CLIVE</v>
          </cell>
          <cell r="C344" t="str">
            <v>OVENS</v>
          </cell>
          <cell r="D344" t="str">
            <v>ELEANOR O'DRISCOLL</v>
          </cell>
        </row>
        <row r="345">
          <cell r="A345">
            <v>74447</v>
          </cell>
          <cell r="B345" t="str">
            <v>ANNA</v>
          </cell>
          <cell r="C345" t="str">
            <v>REID</v>
          </cell>
          <cell r="D345" t="str">
            <v>GILLIAN BARRETT</v>
          </cell>
        </row>
        <row r="346">
          <cell r="A346">
            <v>74456</v>
          </cell>
          <cell r="B346" t="str">
            <v>KAREN JOY</v>
          </cell>
          <cell r="C346" t="str">
            <v>STEWART</v>
          </cell>
          <cell r="D346" t="str">
            <v>ANDREA CHRISTIE</v>
          </cell>
        </row>
        <row r="347">
          <cell r="A347">
            <v>74541</v>
          </cell>
          <cell r="B347" t="str">
            <v>JULIE</v>
          </cell>
          <cell r="C347" t="str">
            <v>MCDOWALL</v>
          </cell>
          <cell r="D347" t="str">
            <v>FRASER PURVES</v>
          </cell>
        </row>
        <row r="348">
          <cell r="A348">
            <v>74554</v>
          </cell>
          <cell r="B348" t="str">
            <v>HELEN</v>
          </cell>
          <cell r="C348" t="str">
            <v>GARDNER</v>
          </cell>
          <cell r="D348" t="str">
            <v>ELEANOR O'DRISCOLL</v>
          </cell>
        </row>
        <row r="349">
          <cell r="A349">
            <v>74555</v>
          </cell>
          <cell r="B349" t="str">
            <v>STEVEN</v>
          </cell>
          <cell r="C349" t="str">
            <v>GRAHAM</v>
          </cell>
          <cell r="D349" t="str">
            <v>ELEANOR O'DRISCOLL</v>
          </cell>
        </row>
        <row r="350">
          <cell r="A350">
            <v>74615</v>
          </cell>
          <cell r="B350" t="str">
            <v>SIMON</v>
          </cell>
          <cell r="C350" t="str">
            <v>BEARDMORE</v>
          </cell>
          <cell r="D350" t="str">
            <v>RACHAEL ROBERTS</v>
          </cell>
        </row>
        <row r="351">
          <cell r="A351">
            <v>74780</v>
          </cell>
          <cell r="B351" t="str">
            <v>SARAH</v>
          </cell>
          <cell r="C351" t="str">
            <v>BEITH</v>
          </cell>
          <cell r="D351" t="str">
            <v>RACHAEL ROBERTS</v>
          </cell>
        </row>
        <row r="352">
          <cell r="A352">
            <v>74782</v>
          </cell>
          <cell r="B352" t="str">
            <v>JIM</v>
          </cell>
          <cell r="C352" t="str">
            <v>ELLIS</v>
          </cell>
          <cell r="D352" t="str">
            <v>SUSAN NICOL</v>
          </cell>
        </row>
        <row r="353">
          <cell r="A353">
            <v>74898</v>
          </cell>
          <cell r="B353" t="str">
            <v>LUKE</v>
          </cell>
          <cell r="C353" t="str">
            <v>REYNOLDS</v>
          </cell>
          <cell r="D353" t="str">
            <v>SUSAN INNESS</v>
          </cell>
        </row>
        <row r="354">
          <cell r="A354">
            <v>74899</v>
          </cell>
          <cell r="B354" t="str">
            <v>SUSHMITA</v>
          </cell>
          <cell r="C354" t="str">
            <v>CHAKRAVARTY</v>
          </cell>
          <cell r="D354" t="str">
            <v>DAVID ANDERSON</v>
          </cell>
        </row>
        <row r="355">
          <cell r="A355">
            <v>74917</v>
          </cell>
          <cell r="B355" t="str">
            <v>EMMA</v>
          </cell>
          <cell r="C355" t="str">
            <v>MCVEY</v>
          </cell>
          <cell r="D355" t="str">
            <v>DAVID ANDERSON</v>
          </cell>
        </row>
        <row r="356">
          <cell r="A356">
            <v>74919</v>
          </cell>
          <cell r="B356" t="str">
            <v xml:space="preserve">MARTIN </v>
          </cell>
          <cell r="C356" t="str">
            <v>CASEY</v>
          </cell>
          <cell r="D356" t="str">
            <v>DAVID ANDERSON</v>
          </cell>
        </row>
        <row r="357">
          <cell r="A357">
            <v>74919</v>
          </cell>
          <cell r="B357" t="str">
            <v xml:space="preserve">MARTIN </v>
          </cell>
          <cell r="C357" t="str">
            <v>CASEY</v>
          </cell>
          <cell r="D357" t="str">
            <v>JANICE ROEBUCK</v>
          </cell>
        </row>
        <row r="358">
          <cell r="A358">
            <v>74920</v>
          </cell>
          <cell r="B358" t="str">
            <v>JAMES</v>
          </cell>
          <cell r="C358" t="str">
            <v>MCKENZIE</v>
          </cell>
          <cell r="D358" t="str">
            <v>DAVID ANDERSON</v>
          </cell>
        </row>
        <row r="359">
          <cell r="A359">
            <v>74920</v>
          </cell>
          <cell r="B359" t="str">
            <v>JAMES</v>
          </cell>
          <cell r="C359" t="str">
            <v>MCKENZIE</v>
          </cell>
          <cell r="D359" t="str">
            <v>JANICE ROEBUCK</v>
          </cell>
        </row>
        <row r="360">
          <cell r="A360">
            <v>74921</v>
          </cell>
          <cell r="B360" t="str">
            <v>ANNE-MARIE</v>
          </cell>
          <cell r="C360" t="str">
            <v>REILLY</v>
          </cell>
          <cell r="D360" t="str">
            <v>FRASER PURVES</v>
          </cell>
        </row>
        <row r="361">
          <cell r="A361">
            <v>74922</v>
          </cell>
          <cell r="B361" t="str">
            <v>SARAH</v>
          </cell>
          <cell r="C361" t="str">
            <v>MCFARLANE</v>
          </cell>
          <cell r="D361" t="str">
            <v>FRASER PURVES</v>
          </cell>
        </row>
        <row r="362">
          <cell r="A362">
            <v>74950</v>
          </cell>
          <cell r="B362" t="str">
            <v>PETER</v>
          </cell>
          <cell r="C362" t="str">
            <v>SHACKLETON</v>
          </cell>
          <cell r="D362" t="str">
            <v>CAMPBELL CONNOR</v>
          </cell>
        </row>
        <row r="363">
          <cell r="A363">
            <v>75030</v>
          </cell>
          <cell r="B363" t="str">
            <v>YVETTE</v>
          </cell>
          <cell r="C363" t="str">
            <v>LITTLEJOHN</v>
          </cell>
          <cell r="D363" t="str">
            <v>ALEX RAE</v>
          </cell>
        </row>
        <row r="364">
          <cell r="A364">
            <v>75078</v>
          </cell>
          <cell r="B364" t="str">
            <v>KIRSTY</v>
          </cell>
          <cell r="C364" t="str">
            <v>CUSICK</v>
          </cell>
          <cell r="D364" t="str">
            <v>ALEX RAE</v>
          </cell>
        </row>
        <row r="365">
          <cell r="A365">
            <v>75079</v>
          </cell>
          <cell r="B365" t="str">
            <v>JENNIFER</v>
          </cell>
          <cell r="C365" t="str">
            <v>QUIRK</v>
          </cell>
          <cell r="D365" t="str">
            <v>BRIAN CAMPBELL</v>
          </cell>
        </row>
        <row r="366">
          <cell r="A366">
            <v>75080</v>
          </cell>
          <cell r="B366" t="str">
            <v>LINDA</v>
          </cell>
          <cell r="C366" t="str">
            <v>CHATWIN</v>
          </cell>
          <cell r="D366" t="str">
            <v>FIONA LINTON</v>
          </cell>
        </row>
        <row r="367">
          <cell r="A367">
            <v>75198</v>
          </cell>
          <cell r="B367" t="str">
            <v>LISA</v>
          </cell>
          <cell r="C367" t="str">
            <v>SHEARER</v>
          </cell>
          <cell r="D367" t="str">
            <v>NEIL BRENNAN</v>
          </cell>
        </row>
        <row r="368">
          <cell r="A368">
            <v>75437</v>
          </cell>
          <cell r="B368" t="str">
            <v>JOHN</v>
          </cell>
          <cell r="C368" t="str">
            <v>PURCELL</v>
          </cell>
          <cell r="D368" t="str">
            <v>PETER SHACKLETON</v>
          </cell>
        </row>
        <row r="369">
          <cell r="A369">
            <v>75571</v>
          </cell>
          <cell r="B369" t="str">
            <v>CHRISTOPHER</v>
          </cell>
          <cell r="C369" t="str">
            <v>LEES</v>
          </cell>
          <cell r="D369" t="str">
            <v>STEPHEN MCINTOSH</v>
          </cell>
        </row>
        <row r="370">
          <cell r="A370">
            <v>75572</v>
          </cell>
          <cell r="B370" t="str">
            <v>LYNSEY</v>
          </cell>
          <cell r="C370" t="str">
            <v>DUNN</v>
          </cell>
          <cell r="D370" t="str">
            <v>STEPHEN MCINTOSH</v>
          </cell>
        </row>
        <row r="371">
          <cell r="A371">
            <v>75573</v>
          </cell>
          <cell r="B371" t="str">
            <v>ALICJA</v>
          </cell>
          <cell r="C371" t="str">
            <v>KUCZYNSKA</v>
          </cell>
          <cell r="D371" t="str">
            <v>LINDA LAMB</v>
          </cell>
        </row>
        <row r="372">
          <cell r="A372">
            <v>75618</v>
          </cell>
          <cell r="B372" t="str">
            <v>GARY</v>
          </cell>
          <cell r="C372" t="str">
            <v>THOMSON</v>
          </cell>
          <cell r="D372" t="str">
            <v>PAUL DUFFY</v>
          </cell>
        </row>
        <row r="373">
          <cell r="A373">
            <v>75835</v>
          </cell>
          <cell r="B373" t="str">
            <v>NICOLA</v>
          </cell>
          <cell r="C373" t="str">
            <v>JACOBS</v>
          </cell>
          <cell r="D373" t="str">
            <v>ELAINE PEACOCK</v>
          </cell>
        </row>
        <row r="374">
          <cell r="A374">
            <v>75836</v>
          </cell>
          <cell r="B374" t="str">
            <v>WILLIAM</v>
          </cell>
          <cell r="C374" t="str">
            <v>JARVIE</v>
          </cell>
          <cell r="D374" t="str">
            <v>ELAINE PEACOCK</v>
          </cell>
        </row>
        <row r="375">
          <cell r="A375">
            <v>75897</v>
          </cell>
          <cell r="B375" t="str">
            <v>CLAIRE</v>
          </cell>
          <cell r="C375" t="str">
            <v>QUIGLEY</v>
          </cell>
          <cell r="D375" t="str">
            <v>ELAINE PEACOCK</v>
          </cell>
        </row>
        <row r="376">
          <cell r="A376">
            <v>76183</v>
          </cell>
          <cell r="B376" t="str">
            <v>DANIELLE</v>
          </cell>
          <cell r="C376" t="str">
            <v>MATTISON</v>
          </cell>
          <cell r="D376" t="str">
            <v>GILLIAN BARRETT</v>
          </cell>
        </row>
        <row r="377">
          <cell r="A377">
            <v>76230</v>
          </cell>
          <cell r="B377" t="str">
            <v xml:space="preserve">NICOLA </v>
          </cell>
          <cell r="C377" t="str">
            <v>HUME</v>
          </cell>
          <cell r="D377" t="str">
            <v>JOHN DINNING</v>
          </cell>
        </row>
        <row r="378">
          <cell r="A378">
            <v>76294</v>
          </cell>
          <cell r="B378" t="str">
            <v>TERRY</v>
          </cell>
          <cell r="C378" t="str">
            <v>MCGOWAN</v>
          </cell>
          <cell r="D378" t="str">
            <v>PETER SHACKLETON</v>
          </cell>
        </row>
        <row r="379">
          <cell r="A379">
            <v>76344</v>
          </cell>
          <cell r="B379" t="str">
            <v>KATHLEEN</v>
          </cell>
          <cell r="C379" t="str">
            <v>HOTCHKISS</v>
          </cell>
          <cell r="D379" t="str">
            <v>MARY-ANNE MCMILLAN</v>
          </cell>
        </row>
        <row r="380">
          <cell r="A380">
            <v>76353</v>
          </cell>
          <cell r="B380" t="str">
            <v>JOHN</v>
          </cell>
          <cell r="C380" t="str">
            <v>BRETHERTON</v>
          </cell>
          <cell r="D380" t="str">
            <v>JIMMY ANDERSON</v>
          </cell>
        </row>
        <row r="381">
          <cell r="A381">
            <v>76497</v>
          </cell>
          <cell r="B381" t="str">
            <v>SINEAD</v>
          </cell>
          <cell r="C381" t="str">
            <v>DORRIAN</v>
          </cell>
          <cell r="D381" t="str">
            <v>GILLIAN BARRETT</v>
          </cell>
        </row>
        <row r="382">
          <cell r="A382">
            <v>76570</v>
          </cell>
          <cell r="B382" t="str">
            <v>SHAUN</v>
          </cell>
          <cell r="C382" t="str">
            <v>HUME</v>
          </cell>
          <cell r="D382" t="str">
            <v>JIMMY ANDERSON</v>
          </cell>
        </row>
        <row r="383">
          <cell r="A383">
            <v>76572</v>
          </cell>
          <cell r="B383" t="str">
            <v>STEPHANIE</v>
          </cell>
          <cell r="C383" t="str">
            <v>REID</v>
          </cell>
          <cell r="D383" t="str">
            <v>GILLIAN BARRETT</v>
          </cell>
        </row>
        <row r="384">
          <cell r="A384">
            <v>76601</v>
          </cell>
          <cell r="B384" t="str">
            <v xml:space="preserve">MARTIN </v>
          </cell>
          <cell r="C384" t="str">
            <v>KREMBUSZEWSKI</v>
          </cell>
          <cell r="D384" t="str">
            <v>ELEANOR O'DRISCOLL</v>
          </cell>
        </row>
        <row r="385">
          <cell r="A385">
            <v>76607</v>
          </cell>
          <cell r="B385" t="str">
            <v xml:space="preserve">BARBARA </v>
          </cell>
          <cell r="C385" t="str">
            <v>ANDERSON</v>
          </cell>
          <cell r="D385" t="str">
            <v>JIMMY ANDERSON</v>
          </cell>
        </row>
        <row r="386">
          <cell r="A386">
            <v>76808</v>
          </cell>
          <cell r="B386" t="str">
            <v>SHEILA</v>
          </cell>
          <cell r="C386" t="str">
            <v>MCLEAN</v>
          </cell>
          <cell r="D386" t="str">
            <v>JOHN CARTY</v>
          </cell>
        </row>
        <row r="387">
          <cell r="A387">
            <v>76880</v>
          </cell>
          <cell r="B387" t="str">
            <v>GAIL</v>
          </cell>
          <cell r="C387" t="str">
            <v>NOBLE</v>
          </cell>
          <cell r="D387" t="str">
            <v>GILLIAN BARRETT</v>
          </cell>
        </row>
        <row r="388">
          <cell r="A388">
            <v>76881</v>
          </cell>
          <cell r="B388" t="str">
            <v xml:space="preserve">WILLIAM </v>
          </cell>
          <cell r="C388" t="str">
            <v>MCDERMOTT</v>
          </cell>
          <cell r="D388" t="str">
            <v>PAUL BYFORD</v>
          </cell>
        </row>
        <row r="389">
          <cell r="A389">
            <v>77039</v>
          </cell>
          <cell r="B389" t="str">
            <v>COLIN</v>
          </cell>
          <cell r="C389" t="str">
            <v>JAMES</v>
          </cell>
          <cell r="D389" t="str">
            <v>JIMMY ANDERSON</v>
          </cell>
        </row>
        <row r="390">
          <cell r="A390">
            <v>77039</v>
          </cell>
          <cell r="B390" t="str">
            <v>COLIN</v>
          </cell>
          <cell r="C390" t="str">
            <v>JAMES</v>
          </cell>
          <cell r="D390" t="str">
            <v>JIMMY ANDERSON</v>
          </cell>
        </row>
        <row r="391">
          <cell r="A391">
            <v>77097</v>
          </cell>
          <cell r="B391" t="str">
            <v>SANDY</v>
          </cell>
          <cell r="C391" t="str">
            <v>ROBERTSON</v>
          </cell>
          <cell r="D391" t="str">
            <v>JIMMY ANDERSON</v>
          </cell>
        </row>
        <row r="392">
          <cell r="A392">
            <v>77333</v>
          </cell>
          <cell r="B392" t="str">
            <v xml:space="preserve">DAVID </v>
          </cell>
          <cell r="C392" t="str">
            <v>SAYER</v>
          </cell>
          <cell r="D392" t="str">
            <v>HEIDI FREEGUARD</v>
          </cell>
        </row>
      </sheetData>
      <sheetData sheetId="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tional Debt Performance"/>
      <sheetName val="Worksheet"/>
      <sheetName val="WOff Provision"/>
      <sheetName val="Debt By Business Group"/>
      <sheetName val="OLAP PERSIST"/>
      <sheetName val="Debt by Business Group-Crystal"/>
      <sheetName val="Sales ATB Worksheet"/>
      <sheetName val="Total Post Group Debt"/>
      <sheetName val="Post Group Debt"/>
      <sheetName val="BG Debt History"/>
      <sheetName val="Bad Debt Write-offs"/>
      <sheetName val="ATB Analysis"/>
      <sheetName val="Debt Coll Figs for grph"/>
      <sheetName val="Debt Graphs"/>
      <sheetName val="Total debt figs for grph"/>
      <sheetName val="Debt Collection Trend Graph"/>
      <sheetName val="Copy of Debt Report"/>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report"/>
      <sheetName val="Forecast Pivot (DO NOT DELETE)"/>
      <sheetName val="iSITES"/>
      <sheetName val="Contents"/>
      <sheetName val="CHECK SHEET"/>
      <sheetName val="Working sheet summary"/>
      <sheetName val="Working sheet detail"/>
      <sheetName val="Pivot - Funding jrnl"/>
      <sheetName val="Graphs"/>
      <sheetName val="Pivot SAP actuals"/>
      <sheetName val="SAP actuals"/>
      <sheetName val="Variance report"/>
      <sheetName val="Sentient Data"/>
      <sheetName val="Forecast FY16"/>
      <sheetName val="Forecast FY16 (no Subtotals)"/>
      <sheetName val="Forecast FY16 pivot data"/>
      <sheetName val="Forecast FY16 Q1"/>
      <sheetName val="Budget FY16"/>
      <sheetName val="Budget FY16 no subtotals"/>
      <sheetName val="Budget FY15"/>
      <sheetName val="Actual FY15"/>
      <sheetName val="Act-Bud comparison Worksheet"/>
      <sheetName val="Act-Fcast var - GrpObjGL"/>
      <sheetName val="OpsRpt (Dept) - COO only"/>
      <sheetName val="OpsRpt (Dept) - Corp&amp;COO"/>
      <sheetName val="OpsRpt (Dept) - ExternalRel"/>
      <sheetName val="OpsRpt (Grp) - Corporate"/>
      <sheetName val="OpsRpt (Grp) - BA&amp;I"/>
      <sheetName val="OpsRpt (Grp) - Dest&amp;Mark"/>
      <sheetName val="OpsRpt (Grp) - BIS"/>
      <sheetName val="GridAKL"/>
      <sheetName val="WMG2017"/>
      <sheetName val="StaffCosts_ATEED"/>
      <sheetName val="StaffCosts_Dest&amp;Mark"/>
      <sheetName val="StaffCosts_BIS"/>
      <sheetName val="StaffCosts_CORPGrp"/>
      <sheetName val="StaffCosts_BA&amp;I"/>
      <sheetName val="StaffCosts_Corp&amp;COO"/>
      <sheetName val="StaffCosts_ER"/>
      <sheetName val="GrahpListName"/>
      <sheetName val="Sheet1"/>
    </sheetNames>
    <sheetDataSet>
      <sheetData sheetId="0"/>
      <sheetData sheetId="1" refreshError="1"/>
      <sheetData sheetId="2"/>
      <sheetData sheetId="3">
        <row r="6">
          <cell r="C6">
            <v>42428</v>
          </cell>
          <cell r="D6" t="str">
            <v>008</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
          <cell r="A2" t="str">
            <v>Destination and Marketing</v>
          </cell>
          <cell r="C2" t="str">
            <v>External Relations</v>
          </cell>
        </row>
        <row r="3">
          <cell r="A3" t="str">
            <v>Business, Innovation and Skills</v>
          </cell>
          <cell r="C3" t="str">
            <v>FACS</v>
          </cell>
        </row>
        <row r="4">
          <cell r="A4" t="str">
            <v>Corporate</v>
          </cell>
        </row>
        <row r="5">
          <cell r="A5" t="str">
            <v>Business Attraction and Investment group</v>
          </cell>
        </row>
        <row r="16">
          <cell r="A16" t="str">
            <v>Business Attraction &amp; Investment</v>
          </cell>
        </row>
        <row r="17">
          <cell r="A17" t="str">
            <v>External Relations</v>
          </cell>
        </row>
        <row r="18">
          <cell r="A18" t="str">
            <v>Destination &amp; Marketing incl. Major Events</v>
          </cell>
        </row>
        <row r="19">
          <cell r="A19" t="str">
            <v>Business, Innovation and Skills</v>
          </cell>
        </row>
        <row r="20">
          <cell r="A20" t="str">
            <v>Finance &amp; Corporate Services</v>
          </cell>
        </row>
        <row r="21">
          <cell r="A21" t="str">
            <v>Major Events</v>
          </cell>
        </row>
        <row r="25">
          <cell r="A25" t="str">
            <v>Destination &amp; Marketing</v>
          </cell>
        </row>
        <row r="26">
          <cell r="A26" t="str">
            <v>BIS</v>
          </cell>
        </row>
        <row r="27">
          <cell r="A27" t="str">
            <v>Corporate</v>
          </cell>
        </row>
        <row r="28">
          <cell r="A28" t="str">
            <v>BA&amp;I</v>
          </cell>
        </row>
      </sheetData>
      <sheetData sheetId="4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Data"/>
      <sheetName val="ELT Monthly Graph"/>
      <sheetName val="Sheet4"/>
      <sheetName val="Report"/>
      <sheetName val="Report_ELT"/>
      <sheetName val="1. MD"/>
      <sheetName val="2. MD Pivot"/>
      <sheetName val="PivotDrillActive"/>
      <sheetName val="3. MD_Active_Only"/>
      <sheetName val="HCPOSMAP"/>
      <sheetName val="4. Pivot Rec"/>
      <sheetName val="5. Pivot_AC"/>
      <sheetName val="5. Pivot_AC_GrpFinance"/>
      <sheetName val="6. Pivot_AC COO"/>
      <sheetName val="7. Pivot_CCO"/>
      <sheetName val="8. Pivot_IMSB"/>
      <sheetName val="Pivot_AC (2)"/>
      <sheetName val="Pivot_AC (3)"/>
      <sheetName val="MPR Format Employees"/>
      <sheetName val="MPR Format Non Employees"/>
      <sheetName val="Active"/>
      <sheetName val="HCPOSMAP_MD"/>
      <sheetName val="Duplicates"/>
      <sheetName val="Worksheet"/>
    </sheetNames>
    <sheetDataSet>
      <sheetData sheetId="0">
        <row r="1">
          <cell r="P1" t="str">
            <v>Base</v>
          </cell>
          <cell r="Q1" t="str">
            <v>Decrease</v>
          </cell>
          <cell r="R1" t="str">
            <v>Increase</v>
          </cell>
        </row>
        <row r="2">
          <cell r="O2" t="e">
            <v>#VALUE!</v>
          </cell>
          <cell r="P2"/>
        </row>
        <row r="3">
          <cell r="P3"/>
        </row>
        <row r="4">
          <cell r="P4"/>
        </row>
        <row r="5">
          <cell r="P5"/>
        </row>
        <row r="6">
          <cell r="P6"/>
        </row>
        <row r="7">
          <cell r="P7"/>
        </row>
        <row r="8">
          <cell r="P8"/>
        </row>
        <row r="9">
          <cell r="P9"/>
        </row>
        <row r="10">
          <cell r="P10"/>
        </row>
        <row r="11">
          <cell r="P11"/>
        </row>
        <row r="12">
          <cell r="P12"/>
        </row>
        <row r="17">
          <cell r="AD17" t="str">
            <v>Base</v>
          </cell>
          <cell r="AE17" t="str">
            <v>Decrease</v>
          </cell>
          <cell r="AF17" t="str">
            <v>Increase</v>
          </cell>
        </row>
        <row r="18">
          <cell r="AD18"/>
        </row>
        <row r="19">
          <cell r="AD19"/>
        </row>
        <row r="20">
          <cell r="AD20"/>
        </row>
        <row r="21">
          <cell r="AD21"/>
        </row>
        <row r="22">
          <cell r="AD22"/>
        </row>
        <row r="23">
          <cell r="AD23"/>
        </row>
        <row r="24">
          <cell r="AD24"/>
        </row>
        <row r="25">
          <cell r="AD25"/>
        </row>
        <row r="26">
          <cell r="AD26"/>
        </row>
        <row r="27">
          <cell r="AD27"/>
        </row>
        <row r="28">
          <cell r="AD28"/>
        </row>
        <row r="36">
          <cell r="P36" t="str">
            <v>Base</v>
          </cell>
          <cell r="Q36" t="str">
            <v>Decrease</v>
          </cell>
          <cell r="R36" t="str">
            <v>Increase</v>
          </cell>
          <cell r="V36" t="str">
            <v>Non Employee HC</v>
          </cell>
          <cell r="W36" t="str">
            <v>Headcount</v>
          </cell>
          <cell r="X36" t="str">
            <v>Tenure &gt; 6 months</v>
          </cell>
        </row>
        <row r="37">
          <cell r="P37"/>
          <cell r="W37"/>
          <cell r="X37"/>
        </row>
        <row r="38">
          <cell r="P38"/>
          <cell r="W38"/>
          <cell r="X38"/>
        </row>
        <row r="39">
          <cell r="P39"/>
          <cell r="W39"/>
          <cell r="X39"/>
        </row>
        <row r="40">
          <cell r="P40"/>
          <cell r="W40"/>
          <cell r="X40"/>
        </row>
        <row r="41">
          <cell r="P41"/>
          <cell r="W41"/>
          <cell r="X41"/>
        </row>
        <row r="42">
          <cell r="P42"/>
          <cell r="W42"/>
          <cell r="X42"/>
        </row>
        <row r="43">
          <cell r="P43"/>
          <cell r="W43"/>
          <cell r="X43"/>
        </row>
        <row r="44">
          <cell r="P44"/>
          <cell r="W44"/>
          <cell r="X44"/>
        </row>
        <row r="45">
          <cell r="P45"/>
          <cell r="W45"/>
          <cell r="X45"/>
        </row>
        <row r="46">
          <cell r="P46"/>
          <cell r="W46"/>
          <cell r="X46"/>
        </row>
        <row r="47">
          <cell r="P47"/>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sheetData sheetId="1"/>
      <sheetData sheetId="2">
        <row r="53">
          <cell r="C53">
            <v>104.18173450159</v>
          </cell>
        </row>
      </sheetData>
      <sheetData sheetId="3"/>
      <sheetData sheetId="4"/>
      <sheetData sheetId="5"/>
      <sheetData sheetId="6">
        <row r="52">
          <cell r="O52">
            <v>2.1335702832163905E-2</v>
          </cell>
        </row>
      </sheetData>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ssumptions"/>
      <sheetName val="R1"/>
      <sheetName val="R2"/>
      <sheetName val="R3"/>
      <sheetName val="U1"/>
      <sheetName val="U2"/>
      <sheetName val="U3"/>
      <sheetName val="T1"/>
      <sheetName val="T2"/>
      <sheetName val="UData"/>
      <sheetName val="RData"/>
      <sheetName val="AData"/>
      <sheetName val="SettlementPatterns"/>
    </sheetNames>
    <sheetDataSet>
      <sheetData sheetId="0" refreshError="1">
        <row r="9">
          <cell r="H9" t="str">
            <v>Auckland City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Checklist"/>
      <sheetName val="Validation summary"/>
      <sheetName val="TB input"/>
      <sheetName val="Mapping TB"/>
      <sheetName val="Stat - Balance sheet"/>
      <sheetName val="Stat - P&amp;L"/>
      <sheetName val="Forecast"/>
      <sheetName val="Stat - Changes in Equity"/>
      <sheetName val="Stat - Cashflow"/>
      <sheetName val="A2-6 Expenses"/>
      <sheetName val="A7 &amp; F2 Tax notes"/>
      <sheetName val="B1 PP&amp;E"/>
      <sheetName val="B1 SCA"/>
      <sheetName val="B1 PPE - LGA"/>
      <sheetName val="B2 Intangibles"/>
      <sheetName val="B3 Investment property"/>
      <sheetName val="C1 Borrowings"/>
      <sheetName val="C2 Derivatives"/>
      <sheetName val="C3 Other financial assets"/>
      <sheetName val="C4 FRM Fair value "/>
      <sheetName val="D1 Cash &amp; D2 Receivables"/>
      <sheetName val="D3 Payables D4 Employee"/>
      <sheetName val="D5 Provisions"/>
      <sheetName val="D6 Ratepayer equity"/>
      <sheetName val="E1- E2 FRM FX &amp; IR risk"/>
      <sheetName val="E3-E4 Credit &amp; CMA"/>
      <sheetName val="F3 Investments Other Entities"/>
      <sheetName val="F4 Contingencies"/>
      <sheetName val="F4 Commitments &amp; leases"/>
      <sheetName val="Additional disclosure"/>
      <sheetName val=" F5 Rem and Severance"/>
      <sheetName val="F5 Related parties"/>
      <sheetName val="F7 Regional Fuel Tax "/>
      <sheetName val="Business combinations"/>
      <sheetName val="Benchmarks"/>
      <sheetName val="App One - Related parties"/>
      <sheetName val="Mapping table"/>
      <sheetName val="Lists"/>
      <sheetName val="Contact list"/>
      <sheetName val="Dashboard Data"/>
    </sheetNames>
    <sheetDataSet>
      <sheetData sheetId="0">
        <row r="4">
          <cell r="B4" t="str">
            <v>Watercare Services Ltd (Watercare)</v>
          </cell>
        </row>
      </sheetData>
      <sheetData sheetId="1"/>
      <sheetData sheetId="2"/>
      <sheetData sheetId="3"/>
      <sheetData sheetId="4">
        <row r="9">
          <cell r="D9" t="str">
            <v>Other (including shared services SAP)</v>
          </cell>
        </row>
      </sheetData>
      <sheetData sheetId="5">
        <row r="1">
          <cell r="M1" t="str">
            <v>SECTION</v>
          </cell>
        </row>
      </sheetData>
      <sheetData sheetId="6"/>
      <sheetData sheetId="7"/>
      <sheetData sheetId="8"/>
      <sheetData sheetId="9"/>
      <sheetData sheetId="10"/>
      <sheetData sheetId="11"/>
      <sheetData sheetId="12"/>
      <sheetData sheetId="13">
        <row r="17">
          <cell r="H17">
            <v>9022455</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11">
          <cell r="A11" t="str">
            <v>101000Watercare</v>
          </cell>
          <cell r="B11" t="str">
            <v>Watercare</v>
          </cell>
          <cell r="C11" t="str">
            <v>101000</v>
          </cell>
          <cell r="D11" t="str">
            <v>Cash on Hand - Newma</v>
          </cell>
          <cell r="E11" t="str">
            <v>BS16010</v>
          </cell>
        </row>
        <row r="12">
          <cell r="A12" t="str">
            <v>101002Watercare</v>
          </cell>
          <cell r="B12" t="str">
            <v>Watercare</v>
          </cell>
          <cell r="C12" t="str">
            <v>101002</v>
          </cell>
          <cell r="D12" t="str">
            <v>Cash on Hand - Labor</v>
          </cell>
          <cell r="E12" t="str">
            <v>BS16010</v>
          </cell>
        </row>
        <row r="13">
          <cell r="A13" t="str">
            <v>101003Watercare</v>
          </cell>
          <cell r="B13" t="str">
            <v>Watercare</v>
          </cell>
          <cell r="C13" t="str">
            <v>101003</v>
          </cell>
          <cell r="D13" t="str">
            <v>Cash on Hand - Mange</v>
          </cell>
          <cell r="E13" t="str">
            <v>BS16010</v>
          </cell>
        </row>
        <row r="14">
          <cell r="A14" t="str">
            <v>101005Watercare</v>
          </cell>
          <cell r="B14" t="str">
            <v>Watercare</v>
          </cell>
          <cell r="C14" t="str">
            <v>101005</v>
          </cell>
          <cell r="D14" t="str">
            <v>Cash on Hand - Huia</v>
          </cell>
          <cell r="E14" t="str">
            <v>BS16010</v>
          </cell>
        </row>
        <row r="15">
          <cell r="A15" t="str">
            <v>101006Watercare</v>
          </cell>
          <cell r="B15" t="str">
            <v>Watercare</v>
          </cell>
          <cell r="C15" t="str">
            <v>101006</v>
          </cell>
          <cell r="D15" t="str">
            <v>Cash on Hand - Invercargill</v>
          </cell>
          <cell r="E15" t="str">
            <v>BS16010</v>
          </cell>
        </row>
        <row r="16">
          <cell r="A16" t="str">
            <v>111000Watercare</v>
          </cell>
          <cell r="B16" t="str">
            <v>Watercare</v>
          </cell>
          <cell r="C16" t="str">
            <v>111000</v>
          </cell>
          <cell r="D16" t="str">
            <v>BNZ 00 Bank Wholesal</v>
          </cell>
          <cell r="E16" t="str">
            <v>BS16300</v>
          </cell>
        </row>
        <row r="17">
          <cell r="A17" t="str">
            <v>111001Watercare</v>
          </cell>
          <cell r="B17" t="str">
            <v>Watercare</v>
          </cell>
          <cell r="C17" t="str">
            <v>111001</v>
          </cell>
          <cell r="D17" t="str">
            <v>BNZ 00 Bank Wholesal</v>
          </cell>
          <cell r="E17" t="str">
            <v>BS16300</v>
          </cell>
        </row>
        <row r="18">
          <cell r="A18" t="str">
            <v>111002Watercare</v>
          </cell>
          <cell r="B18" t="str">
            <v>Watercare</v>
          </cell>
          <cell r="C18" t="str">
            <v>111002</v>
          </cell>
          <cell r="D18" t="str">
            <v>BNZ 00 Bank Wholesal</v>
          </cell>
          <cell r="E18" t="str">
            <v>BS16300</v>
          </cell>
        </row>
        <row r="19">
          <cell r="A19" t="str">
            <v>111003Watercare</v>
          </cell>
          <cell r="B19" t="str">
            <v>Watercare</v>
          </cell>
          <cell r="C19" t="str">
            <v>111003</v>
          </cell>
          <cell r="D19" t="str">
            <v>BNZ 00 Bank Wholesal</v>
          </cell>
          <cell r="E19" t="str">
            <v>BS16300</v>
          </cell>
        </row>
        <row r="20">
          <cell r="A20" t="str">
            <v>111100Watercare</v>
          </cell>
          <cell r="B20" t="str">
            <v>Watercare</v>
          </cell>
          <cell r="C20" t="str">
            <v>111100</v>
          </cell>
          <cell r="D20" t="str">
            <v>BNZ 02 Bank (Hansen)</v>
          </cell>
          <cell r="E20" t="str">
            <v>BS16300</v>
          </cell>
        </row>
        <row r="21">
          <cell r="A21" t="str">
            <v>111200Watercare</v>
          </cell>
          <cell r="B21" t="str">
            <v>Watercare</v>
          </cell>
          <cell r="C21" t="str">
            <v>111200</v>
          </cell>
          <cell r="D21" t="str">
            <v>BNZ 03 Bank Treasury</v>
          </cell>
          <cell r="E21" t="str">
            <v>BS16300</v>
          </cell>
        </row>
        <row r="22">
          <cell r="A22" t="str">
            <v>111300Watercare</v>
          </cell>
          <cell r="B22" t="str">
            <v>Watercare</v>
          </cell>
          <cell r="C22" t="str">
            <v>111300</v>
          </cell>
          <cell r="D22" t="str">
            <v>BNZ 04 Bank Rainfore</v>
          </cell>
          <cell r="E22" t="str">
            <v>BS16300</v>
          </cell>
        </row>
        <row r="23">
          <cell r="A23" t="str">
            <v>111400Watercare</v>
          </cell>
          <cell r="B23" t="str">
            <v>Watercare</v>
          </cell>
          <cell r="C23" t="str">
            <v>111400</v>
          </cell>
          <cell r="D23" t="str">
            <v>Bank - Westpac</v>
          </cell>
          <cell r="E23" t="str">
            <v>BS16300</v>
          </cell>
        </row>
        <row r="24">
          <cell r="A24" t="str">
            <v>111500Watercare</v>
          </cell>
          <cell r="B24" t="str">
            <v>Watercare</v>
          </cell>
          <cell r="C24" t="str">
            <v>111500</v>
          </cell>
          <cell r="D24" t="str">
            <v>Metro 00 Bank A/c</v>
          </cell>
          <cell r="E24" t="str">
            <v>BS16300</v>
          </cell>
        </row>
        <row r="25">
          <cell r="A25" t="str">
            <v>111600Watercare</v>
          </cell>
          <cell r="B25" t="str">
            <v>Watercare</v>
          </cell>
          <cell r="C25" t="str">
            <v>111600</v>
          </cell>
          <cell r="D25" t="str">
            <v>Metro 02Bank A/c</v>
          </cell>
          <cell r="E25" t="str">
            <v>BS16300</v>
          </cell>
        </row>
        <row r="26">
          <cell r="A26" t="str">
            <v>111700Watercare</v>
          </cell>
          <cell r="B26" t="str">
            <v>Watercare</v>
          </cell>
          <cell r="C26" t="str">
            <v>111700</v>
          </cell>
          <cell r="D26" t="str">
            <v>Manukau 00 Bank A/c</v>
          </cell>
          <cell r="E26" t="str">
            <v>BS16300</v>
          </cell>
        </row>
        <row r="27">
          <cell r="A27" t="str">
            <v>111800Watercare</v>
          </cell>
          <cell r="B27" t="str">
            <v>Watercare</v>
          </cell>
          <cell r="C27" t="str">
            <v>111800</v>
          </cell>
          <cell r="D27" t="str">
            <v>Manukau 08 Bank A/c</v>
          </cell>
          <cell r="E27" t="str">
            <v>BS16300</v>
          </cell>
        </row>
        <row r="28">
          <cell r="A28" t="str">
            <v>111900Watercare</v>
          </cell>
          <cell r="B28" t="str">
            <v>Watercare</v>
          </cell>
          <cell r="C28">
            <v>111900</v>
          </cell>
          <cell r="D28" t="str">
            <v>ANZ 00 Bank Hunua Fs</v>
          </cell>
          <cell r="E28" t="str">
            <v>BS16300</v>
          </cell>
        </row>
        <row r="29">
          <cell r="A29" t="str">
            <v>121000Watercare</v>
          </cell>
          <cell r="B29" t="str">
            <v>Watercare</v>
          </cell>
          <cell r="C29" t="str">
            <v>121000</v>
          </cell>
          <cell r="D29" t="str">
            <v>Trade Debtors</v>
          </cell>
          <cell r="E29" t="str">
            <v>BS14090</v>
          </cell>
        </row>
        <row r="30">
          <cell r="A30" t="str">
            <v>121100Watercare</v>
          </cell>
          <cell r="B30" t="str">
            <v>Watercare</v>
          </cell>
          <cell r="C30" t="str">
            <v>121100</v>
          </cell>
          <cell r="D30" t="str">
            <v>Provision for Doubtf</v>
          </cell>
          <cell r="E30" t="str">
            <v>BS14410</v>
          </cell>
        </row>
        <row r="31">
          <cell r="A31" t="str">
            <v>122000Watercare</v>
          </cell>
          <cell r="B31" t="str">
            <v>Watercare</v>
          </cell>
          <cell r="C31" t="str">
            <v>122000</v>
          </cell>
          <cell r="D31" t="str">
            <v>Debtors - Retail</v>
          </cell>
          <cell r="E31" t="str">
            <v>BS14090</v>
          </cell>
        </row>
        <row r="32">
          <cell r="A32" t="str">
            <v>131000Watercare</v>
          </cell>
          <cell r="B32" t="str">
            <v>Watercare</v>
          </cell>
          <cell r="C32" t="str">
            <v>131000</v>
          </cell>
          <cell r="D32" t="str">
            <v>Debtors Accruals</v>
          </cell>
          <cell r="E32" t="str">
            <v>BS14090</v>
          </cell>
        </row>
        <row r="33">
          <cell r="A33" t="str">
            <v>132000Watercare</v>
          </cell>
          <cell r="B33" t="str">
            <v>Watercare</v>
          </cell>
          <cell r="C33" t="str">
            <v>132000</v>
          </cell>
          <cell r="D33" t="str">
            <v>Prepayments</v>
          </cell>
          <cell r="E33" t="str">
            <v>BS14810</v>
          </cell>
        </row>
        <row r="34">
          <cell r="A34" t="str">
            <v>132100Watercare</v>
          </cell>
          <cell r="B34" t="str">
            <v>Watercare</v>
          </cell>
          <cell r="C34" t="str">
            <v>132100</v>
          </cell>
          <cell r="D34" t="str">
            <v>Prepayments - NC</v>
          </cell>
          <cell r="E34" t="str">
            <v>BS13000</v>
          </cell>
        </row>
        <row r="35">
          <cell r="A35" t="str">
            <v>132200Watercare</v>
          </cell>
          <cell r="B35" t="str">
            <v>Watercare</v>
          </cell>
          <cell r="C35">
            <v>132200</v>
          </cell>
          <cell r="D35" t="str">
            <v>Steelpipe - Suspense</v>
          </cell>
          <cell r="E35" t="str">
            <v>BS15510</v>
          </cell>
        </row>
        <row r="36">
          <cell r="A36" t="str">
            <v>133400Watercare</v>
          </cell>
          <cell r="B36" t="str">
            <v>Watercare</v>
          </cell>
          <cell r="C36" t="str">
            <v>133400</v>
          </cell>
          <cell r="D36" t="str">
            <v>Deposits &amp; Bonds TP</v>
          </cell>
          <cell r="E36" t="str">
            <v>BS14810</v>
          </cell>
        </row>
        <row r="37">
          <cell r="A37" t="str">
            <v>134000Watercare</v>
          </cell>
          <cell r="B37" t="str">
            <v>Watercare</v>
          </cell>
          <cell r="C37" t="str">
            <v>134000</v>
          </cell>
          <cell r="D37" t="str">
            <v>Unbilled Water Accru</v>
          </cell>
          <cell r="E37" t="str">
            <v>BS14611</v>
          </cell>
        </row>
        <row r="38">
          <cell r="A38" t="str">
            <v>135000Watercare</v>
          </cell>
          <cell r="B38" t="str">
            <v>Watercare</v>
          </cell>
          <cell r="C38" t="str">
            <v>135000</v>
          </cell>
          <cell r="D38" t="str">
            <v>Inter-Entity Debtors</v>
          </cell>
          <cell r="E38" t="str">
            <v>BS14020</v>
          </cell>
        </row>
        <row r="39">
          <cell r="A39" t="str">
            <v>136000Watercare</v>
          </cell>
          <cell r="B39" t="str">
            <v>Watercare</v>
          </cell>
          <cell r="C39" t="str">
            <v>136000</v>
          </cell>
          <cell r="D39" t="str">
            <v xml:space="preserve">Inter-Entity Accruals - Opex &amp; Capex </v>
          </cell>
          <cell r="E39" t="str">
            <v>BS14020</v>
          </cell>
        </row>
        <row r="40">
          <cell r="A40" t="str">
            <v>137000Watercare</v>
          </cell>
          <cell r="B40" t="str">
            <v>Watercare</v>
          </cell>
          <cell r="C40" t="str">
            <v>137000</v>
          </cell>
          <cell r="D40" t="str">
            <v>Refunds Clearing</v>
          </cell>
          <cell r="E40" t="str">
            <v>BS26110</v>
          </cell>
        </row>
        <row r="41">
          <cell r="A41" t="str">
            <v>137100Watercare</v>
          </cell>
          <cell r="B41" t="str">
            <v>Watercare</v>
          </cell>
          <cell r="C41" t="str">
            <v>137100</v>
          </cell>
          <cell r="D41" t="str">
            <v>Debtors Receipt Clea</v>
          </cell>
          <cell r="E41" t="str">
            <v>BS26310</v>
          </cell>
        </row>
        <row r="42">
          <cell r="A42" t="str">
            <v>138000Watercare</v>
          </cell>
          <cell r="B42" t="str">
            <v>Watercare</v>
          </cell>
          <cell r="C42" t="str">
            <v>138000</v>
          </cell>
          <cell r="D42" t="str">
            <v>Tax Receivable</v>
          </cell>
          <cell r="E42" t="str">
            <v>BS19020</v>
          </cell>
        </row>
        <row r="43">
          <cell r="A43" t="str">
            <v>140010Watercare</v>
          </cell>
          <cell r="B43" t="str">
            <v>Watercare</v>
          </cell>
          <cell r="C43" t="str">
            <v>140010</v>
          </cell>
          <cell r="D43" t="str">
            <v>Inventory - Consumab</v>
          </cell>
          <cell r="E43" t="str">
            <v>BS15510</v>
          </cell>
        </row>
        <row r="44">
          <cell r="A44" t="str">
            <v>140030Watercare</v>
          </cell>
          <cell r="B44" t="str">
            <v>Watercare</v>
          </cell>
          <cell r="C44" t="str">
            <v>140030</v>
          </cell>
          <cell r="D44" t="str">
            <v>Inventory - Chemical</v>
          </cell>
          <cell r="E44" t="str">
            <v>BS15510</v>
          </cell>
        </row>
        <row r="45">
          <cell r="A45" t="str">
            <v>140040Watercare</v>
          </cell>
          <cell r="B45" t="str">
            <v>Watercare</v>
          </cell>
          <cell r="C45" t="str">
            <v>140040</v>
          </cell>
          <cell r="D45" t="str">
            <v>Inventory - Spares</v>
          </cell>
          <cell r="E45" t="str">
            <v>BS15510</v>
          </cell>
        </row>
        <row r="46">
          <cell r="A46" t="str">
            <v>141000Watercare</v>
          </cell>
          <cell r="B46" t="str">
            <v>Watercare</v>
          </cell>
          <cell r="C46" t="str">
            <v>141000</v>
          </cell>
          <cell r="D46" t="str">
            <v>Inventory Retail</v>
          </cell>
          <cell r="E46" t="str">
            <v>BS15510</v>
          </cell>
        </row>
        <row r="47">
          <cell r="A47" t="str">
            <v>142010Watercare</v>
          </cell>
          <cell r="B47" t="str">
            <v>Watercare</v>
          </cell>
          <cell r="C47" t="str">
            <v>142010</v>
          </cell>
          <cell r="D47" t="str">
            <v>Stock - Other</v>
          </cell>
          <cell r="E47" t="str">
            <v>BS15510</v>
          </cell>
        </row>
        <row r="48">
          <cell r="A48" t="str">
            <v>142020Watercare</v>
          </cell>
          <cell r="B48" t="str">
            <v>Watercare</v>
          </cell>
          <cell r="C48" t="str">
            <v>142020</v>
          </cell>
          <cell r="D48" t="str">
            <v>Inventory - Manual</v>
          </cell>
          <cell r="E48" t="str">
            <v>BS15510</v>
          </cell>
        </row>
        <row r="49">
          <cell r="A49" t="str">
            <v>145100Watercare</v>
          </cell>
          <cell r="B49" t="str">
            <v>Watercare</v>
          </cell>
          <cell r="C49" t="str">
            <v>145100</v>
          </cell>
          <cell r="D49" t="str">
            <v>Inventory - NC</v>
          </cell>
          <cell r="E49" t="str">
            <v>BS13010</v>
          </cell>
        </row>
        <row r="50">
          <cell r="A50" t="str">
            <v>145200Watercare</v>
          </cell>
          <cell r="B50" t="str">
            <v>Watercare</v>
          </cell>
          <cell r="C50" t="str">
            <v>145200</v>
          </cell>
          <cell r="D50" t="str">
            <v>Provision for Stock</v>
          </cell>
          <cell r="E50" t="str">
            <v>BS15519</v>
          </cell>
        </row>
        <row r="51">
          <cell r="A51" t="str">
            <v>145300Watercare</v>
          </cell>
          <cell r="B51" t="str">
            <v>Watercare</v>
          </cell>
          <cell r="C51" t="str">
            <v>145300</v>
          </cell>
          <cell r="D51" t="str">
            <v>Work In Progress</v>
          </cell>
          <cell r="E51" t="str">
            <v>BS15510</v>
          </cell>
        </row>
        <row r="52">
          <cell r="A52" t="str">
            <v>145350Watercare</v>
          </cell>
          <cell r="B52" t="str">
            <v>Watercare</v>
          </cell>
          <cell r="C52" t="str">
            <v>145350</v>
          </cell>
          <cell r="D52" t="str">
            <v>Projects-Stock-CAPEX</v>
          </cell>
          <cell r="E52" t="str">
            <v>BS15510</v>
          </cell>
        </row>
        <row r="53">
          <cell r="A53" t="str">
            <v>145400Watercare</v>
          </cell>
          <cell r="B53" t="str">
            <v>Watercare</v>
          </cell>
          <cell r="C53" t="str">
            <v>145400</v>
          </cell>
          <cell r="D53" t="str">
            <v>Stock - Livestock</v>
          </cell>
          <cell r="E53" t="str">
            <v>BS15510</v>
          </cell>
        </row>
        <row r="54">
          <cell r="A54" t="str">
            <v>150000Watercare</v>
          </cell>
          <cell r="B54" t="str">
            <v>Watercare</v>
          </cell>
          <cell r="C54" t="str">
            <v>150000</v>
          </cell>
          <cell r="D54" t="str">
            <v>Derivative Swap Assets - C</v>
          </cell>
          <cell r="E54" t="str">
            <v>BS15712</v>
          </cell>
        </row>
        <row r="55">
          <cell r="A55" t="str">
            <v>152000Watercare</v>
          </cell>
          <cell r="B55" t="str">
            <v>Watercare</v>
          </cell>
          <cell r="C55" t="str">
            <v>152000</v>
          </cell>
          <cell r="D55" t="str">
            <v>Derivative Swap Assets - NC</v>
          </cell>
          <cell r="E55" t="str">
            <v>BS12962</v>
          </cell>
        </row>
        <row r="56">
          <cell r="A56" t="str">
            <v>155000Watercare</v>
          </cell>
          <cell r="B56" t="str">
            <v>Watercare</v>
          </cell>
          <cell r="C56" t="str">
            <v>155000</v>
          </cell>
          <cell r="D56" t="str">
            <v>Forestry Investments</v>
          </cell>
          <cell r="E56" t="str">
            <v>BS10010</v>
          </cell>
        </row>
        <row r="57">
          <cell r="A57" t="str">
            <v>160000Watercare</v>
          </cell>
          <cell r="B57" t="str">
            <v>Watercare</v>
          </cell>
          <cell r="C57" t="str">
            <v>160000</v>
          </cell>
          <cell r="D57" t="str">
            <v>Land at Cost - APC</v>
          </cell>
          <cell r="E57" t="str">
            <v>BS10010</v>
          </cell>
        </row>
        <row r="58">
          <cell r="A58" t="str">
            <v>160001Watercare</v>
          </cell>
          <cell r="B58" t="str">
            <v>Watercare</v>
          </cell>
          <cell r="C58" t="str">
            <v>160001</v>
          </cell>
          <cell r="D58" t="str">
            <v>Retainer Walls - APC</v>
          </cell>
          <cell r="E58" t="str">
            <v>BS10153</v>
          </cell>
        </row>
        <row r="59">
          <cell r="A59" t="str">
            <v>160003Watercare</v>
          </cell>
          <cell r="B59" t="str">
            <v>Watercare</v>
          </cell>
          <cell r="C59" t="str">
            <v>160003</v>
          </cell>
          <cell r="D59" t="str">
            <v>Landscaping - APC</v>
          </cell>
          <cell r="E59" t="str">
            <v>BS10153</v>
          </cell>
        </row>
        <row r="60">
          <cell r="A60" t="str">
            <v>160004Watercare</v>
          </cell>
          <cell r="B60" t="str">
            <v>Watercare</v>
          </cell>
          <cell r="C60">
            <v>160004</v>
          </cell>
          <cell r="D60" t="str">
            <v>Landfill - APC</v>
          </cell>
          <cell r="E60" t="str">
            <v>BS10190</v>
          </cell>
        </row>
        <row r="61">
          <cell r="A61" t="str">
            <v>160010Watercare</v>
          </cell>
          <cell r="B61" t="str">
            <v>Watercare</v>
          </cell>
          <cell r="C61" t="str">
            <v>160010</v>
          </cell>
          <cell r="D61" t="str">
            <v>Buildings at Cost -</v>
          </cell>
          <cell r="E61" t="str">
            <v>BS10070</v>
          </cell>
        </row>
        <row r="62">
          <cell r="A62" t="str">
            <v>160020Watercare</v>
          </cell>
          <cell r="B62" t="str">
            <v>Watercare</v>
          </cell>
          <cell r="C62" t="str">
            <v>160020</v>
          </cell>
          <cell r="D62" t="str">
            <v>Pipeline Assets at C</v>
          </cell>
          <cell r="E62" t="str">
            <v>BS10150</v>
          </cell>
        </row>
        <row r="63">
          <cell r="A63" t="str">
            <v>160030Watercare</v>
          </cell>
          <cell r="B63" t="str">
            <v>Watercare</v>
          </cell>
          <cell r="C63" t="str">
            <v>160030</v>
          </cell>
          <cell r="D63" t="str">
            <v>Tank etc Assets at C</v>
          </cell>
          <cell r="E63" t="str">
            <v>BS10151</v>
          </cell>
        </row>
        <row r="64">
          <cell r="A64" t="str">
            <v>160040Watercare</v>
          </cell>
          <cell r="B64" t="str">
            <v>Watercare</v>
          </cell>
          <cell r="C64" t="str">
            <v>160040</v>
          </cell>
          <cell r="D64" t="str">
            <v>Dam Assets at Cost -</v>
          </cell>
          <cell r="E64" t="str">
            <v>BS10152</v>
          </cell>
        </row>
        <row r="65">
          <cell r="A65" t="str">
            <v>160050Watercare</v>
          </cell>
          <cell r="B65" t="str">
            <v>Watercare</v>
          </cell>
          <cell r="C65" t="str">
            <v>160050</v>
          </cell>
          <cell r="D65" t="str">
            <v>Machinery Assets at</v>
          </cell>
          <cell r="E65" t="str">
            <v>BS10153</v>
          </cell>
        </row>
        <row r="66">
          <cell r="A66" t="str">
            <v>160060Watercare</v>
          </cell>
          <cell r="B66" t="str">
            <v>Watercare</v>
          </cell>
          <cell r="C66" t="str">
            <v>160060</v>
          </cell>
          <cell r="D66" t="str">
            <v>Motor Vehicles at Co</v>
          </cell>
          <cell r="E66" t="str">
            <v>BS10270</v>
          </cell>
        </row>
        <row r="67">
          <cell r="A67" t="str">
            <v>160070Watercare</v>
          </cell>
          <cell r="B67" t="str">
            <v>Watercare</v>
          </cell>
          <cell r="C67" t="str">
            <v>160070</v>
          </cell>
          <cell r="D67" t="str">
            <v>Office Equipment At</v>
          </cell>
          <cell r="E67" t="str">
            <v>BS10250</v>
          </cell>
        </row>
        <row r="68">
          <cell r="A68" t="str">
            <v>161020Watercare</v>
          </cell>
          <cell r="B68" t="str">
            <v>Watercare</v>
          </cell>
          <cell r="C68" t="str">
            <v>161020</v>
          </cell>
          <cell r="D68" t="str">
            <v>Pipelines Cost Retai</v>
          </cell>
          <cell r="E68" t="str">
            <v>BS10150</v>
          </cell>
        </row>
        <row r="69">
          <cell r="A69" t="str">
            <v>161030Watercare</v>
          </cell>
          <cell r="B69" t="str">
            <v>Watercare</v>
          </cell>
          <cell r="C69" t="str">
            <v>161030</v>
          </cell>
          <cell r="D69" t="str">
            <v>Tanks Cost Retail -</v>
          </cell>
          <cell r="E69" t="str">
            <v>BS10151</v>
          </cell>
        </row>
        <row r="70">
          <cell r="A70" t="str">
            <v>161040Watercare</v>
          </cell>
          <cell r="B70" t="str">
            <v>Watercare</v>
          </cell>
          <cell r="C70" t="str">
            <v>161040</v>
          </cell>
          <cell r="D70" t="str">
            <v>Dam Cost Retail - AP</v>
          </cell>
          <cell r="E70" t="str">
            <v>BS10152</v>
          </cell>
        </row>
        <row r="71">
          <cell r="A71" t="str">
            <v>161050Watercare</v>
          </cell>
          <cell r="B71" t="str">
            <v>Watercare</v>
          </cell>
          <cell r="C71" t="str">
            <v>161050</v>
          </cell>
          <cell r="D71" t="str">
            <v>Assets Gen Cost Reta</v>
          </cell>
          <cell r="E71" t="str">
            <v>BS10153</v>
          </cell>
        </row>
        <row r="72">
          <cell r="A72" t="str">
            <v>161080Watercare</v>
          </cell>
          <cell r="B72" t="str">
            <v>Watercare</v>
          </cell>
          <cell r="C72" t="str">
            <v>161080</v>
          </cell>
          <cell r="D72" t="str">
            <v>Custmer Meters Cost</v>
          </cell>
          <cell r="E72" t="str">
            <v>BS10152</v>
          </cell>
        </row>
        <row r="73">
          <cell r="A73" t="str">
            <v>165003Watercare</v>
          </cell>
          <cell r="B73" t="str">
            <v>Watercare</v>
          </cell>
          <cell r="C73" t="str">
            <v>165003</v>
          </cell>
          <cell r="D73" t="str">
            <v>Prov Dep. - Landscap</v>
          </cell>
          <cell r="E73" t="str">
            <v>BS10953</v>
          </cell>
        </row>
        <row r="74">
          <cell r="A74" t="str">
            <v>165004Watercare</v>
          </cell>
          <cell r="B74" t="str">
            <v>Watercare</v>
          </cell>
          <cell r="C74">
            <v>165004</v>
          </cell>
          <cell r="D74" t="str">
            <v>Prov Dep. - Landfill</v>
          </cell>
          <cell r="E74" t="str">
            <v>BS10990</v>
          </cell>
        </row>
        <row r="75">
          <cell r="A75" t="str">
            <v>165010Watercare</v>
          </cell>
          <cell r="B75" t="str">
            <v>Watercare</v>
          </cell>
          <cell r="C75" t="str">
            <v>165010</v>
          </cell>
          <cell r="D75" t="str">
            <v>Prov for Dep. Buildi</v>
          </cell>
          <cell r="E75" t="str">
            <v>BS10870</v>
          </cell>
        </row>
        <row r="76">
          <cell r="A76" t="str">
            <v>165020Watercare</v>
          </cell>
          <cell r="B76" t="str">
            <v>Watercare</v>
          </cell>
          <cell r="C76" t="str">
            <v>165020</v>
          </cell>
          <cell r="D76" t="str">
            <v>Prov for Dep. Pipeli</v>
          </cell>
          <cell r="E76" t="str">
            <v>BS10950</v>
          </cell>
        </row>
        <row r="77">
          <cell r="A77" t="str">
            <v>165030Watercare</v>
          </cell>
          <cell r="B77" t="str">
            <v>Watercare</v>
          </cell>
          <cell r="C77" t="str">
            <v>165030</v>
          </cell>
          <cell r="D77" t="str">
            <v>Prov for Dep. Tanks</v>
          </cell>
          <cell r="E77" t="str">
            <v>BS10951</v>
          </cell>
        </row>
        <row r="78">
          <cell r="A78" t="str">
            <v>165040Watercare</v>
          </cell>
          <cell r="B78" t="str">
            <v>Watercare</v>
          </cell>
          <cell r="C78" t="str">
            <v>165040</v>
          </cell>
          <cell r="D78" t="str">
            <v>Prov for Dep. Dams -</v>
          </cell>
          <cell r="E78" t="str">
            <v>BS10952</v>
          </cell>
        </row>
        <row r="79">
          <cell r="A79" t="str">
            <v>165050Watercare</v>
          </cell>
          <cell r="B79" t="str">
            <v>Watercare</v>
          </cell>
          <cell r="C79" t="str">
            <v>165050</v>
          </cell>
          <cell r="D79" t="str">
            <v>Prov for Dep. Machin</v>
          </cell>
          <cell r="E79" t="str">
            <v>BS10953</v>
          </cell>
        </row>
        <row r="80">
          <cell r="A80" t="str">
            <v>165060Watercare</v>
          </cell>
          <cell r="B80" t="str">
            <v>Watercare</v>
          </cell>
          <cell r="C80" t="str">
            <v>165060</v>
          </cell>
          <cell r="D80" t="str">
            <v>Prov for Dep.Motor V</v>
          </cell>
          <cell r="E80" t="str">
            <v>BS11070</v>
          </cell>
        </row>
        <row r="81">
          <cell r="A81" t="str">
            <v>165070Watercare</v>
          </cell>
          <cell r="B81" t="str">
            <v>Watercare</v>
          </cell>
          <cell r="C81" t="str">
            <v>165070</v>
          </cell>
          <cell r="D81" t="str">
            <v>Prov for Dep. Office</v>
          </cell>
          <cell r="E81" t="str">
            <v>BS11050</v>
          </cell>
        </row>
        <row r="82">
          <cell r="A82" t="str">
            <v>166020Watercare</v>
          </cell>
          <cell r="B82" t="str">
            <v>Watercare</v>
          </cell>
          <cell r="C82" t="str">
            <v>166020</v>
          </cell>
          <cell r="D82" t="str">
            <v>Prov for Depn Pipeli</v>
          </cell>
          <cell r="E82" t="str">
            <v>BS10950</v>
          </cell>
        </row>
        <row r="83">
          <cell r="A83" t="str">
            <v>166030Watercare</v>
          </cell>
          <cell r="B83" t="str">
            <v>Watercare</v>
          </cell>
          <cell r="C83" t="str">
            <v>166030</v>
          </cell>
          <cell r="D83" t="str">
            <v>Prov for Depn Tanks</v>
          </cell>
          <cell r="E83" t="str">
            <v>BS10951</v>
          </cell>
        </row>
        <row r="84">
          <cell r="A84" t="str">
            <v>166050Watercare</v>
          </cell>
          <cell r="B84" t="str">
            <v>Watercare</v>
          </cell>
          <cell r="C84" t="str">
            <v>166050</v>
          </cell>
          <cell r="D84" t="str">
            <v>Prov for Depn Genera</v>
          </cell>
          <cell r="E84" t="str">
            <v>BS10953</v>
          </cell>
        </row>
        <row r="85">
          <cell r="A85" t="str">
            <v>168010Watercare</v>
          </cell>
          <cell r="B85" t="str">
            <v>Watercare</v>
          </cell>
          <cell r="C85" t="str">
            <v>168010</v>
          </cell>
          <cell r="D85" t="str">
            <v>Asset Clearing - Gen</v>
          </cell>
          <cell r="E85" t="str">
            <v>BS10510</v>
          </cell>
        </row>
        <row r="86">
          <cell r="A86" t="str">
            <v>168020Watercare</v>
          </cell>
          <cell r="B86" t="str">
            <v>Watercare</v>
          </cell>
          <cell r="C86" t="str">
            <v>168020</v>
          </cell>
          <cell r="D86" t="str">
            <v>Asset Disposal Clear</v>
          </cell>
          <cell r="E86" t="str">
            <v>BS10510</v>
          </cell>
        </row>
        <row r="87">
          <cell r="A87" t="str">
            <v>168030Watercare</v>
          </cell>
          <cell r="B87" t="str">
            <v>Watercare</v>
          </cell>
          <cell r="C87" t="str">
            <v>168030</v>
          </cell>
          <cell r="D87" t="str">
            <v>Asset Suspense Accou</v>
          </cell>
          <cell r="E87" t="str">
            <v>BS10950</v>
          </cell>
        </row>
        <row r="88">
          <cell r="A88" t="str">
            <v>168031Watercare</v>
          </cell>
          <cell r="B88" t="str">
            <v>Watercare</v>
          </cell>
          <cell r="C88" t="str">
            <v>168031</v>
          </cell>
          <cell r="D88" t="str">
            <v>Vested asset clear</v>
          </cell>
          <cell r="E88" t="str">
            <v>BS10950</v>
          </cell>
        </row>
        <row r="89">
          <cell r="A89" t="str">
            <v>170100Watercare</v>
          </cell>
          <cell r="B89" t="str">
            <v>Watercare</v>
          </cell>
          <cell r="C89" t="str">
            <v>170100</v>
          </cell>
          <cell r="D89" t="str">
            <v>Intangible - Softwar</v>
          </cell>
          <cell r="E89" t="str">
            <v>BS11410</v>
          </cell>
        </row>
        <row r="90">
          <cell r="A90" t="str">
            <v>170200Watercare</v>
          </cell>
          <cell r="B90" t="str">
            <v>Watercare</v>
          </cell>
          <cell r="C90" t="str">
            <v>170200</v>
          </cell>
          <cell r="D90" t="str">
            <v>Intangible - Consent</v>
          </cell>
          <cell r="E90" t="str">
            <v>BS11450</v>
          </cell>
        </row>
        <row r="91">
          <cell r="A91" t="str">
            <v>170300Watercare</v>
          </cell>
          <cell r="B91" t="str">
            <v>Watercare</v>
          </cell>
          <cell r="C91" t="str">
            <v>170300</v>
          </cell>
          <cell r="D91" t="str">
            <v>Intangible -Easement</v>
          </cell>
          <cell r="E91" t="str">
            <v>BS11490</v>
          </cell>
        </row>
        <row r="92">
          <cell r="A92" t="str">
            <v>170400Watercare</v>
          </cell>
          <cell r="B92" t="str">
            <v>Watercare</v>
          </cell>
          <cell r="C92" t="str">
            <v>170400</v>
          </cell>
          <cell r="D92" t="str">
            <v>Intangible -Networks</v>
          </cell>
          <cell r="E92" t="str">
            <v>BS11430</v>
          </cell>
        </row>
        <row r="93">
          <cell r="A93" t="str">
            <v>175100Watercare</v>
          </cell>
          <cell r="B93" t="str">
            <v>Watercare</v>
          </cell>
          <cell r="C93" t="str">
            <v>175100</v>
          </cell>
          <cell r="D93" t="str">
            <v>Prov for Dep. Intang</v>
          </cell>
          <cell r="E93" t="str">
            <v>BS11510</v>
          </cell>
        </row>
        <row r="94">
          <cell r="A94" t="str">
            <v>175200Watercare</v>
          </cell>
          <cell r="B94" t="str">
            <v>Watercare</v>
          </cell>
          <cell r="C94" t="str">
            <v>175200</v>
          </cell>
          <cell r="D94" t="str">
            <v>Prov for Dep. Intang</v>
          </cell>
          <cell r="E94" t="str">
            <v>BS11550</v>
          </cell>
        </row>
        <row r="95">
          <cell r="A95" t="str">
            <v>175300Watercare</v>
          </cell>
          <cell r="B95" t="str">
            <v>Watercare</v>
          </cell>
          <cell r="C95" t="str">
            <v>175300</v>
          </cell>
          <cell r="D95" t="str">
            <v>Prov for Dep. Intang</v>
          </cell>
          <cell r="E95" t="str">
            <v>BS11590</v>
          </cell>
        </row>
        <row r="96">
          <cell r="A96" t="str">
            <v>175400Watercare</v>
          </cell>
          <cell r="B96" t="str">
            <v>Watercare</v>
          </cell>
          <cell r="C96" t="str">
            <v>175400</v>
          </cell>
          <cell r="D96" t="str">
            <v>Prov for Dep Network</v>
          </cell>
          <cell r="E96" t="str">
            <v>BS11530</v>
          </cell>
        </row>
        <row r="97">
          <cell r="A97" t="str">
            <v>182010Watercare</v>
          </cell>
          <cell r="B97" t="str">
            <v>Watercare</v>
          </cell>
          <cell r="C97" t="str">
            <v>182010</v>
          </cell>
          <cell r="D97" t="str">
            <v>Work in Progress - A</v>
          </cell>
          <cell r="E97" t="str">
            <v>BS10510</v>
          </cell>
        </row>
        <row r="98">
          <cell r="A98" t="str">
            <v>182011Watercare</v>
          </cell>
          <cell r="B98" t="str">
            <v>Watercare</v>
          </cell>
          <cell r="C98">
            <v>182011</v>
          </cell>
          <cell r="D98" t="str">
            <v>Migration Account WIP Water</v>
          </cell>
          <cell r="E98" t="str">
            <v>BS10510</v>
          </cell>
        </row>
        <row r="99">
          <cell r="A99" t="str">
            <v>182020Watercare</v>
          </cell>
          <cell r="B99" t="str">
            <v>Watercare</v>
          </cell>
          <cell r="C99" t="str">
            <v>182020</v>
          </cell>
          <cell r="D99" t="str">
            <v>Work in Progress - A</v>
          </cell>
          <cell r="E99" t="str">
            <v>BS10510</v>
          </cell>
        </row>
        <row r="100">
          <cell r="A100" t="str">
            <v>182021Watercare</v>
          </cell>
          <cell r="B100" t="str">
            <v>Watercare</v>
          </cell>
          <cell r="C100">
            <v>182021</v>
          </cell>
          <cell r="D100" t="str">
            <v>Migration Account WIP Wastewat</v>
          </cell>
          <cell r="E100" t="str">
            <v>BS10510</v>
          </cell>
        </row>
        <row r="101">
          <cell r="A101" t="str">
            <v>182030Watercare</v>
          </cell>
          <cell r="B101" t="str">
            <v>Watercare</v>
          </cell>
          <cell r="C101" t="str">
            <v>182030</v>
          </cell>
          <cell r="D101" t="str">
            <v>Work in Progress - A</v>
          </cell>
          <cell r="E101" t="str">
            <v>BS10510</v>
          </cell>
        </row>
        <row r="102">
          <cell r="A102" t="str">
            <v>182031Watercare</v>
          </cell>
          <cell r="B102" t="str">
            <v>Watercare</v>
          </cell>
          <cell r="C102">
            <v>182031</v>
          </cell>
          <cell r="D102" t="str">
            <v>Migration Account WIP Shared S</v>
          </cell>
          <cell r="E102" t="str">
            <v>BS11500</v>
          </cell>
        </row>
        <row r="103">
          <cell r="A103" t="str">
            <v>182300Watercare</v>
          </cell>
          <cell r="B103" t="str">
            <v>Watercare</v>
          </cell>
          <cell r="C103">
            <v>182300</v>
          </cell>
          <cell r="D103" t="str">
            <v>Work in Progress-Intangibles</v>
          </cell>
          <cell r="E103" t="str">
            <v>BS11500</v>
          </cell>
        </row>
        <row r="104">
          <cell r="A104" t="str">
            <v>182301Watercare</v>
          </cell>
          <cell r="B104" t="str">
            <v>Watercare</v>
          </cell>
          <cell r="C104">
            <v>182301</v>
          </cell>
          <cell r="D104" t="str">
            <v>Migration Acc WIP Intangibles</v>
          </cell>
          <cell r="E104" t="str">
            <v>BS10520</v>
          </cell>
        </row>
        <row r="105">
          <cell r="A105" t="str">
            <v>200099Watercare</v>
          </cell>
          <cell r="B105" t="str">
            <v>Watercare</v>
          </cell>
          <cell r="C105" t="str">
            <v>200099</v>
          </cell>
          <cell r="D105" t="str">
            <v>Bank Overdraft</v>
          </cell>
          <cell r="E105" t="str">
            <v>BS24000</v>
          </cell>
        </row>
        <row r="106">
          <cell r="A106" t="str">
            <v>200100Watercare</v>
          </cell>
          <cell r="B106" t="str">
            <v>Watercare</v>
          </cell>
          <cell r="C106" t="str">
            <v>200100</v>
          </cell>
          <cell r="D106" t="str">
            <v>Trade Payables</v>
          </cell>
          <cell r="E106" t="str">
            <v>BS25010</v>
          </cell>
        </row>
        <row r="107">
          <cell r="A107" t="str">
            <v>200200Watercare</v>
          </cell>
          <cell r="B107" t="str">
            <v>Watercare</v>
          </cell>
          <cell r="C107" t="str">
            <v>200200</v>
          </cell>
          <cell r="D107" t="str">
            <v>InterEntity Creditor</v>
          </cell>
          <cell r="E107" t="str">
            <v>BS25030</v>
          </cell>
        </row>
        <row r="108">
          <cell r="A108" t="str">
            <v>200300Watercare</v>
          </cell>
          <cell r="B108" t="str">
            <v>Watercare</v>
          </cell>
          <cell r="C108" t="str">
            <v>200300</v>
          </cell>
          <cell r="D108" t="str">
            <v>Contract Retentions</v>
          </cell>
          <cell r="E108" t="str">
            <v>BS26610</v>
          </cell>
        </row>
        <row r="109">
          <cell r="A109" t="str">
            <v>200310Watercare</v>
          </cell>
          <cell r="B109" t="str">
            <v>Watercare</v>
          </cell>
          <cell r="C109" t="str">
            <v>200310</v>
          </cell>
          <cell r="D109" t="str">
            <v>Contract Retentions – nc</v>
          </cell>
          <cell r="E109" t="str">
            <v>BS21101</v>
          </cell>
        </row>
        <row r="110">
          <cell r="A110" t="str">
            <v>200320Watercare</v>
          </cell>
          <cell r="B110" t="str">
            <v>Watercare</v>
          </cell>
          <cell r="C110">
            <v>200320</v>
          </cell>
          <cell r="D110" t="str">
            <v>Contract Ret Apr17</v>
          </cell>
          <cell r="E110" t="str">
            <v>BS26610</v>
          </cell>
        </row>
        <row r="111">
          <cell r="A111" t="str">
            <v>200330Watercare</v>
          </cell>
          <cell r="B111" t="str">
            <v>Watercare</v>
          </cell>
          <cell r="C111">
            <v>200330</v>
          </cell>
          <cell r="D111" t="str">
            <v>Contract Ret NC Apr17</v>
          </cell>
          <cell r="E111" t="str">
            <v>BS21101</v>
          </cell>
        </row>
        <row r="112">
          <cell r="A112" t="str">
            <v>200399Watercare</v>
          </cell>
          <cell r="B112" t="str">
            <v>Watercare</v>
          </cell>
          <cell r="C112">
            <v>200399</v>
          </cell>
          <cell r="D112" t="str">
            <v>SAP Trade Payables Balance</v>
          </cell>
          <cell r="E112" t="str">
            <v>BS25010</v>
          </cell>
        </row>
        <row r="113">
          <cell r="A113" t="str">
            <v>210100Watercare</v>
          </cell>
          <cell r="B113" t="str">
            <v>Watercare</v>
          </cell>
          <cell r="C113" t="str">
            <v>210100</v>
          </cell>
          <cell r="D113" t="str">
            <v>Interest Accrued</v>
          </cell>
          <cell r="E113" t="str">
            <v>BS25530</v>
          </cell>
        </row>
        <row r="114">
          <cell r="A114" t="str">
            <v>210200Watercare</v>
          </cell>
          <cell r="B114" t="str">
            <v>Watercare</v>
          </cell>
          <cell r="C114">
            <v>210200</v>
          </cell>
          <cell r="D114" t="str">
            <v>Related Party Interest Payable</v>
          </cell>
          <cell r="E114" t="str">
            <v>BS25118</v>
          </cell>
        </row>
        <row r="115">
          <cell r="A115" t="str">
            <v>211000Watercare</v>
          </cell>
          <cell r="B115" t="str">
            <v>Watercare</v>
          </cell>
          <cell r="C115" t="str">
            <v>211000</v>
          </cell>
          <cell r="D115" t="str">
            <v>Gratuity Provision</v>
          </cell>
          <cell r="E115" t="str">
            <v>BS28025</v>
          </cell>
        </row>
        <row r="116">
          <cell r="A116" t="str">
            <v>211010Watercare</v>
          </cell>
          <cell r="B116" t="str">
            <v>Watercare</v>
          </cell>
          <cell r="C116" t="str">
            <v>211010</v>
          </cell>
          <cell r="D116" t="str">
            <v>Staff Bonus Prov</v>
          </cell>
          <cell r="E116" t="str">
            <v>BS28010</v>
          </cell>
        </row>
        <row r="117">
          <cell r="A117" t="str">
            <v>211020Watercare</v>
          </cell>
          <cell r="B117" t="str">
            <v>Watercare</v>
          </cell>
          <cell r="C117" t="str">
            <v>211020</v>
          </cell>
          <cell r="D117" t="str">
            <v>Annual Leave Provisi</v>
          </cell>
          <cell r="E117" t="str">
            <v>BS28620</v>
          </cell>
        </row>
        <row r="118">
          <cell r="A118" t="str">
            <v>211030Watercare</v>
          </cell>
          <cell r="B118" t="str">
            <v>Watercare</v>
          </cell>
          <cell r="C118" t="str">
            <v>211030</v>
          </cell>
          <cell r="D118" t="str">
            <v>KPMG Payroll</v>
          </cell>
          <cell r="E118" t="str">
            <v>BS28010</v>
          </cell>
        </row>
        <row r="119">
          <cell r="A119" t="str">
            <v>211040Watercare</v>
          </cell>
          <cell r="B119" t="str">
            <v>Watercare</v>
          </cell>
          <cell r="C119" t="str">
            <v>211040</v>
          </cell>
          <cell r="D119" t="str">
            <v>L S L Provision</v>
          </cell>
          <cell r="E119" t="str">
            <v>BS28030</v>
          </cell>
        </row>
        <row r="120">
          <cell r="A120" t="str">
            <v>211090Watercare</v>
          </cell>
          <cell r="B120" t="str">
            <v>Watercare</v>
          </cell>
          <cell r="C120" t="str">
            <v>211090</v>
          </cell>
          <cell r="D120" t="str">
            <v>Days in Lieu Provisi</v>
          </cell>
          <cell r="E120" t="str">
            <v>BS28620</v>
          </cell>
        </row>
        <row r="121">
          <cell r="A121" t="str">
            <v>211130Watercare</v>
          </cell>
          <cell r="B121" t="str">
            <v>Watercare</v>
          </cell>
          <cell r="C121" t="str">
            <v>211130</v>
          </cell>
          <cell r="D121" t="str">
            <v>Provision for staff benefit - C</v>
          </cell>
          <cell r="E121" t="str">
            <v>BS28030</v>
          </cell>
        </row>
        <row r="122">
          <cell r="A122" t="str">
            <v>220100Watercare</v>
          </cell>
          <cell r="B122" t="str">
            <v>Watercare</v>
          </cell>
          <cell r="C122" t="str">
            <v>220100</v>
          </cell>
          <cell r="D122" t="str">
            <v>Accruals</v>
          </cell>
          <cell r="E122" t="str">
            <v>BS25110</v>
          </cell>
        </row>
        <row r="123">
          <cell r="A123" t="str">
            <v>220110Watercare</v>
          </cell>
          <cell r="B123" t="str">
            <v>Watercare</v>
          </cell>
          <cell r="C123" t="str">
            <v>220110</v>
          </cell>
          <cell r="D123" t="str">
            <v xml:space="preserve">Inter-Entity Accruals - Opex &amp; Capex </v>
          </cell>
          <cell r="E123" t="str">
            <v>BS25118</v>
          </cell>
        </row>
        <row r="124">
          <cell r="A124" t="str">
            <v>220120Watercare</v>
          </cell>
          <cell r="B124" t="str">
            <v>Watercare</v>
          </cell>
          <cell r="C124" t="str">
            <v>220120</v>
          </cell>
          <cell r="D124" t="str">
            <v>Intercompany accrued expenditure - WCS</v>
          </cell>
          <cell r="E124" t="str">
            <v>BS25118</v>
          </cell>
        </row>
        <row r="125">
          <cell r="A125" t="str">
            <v>220200Watercare</v>
          </cell>
          <cell r="B125" t="str">
            <v>Watercare</v>
          </cell>
          <cell r="C125" t="str">
            <v>220200</v>
          </cell>
          <cell r="D125" t="str">
            <v>Capital Accruals</v>
          </cell>
          <cell r="E125" t="str">
            <v>BS25111</v>
          </cell>
        </row>
        <row r="126">
          <cell r="A126" t="str">
            <v>221000Watercare</v>
          </cell>
          <cell r="B126" t="str">
            <v>Watercare</v>
          </cell>
          <cell r="C126" t="str">
            <v>221000</v>
          </cell>
          <cell r="D126" t="str">
            <v>GR/IR Account</v>
          </cell>
          <cell r="E126" t="str">
            <v>BS25040</v>
          </cell>
        </row>
        <row r="127">
          <cell r="A127" t="str">
            <v>221100Watercare</v>
          </cell>
          <cell r="B127" t="str">
            <v>Watercare</v>
          </cell>
          <cell r="C127" t="str">
            <v>221100</v>
          </cell>
          <cell r="D127" t="str">
            <v>Freight Clearing</v>
          </cell>
          <cell r="E127" t="str">
            <v>BS26310</v>
          </cell>
        </row>
        <row r="128">
          <cell r="A128" t="str">
            <v>221220Watercare</v>
          </cell>
          <cell r="B128" t="str">
            <v>Watercare</v>
          </cell>
          <cell r="C128">
            <v>221220</v>
          </cell>
          <cell r="D128" t="str">
            <v>LN Unapproved Supplier Invoice</v>
          </cell>
          <cell r="E128" t="str">
            <v>BS26310</v>
          </cell>
        </row>
        <row r="129">
          <cell r="A129" t="str">
            <v>221300Watercare</v>
          </cell>
          <cell r="B129" t="str">
            <v>Watercare</v>
          </cell>
          <cell r="C129">
            <v>221300</v>
          </cell>
          <cell r="D129" t="str">
            <v>Related Party GR/IR</v>
          </cell>
          <cell r="E129" t="str">
            <v>BS25040</v>
          </cell>
        </row>
        <row r="130">
          <cell r="A130" t="str">
            <v>221450Watercare</v>
          </cell>
          <cell r="B130" t="str">
            <v>Watercare</v>
          </cell>
          <cell r="C130">
            <v>221450</v>
          </cell>
          <cell r="D130" t="str">
            <v>3rd Party Clearing A/C</v>
          </cell>
          <cell r="E130" t="str">
            <v>BS25110</v>
          </cell>
        </row>
        <row r="131">
          <cell r="A131" t="str">
            <v>221999Watercare</v>
          </cell>
          <cell r="B131" t="str">
            <v>Watercare</v>
          </cell>
          <cell r="C131">
            <v>221999</v>
          </cell>
          <cell r="D131" t="str">
            <v>SAP GRIR</v>
          </cell>
          <cell r="E131" t="str">
            <v>BS25040</v>
          </cell>
        </row>
        <row r="132">
          <cell r="A132" t="str">
            <v>222000Watercare</v>
          </cell>
          <cell r="B132" t="str">
            <v>Watercare</v>
          </cell>
          <cell r="C132" t="str">
            <v>222000</v>
          </cell>
          <cell r="D132" t="str">
            <v>Provisions - Current</v>
          </cell>
          <cell r="E132" t="str">
            <v>BS29090</v>
          </cell>
        </row>
        <row r="133">
          <cell r="A133" t="str">
            <v>222010Watercare</v>
          </cell>
          <cell r="B133" t="str">
            <v>Watercare</v>
          </cell>
          <cell r="C133" t="str">
            <v>222010</v>
          </cell>
          <cell r="D133" t="str">
            <v>Prov. for Demolition</v>
          </cell>
          <cell r="E133" t="str">
            <v>BS29090</v>
          </cell>
        </row>
        <row r="134">
          <cell r="A134" t="str">
            <v>222100Watercare</v>
          </cell>
          <cell r="B134" t="str">
            <v>Watercare</v>
          </cell>
          <cell r="C134" t="str">
            <v>222100</v>
          </cell>
          <cell r="D134" t="str">
            <v>P-Card Clearing Acct</v>
          </cell>
          <cell r="E134" t="str">
            <v>BS25011</v>
          </cell>
        </row>
        <row r="135">
          <cell r="A135" t="str">
            <v>222500Watercare</v>
          </cell>
          <cell r="B135" t="str">
            <v>Watercare</v>
          </cell>
          <cell r="C135">
            <v>222500</v>
          </cell>
          <cell r="D135" t="str">
            <v>Deposits payable</v>
          </cell>
          <cell r="E135" t="str">
            <v>BS26010</v>
          </cell>
        </row>
        <row r="136">
          <cell r="A136" t="str">
            <v>223000Watercare</v>
          </cell>
          <cell r="B136" t="str">
            <v>Watercare</v>
          </cell>
          <cell r="C136" t="str">
            <v>223000</v>
          </cell>
          <cell r="D136" t="str">
            <v>Provision for Curren</v>
          </cell>
          <cell r="E136" t="str">
            <v>BS19020</v>
          </cell>
        </row>
        <row r="137">
          <cell r="A137" t="str">
            <v>224000Watercare</v>
          </cell>
          <cell r="B137" t="str">
            <v>Watercare</v>
          </cell>
          <cell r="C137" t="str">
            <v>224000</v>
          </cell>
          <cell r="D137" t="str">
            <v>Net Pay Clearing</v>
          </cell>
          <cell r="E137" t="str">
            <v>BS26310</v>
          </cell>
        </row>
        <row r="138">
          <cell r="A138" t="str">
            <v>224100Watercare</v>
          </cell>
          <cell r="B138" t="str">
            <v>Watercare</v>
          </cell>
          <cell r="C138" t="str">
            <v>224100</v>
          </cell>
          <cell r="D138" t="str">
            <v>PAYE Clearing</v>
          </cell>
          <cell r="E138" t="str">
            <v>BS26310</v>
          </cell>
        </row>
        <row r="139">
          <cell r="A139" t="str">
            <v>224200Watercare</v>
          </cell>
          <cell r="B139" t="str">
            <v>Watercare</v>
          </cell>
          <cell r="C139" t="str">
            <v>224200</v>
          </cell>
          <cell r="D139" t="str">
            <v>Witholding Tax Clear</v>
          </cell>
          <cell r="E139" t="str">
            <v>BS29220</v>
          </cell>
        </row>
        <row r="140">
          <cell r="A140" t="str">
            <v>224300Watercare</v>
          </cell>
          <cell r="B140" t="str">
            <v>Watercare</v>
          </cell>
          <cell r="C140" t="str">
            <v>224300</v>
          </cell>
          <cell r="D140" t="str">
            <v>Super Subsidy Cleari</v>
          </cell>
          <cell r="E140" t="str">
            <v>BS28411</v>
          </cell>
        </row>
        <row r="141">
          <cell r="A141" t="str">
            <v>224400Watercare</v>
          </cell>
          <cell r="B141" t="str">
            <v>Watercare</v>
          </cell>
          <cell r="C141" t="str">
            <v>224400</v>
          </cell>
          <cell r="D141" t="str">
            <v>Income in Advance</v>
          </cell>
          <cell r="E141" t="str">
            <v>BS25610</v>
          </cell>
        </row>
        <row r="142">
          <cell r="A142" t="str">
            <v>225000Watercare</v>
          </cell>
          <cell r="B142" t="str">
            <v>Watercare</v>
          </cell>
          <cell r="C142" t="str">
            <v>225000</v>
          </cell>
          <cell r="D142" t="str">
            <v>Payroll Deductions C</v>
          </cell>
          <cell r="E142" t="str">
            <v>BS26310</v>
          </cell>
        </row>
        <row r="143">
          <cell r="A143" t="str">
            <v>227000Watercare</v>
          </cell>
          <cell r="B143" t="str">
            <v>Watercare</v>
          </cell>
          <cell r="C143" t="str">
            <v>227000</v>
          </cell>
          <cell r="D143" t="str">
            <v>GST Receivable - WSL</v>
          </cell>
          <cell r="E143" t="str">
            <v>BS14531</v>
          </cell>
        </row>
        <row r="144">
          <cell r="A144" t="str">
            <v>227100Watercare</v>
          </cell>
          <cell r="B144" t="str">
            <v>Watercare</v>
          </cell>
          <cell r="C144" t="str">
            <v>227100</v>
          </cell>
          <cell r="D144" t="str">
            <v>GST Special</v>
          </cell>
          <cell r="E144" t="str">
            <v>BS14541</v>
          </cell>
        </row>
        <row r="145">
          <cell r="A145" t="str">
            <v>227500Watercare</v>
          </cell>
          <cell r="B145" t="str">
            <v>Watercare</v>
          </cell>
          <cell r="C145" t="str">
            <v>227500</v>
          </cell>
          <cell r="D145" t="str">
            <v>GST Receiv - Retail</v>
          </cell>
          <cell r="E145" t="str">
            <v>BS14541</v>
          </cell>
        </row>
        <row r="146">
          <cell r="A146" t="str">
            <v>228000Watercare</v>
          </cell>
          <cell r="B146" t="str">
            <v>Watercare</v>
          </cell>
          <cell r="C146" t="str">
            <v>228000</v>
          </cell>
          <cell r="D146" t="str">
            <v>GST Payable - WSL</v>
          </cell>
          <cell r="E146" t="str">
            <v>BS14511</v>
          </cell>
        </row>
        <row r="147">
          <cell r="A147" t="str">
            <v>228100Watercare</v>
          </cell>
          <cell r="B147" t="str">
            <v>Watercare</v>
          </cell>
          <cell r="C147" t="str">
            <v>228100</v>
          </cell>
          <cell r="D147" t="str">
            <v>GST Payables Takeon</v>
          </cell>
          <cell r="E147" t="str">
            <v>BS14521</v>
          </cell>
        </row>
        <row r="148">
          <cell r="A148" t="str">
            <v>229000Watercare</v>
          </cell>
          <cell r="B148" t="str">
            <v>Watercare</v>
          </cell>
          <cell r="C148" t="str">
            <v>229000</v>
          </cell>
          <cell r="D148" t="str">
            <v>GST Consolidation</v>
          </cell>
          <cell r="E148" t="str">
            <v>BS14511</v>
          </cell>
        </row>
        <row r="149">
          <cell r="A149" t="str">
            <v>232000Watercare</v>
          </cell>
          <cell r="B149" t="str">
            <v>Watercare</v>
          </cell>
          <cell r="C149" t="str">
            <v>232000</v>
          </cell>
          <cell r="D149" t="str">
            <v>Provisions - NC</v>
          </cell>
          <cell r="E149" t="str">
            <v>BS20990</v>
          </cell>
        </row>
        <row r="150">
          <cell r="A150" t="str">
            <v>232010Watercare</v>
          </cell>
          <cell r="B150" t="str">
            <v>Watercare</v>
          </cell>
          <cell r="C150" t="str">
            <v>232010</v>
          </cell>
          <cell r="D150" t="str">
            <v>Provision for Demolition - NC</v>
          </cell>
          <cell r="E150" t="str">
            <v>BS20990</v>
          </cell>
        </row>
        <row r="151">
          <cell r="A151" t="str">
            <v>232100Watercare</v>
          </cell>
          <cell r="B151" t="str">
            <v>Watercare</v>
          </cell>
          <cell r="C151" t="str">
            <v>232100</v>
          </cell>
          <cell r="D151" t="str">
            <v>Provision for staff benefit - NC</v>
          </cell>
          <cell r="E151" t="str">
            <v>BS20710</v>
          </cell>
        </row>
        <row r="152">
          <cell r="A152" t="str">
            <v>234400Watercare</v>
          </cell>
          <cell r="B152" t="str">
            <v>Watercare</v>
          </cell>
          <cell r="C152" t="str">
            <v>234400</v>
          </cell>
          <cell r="D152" t="str">
            <v>Income in Advance - NC</v>
          </cell>
          <cell r="E152" t="str">
            <v>BS21100</v>
          </cell>
        </row>
        <row r="153">
          <cell r="A153" t="str">
            <v>235000Watercare</v>
          </cell>
          <cell r="B153" t="str">
            <v>Watercare</v>
          </cell>
          <cell r="C153" t="str">
            <v>235000</v>
          </cell>
          <cell r="D153" t="str">
            <v>Derivative Swap Liabilities - NC</v>
          </cell>
          <cell r="E153" t="str">
            <v>BS20612</v>
          </cell>
        </row>
        <row r="154">
          <cell r="A154" t="str">
            <v>240000Watercare</v>
          </cell>
          <cell r="B154" t="str">
            <v>Watercare</v>
          </cell>
          <cell r="C154" t="str">
            <v>240000</v>
          </cell>
          <cell r="D154" t="str">
            <v>Provision for Deferr</v>
          </cell>
          <cell r="E154" t="str">
            <v>BS21010</v>
          </cell>
        </row>
        <row r="155">
          <cell r="A155" t="str">
            <v>241000Watercare</v>
          </cell>
          <cell r="B155" t="str">
            <v>Watercare</v>
          </cell>
          <cell r="C155" t="str">
            <v>241000</v>
          </cell>
          <cell r="D155" t="str">
            <v>Tax Losses - Deferre</v>
          </cell>
          <cell r="E155" t="str">
            <v>BS21010</v>
          </cell>
        </row>
        <row r="156">
          <cell r="A156" t="str">
            <v>250000Watercare</v>
          </cell>
          <cell r="B156" t="str">
            <v>Watercare</v>
          </cell>
          <cell r="C156" t="str">
            <v>250000</v>
          </cell>
          <cell r="D156" t="str">
            <v>Derivative Swap Liabilities - C</v>
          </cell>
          <cell r="E156" t="str">
            <v>BS24212</v>
          </cell>
        </row>
        <row r="157">
          <cell r="A157" t="str">
            <v>261000Watercare</v>
          </cell>
          <cell r="B157" t="str">
            <v>Watercare</v>
          </cell>
          <cell r="C157" t="str">
            <v>261000</v>
          </cell>
          <cell r="D157" t="str">
            <v>Short Term Advances</v>
          </cell>
          <cell r="E157" t="str">
            <v>BS24010</v>
          </cell>
        </row>
        <row r="158">
          <cell r="A158" t="str">
            <v>262200Watercare</v>
          </cell>
          <cell r="B158" t="str">
            <v>Watercare</v>
          </cell>
          <cell r="C158" t="str">
            <v>262200</v>
          </cell>
          <cell r="D158" t="str">
            <v>Fixed Rate Bonds - C</v>
          </cell>
          <cell r="E158" t="str">
            <v>BS24013</v>
          </cell>
        </row>
        <row r="159">
          <cell r="A159" t="str">
            <v>262800Watercare</v>
          </cell>
          <cell r="B159" t="str">
            <v>Watercare</v>
          </cell>
          <cell r="C159" t="str">
            <v>262800</v>
          </cell>
          <cell r="D159" t="str">
            <v>Loan from Related Party - C</v>
          </cell>
          <cell r="E159" t="str">
            <v>BS24198</v>
          </cell>
        </row>
        <row r="160">
          <cell r="A160" t="str">
            <v>263000Watercare</v>
          </cell>
          <cell r="B160" t="str">
            <v>Watercare</v>
          </cell>
          <cell r="C160" t="str">
            <v>263000</v>
          </cell>
          <cell r="D160" t="str">
            <v>Loan Related Party - NC</v>
          </cell>
          <cell r="E160" t="str">
            <v>BS20598</v>
          </cell>
        </row>
        <row r="161">
          <cell r="A161" t="str">
            <v>263500Watercare</v>
          </cell>
          <cell r="B161" t="str">
            <v>Watercare</v>
          </cell>
          <cell r="C161" t="str">
            <v>263500</v>
          </cell>
          <cell r="D161" t="str">
            <v>Floating Rate Notes - NC</v>
          </cell>
          <cell r="E161" t="str">
            <v>BS20012</v>
          </cell>
        </row>
        <row r="162">
          <cell r="A162" t="str">
            <v>264000Watercare</v>
          </cell>
          <cell r="B162" t="str">
            <v>Watercare</v>
          </cell>
          <cell r="C162">
            <v>264000</v>
          </cell>
          <cell r="D162" t="str">
            <v>Standpipe Bonds</v>
          </cell>
          <cell r="E162" t="str">
            <v>BS26010</v>
          </cell>
        </row>
        <row r="163">
          <cell r="A163" t="str">
            <v>300000Watercare</v>
          </cell>
          <cell r="B163" t="str">
            <v>Watercare</v>
          </cell>
          <cell r="C163" t="str">
            <v>300000</v>
          </cell>
          <cell r="D163" t="str">
            <v>Paid Capital</v>
          </cell>
          <cell r="E163" t="str">
            <v>BS81159</v>
          </cell>
        </row>
        <row r="164">
          <cell r="A164" t="str">
            <v>310000Watercare</v>
          </cell>
          <cell r="B164" t="str">
            <v>Watercare</v>
          </cell>
          <cell r="C164" t="str">
            <v>310000</v>
          </cell>
          <cell r="D164" t="str">
            <v>Capital Reserve</v>
          </cell>
          <cell r="E164" t="str">
            <v>BS81105</v>
          </cell>
        </row>
        <row r="165">
          <cell r="A165" t="str">
            <v>320000Watercare</v>
          </cell>
          <cell r="B165" t="str">
            <v>Watercare</v>
          </cell>
          <cell r="C165" t="str">
            <v>320000</v>
          </cell>
          <cell r="D165" t="str">
            <v>Revaluation Reserve</v>
          </cell>
          <cell r="E165" t="str">
            <v>BS84510</v>
          </cell>
        </row>
        <row r="166">
          <cell r="A166" t="str">
            <v>320010Watercare</v>
          </cell>
          <cell r="B166" t="str">
            <v>Watercare</v>
          </cell>
          <cell r="C166" t="str">
            <v>320010</v>
          </cell>
          <cell r="D166" t="str">
            <v>Reserve Revaluation</v>
          </cell>
          <cell r="E166" t="str">
            <v>BS84570</v>
          </cell>
        </row>
        <row r="167">
          <cell r="A167" t="str">
            <v>320020Watercare</v>
          </cell>
          <cell r="B167" t="str">
            <v>Watercare</v>
          </cell>
          <cell r="C167" t="str">
            <v>320020</v>
          </cell>
          <cell r="D167" t="str">
            <v>Revaluation Reserve</v>
          </cell>
          <cell r="E167" t="str">
            <v>BS84650</v>
          </cell>
        </row>
        <row r="168">
          <cell r="A168" t="str">
            <v>320030Watercare</v>
          </cell>
          <cell r="B168" t="str">
            <v>Watercare</v>
          </cell>
          <cell r="C168" t="str">
            <v>320030</v>
          </cell>
          <cell r="D168" t="str">
            <v>Revaluation Reserve</v>
          </cell>
          <cell r="E168" t="str">
            <v>BS84651</v>
          </cell>
        </row>
        <row r="169">
          <cell r="A169" t="str">
            <v>320040Watercare</v>
          </cell>
          <cell r="B169" t="str">
            <v>Watercare</v>
          </cell>
          <cell r="C169" t="str">
            <v>320040</v>
          </cell>
          <cell r="D169" t="str">
            <v>Revaluation Reserve</v>
          </cell>
          <cell r="E169" t="str">
            <v>BS84652</v>
          </cell>
        </row>
        <row r="170">
          <cell r="A170" t="str">
            <v>320050Watercare</v>
          </cell>
          <cell r="B170" t="str">
            <v>Watercare</v>
          </cell>
          <cell r="C170" t="str">
            <v>320050</v>
          </cell>
          <cell r="D170" t="str">
            <v>Revaluation Reserve</v>
          </cell>
          <cell r="E170" t="str">
            <v>BS84653</v>
          </cell>
        </row>
        <row r="171">
          <cell r="A171" t="str">
            <v>320100Watercare</v>
          </cell>
          <cell r="B171" t="str">
            <v>Watercare</v>
          </cell>
          <cell r="C171" t="str">
            <v>320100</v>
          </cell>
          <cell r="D171" t="str">
            <v>Revaluation Reserve</v>
          </cell>
          <cell r="E171" t="str">
            <v>BS84790</v>
          </cell>
        </row>
        <row r="172">
          <cell r="A172" t="str">
            <v>321020Watercare</v>
          </cell>
          <cell r="B172" t="str">
            <v>Watercare</v>
          </cell>
          <cell r="C172" t="str">
            <v>321020</v>
          </cell>
          <cell r="D172" t="str">
            <v>Revaluation Reserve</v>
          </cell>
          <cell r="E172" t="str">
            <v>BS84650</v>
          </cell>
        </row>
        <row r="173">
          <cell r="A173" t="str">
            <v>321030Watercare</v>
          </cell>
          <cell r="B173" t="str">
            <v>Watercare</v>
          </cell>
          <cell r="C173" t="str">
            <v>321030</v>
          </cell>
          <cell r="D173" t="str">
            <v>Revaluation Reserve</v>
          </cell>
          <cell r="E173" t="str">
            <v>BS84651</v>
          </cell>
        </row>
        <row r="174">
          <cell r="A174" t="str">
            <v>321050Watercare</v>
          </cell>
          <cell r="B174" t="str">
            <v>Watercare</v>
          </cell>
          <cell r="C174" t="str">
            <v>321050</v>
          </cell>
          <cell r="D174" t="str">
            <v>Revaluation Reserve</v>
          </cell>
          <cell r="E174" t="str">
            <v>BS84653</v>
          </cell>
        </row>
        <row r="175">
          <cell r="A175" t="str">
            <v>321060Watercare</v>
          </cell>
          <cell r="B175" t="str">
            <v>Watercare</v>
          </cell>
          <cell r="C175" t="str">
            <v>321060</v>
          </cell>
          <cell r="D175" t="str">
            <v>Revaln Res Build Han</v>
          </cell>
          <cell r="E175" t="str">
            <v>BS84570</v>
          </cell>
        </row>
        <row r="176">
          <cell r="A176" t="str">
            <v>330000Watercare</v>
          </cell>
          <cell r="B176" t="str">
            <v>Watercare</v>
          </cell>
          <cell r="C176" t="str">
            <v>330000</v>
          </cell>
          <cell r="D176" t="str">
            <v>Retained Earnings</v>
          </cell>
          <cell r="E176" t="str">
            <v>BS81365</v>
          </cell>
        </row>
        <row r="177">
          <cell r="A177" t="str">
            <v>331000Watercare</v>
          </cell>
          <cell r="B177" t="str">
            <v>Watercare</v>
          </cell>
          <cell r="C177" t="str">
            <v>331000</v>
          </cell>
          <cell r="D177" t="str">
            <v>RE Reval Reserve FA</v>
          </cell>
          <cell r="E177" t="str">
            <v>BS81365</v>
          </cell>
        </row>
        <row r="178">
          <cell r="A178" t="str">
            <v>399110Watercare</v>
          </cell>
          <cell r="B178" t="str">
            <v>Watercare</v>
          </cell>
          <cell r="C178" t="str">
            <v>399110</v>
          </cell>
          <cell r="D178" t="str">
            <v>Inventory - Initial</v>
          </cell>
          <cell r="E178" t="str">
            <v>BS15510</v>
          </cell>
        </row>
        <row r="179">
          <cell r="A179" t="str">
            <v>399150Watercare</v>
          </cell>
          <cell r="B179" t="str">
            <v>Watercare</v>
          </cell>
          <cell r="C179" t="str">
            <v>399150</v>
          </cell>
          <cell r="D179" t="str">
            <v>Inventory - Initial</v>
          </cell>
          <cell r="E179" t="str">
            <v>BS15510</v>
          </cell>
        </row>
        <row r="180">
          <cell r="A180" t="str">
            <v>399201Watercare</v>
          </cell>
          <cell r="B180" t="str">
            <v>Watercare</v>
          </cell>
          <cell r="C180" t="str">
            <v>399201</v>
          </cell>
          <cell r="D180" t="str">
            <v xml:space="preserve"> Asset Cost -Data Mi</v>
          </cell>
          <cell r="E180" t="str">
            <v>BS10150</v>
          </cell>
        </row>
        <row r="181">
          <cell r="A181" t="str">
            <v>399203Watercare</v>
          </cell>
          <cell r="B181" t="str">
            <v>Watercare</v>
          </cell>
          <cell r="C181" t="str">
            <v>399203</v>
          </cell>
          <cell r="D181" t="str">
            <v>Pro.Depn-Data Migrat</v>
          </cell>
          <cell r="E181" t="str">
            <v>BS10950</v>
          </cell>
        </row>
        <row r="182">
          <cell r="A182" t="str">
            <v>399204Watercare</v>
          </cell>
          <cell r="B182" t="str">
            <v>Watercare</v>
          </cell>
          <cell r="C182" t="str">
            <v>399204</v>
          </cell>
          <cell r="D182" t="str">
            <v>Pro.Depn.Retail-DM</v>
          </cell>
          <cell r="E182" t="str">
            <v>BS10950</v>
          </cell>
        </row>
        <row r="183">
          <cell r="A183" t="str">
            <v>399207Watercare</v>
          </cell>
          <cell r="B183" t="str">
            <v>Watercare</v>
          </cell>
          <cell r="C183" t="str">
            <v>399207</v>
          </cell>
          <cell r="D183" t="str">
            <v>Pro.Depn.Intag-DM</v>
          </cell>
          <cell r="E183" t="str">
            <v>BS11590</v>
          </cell>
        </row>
        <row r="184">
          <cell r="A184" t="str">
            <v>399208Watercare</v>
          </cell>
          <cell r="B184" t="str">
            <v>Watercare</v>
          </cell>
          <cell r="C184" t="str">
            <v>399208</v>
          </cell>
          <cell r="D184" t="str">
            <v>Pro.Depn.Intag.RET-D</v>
          </cell>
          <cell r="E184" t="str">
            <v>BS10950</v>
          </cell>
        </row>
        <row r="185">
          <cell r="A185" t="str">
            <v>410000Watercare</v>
          </cell>
          <cell r="B185" t="str">
            <v>Watercare</v>
          </cell>
          <cell r="C185" t="str">
            <v>410000</v>
          </cell>
          <cell r="D185" t="str">
            <v>Water Sales - Retail</v>
          </cell>
          <cell r="E185" t="str">
            <v>PL30080</v>
          </cell>
        </row>
        <row r="186">
          <cell r="A186" t="str">
            <v>410200Watercare</v>
          </cell>
          <cell r="B186" t="str">
            <v>Watercare</v>
          </cell>
          <cell r="C186" t="str">
            <v>410200</v>
          </cell>
          <cell r="D186" t="str">
            <v>Water Leakage</v>
          </cell>
          <cell r="E186" t="str">
            <v>PL30080</v>
          </cell>
        </row>
        <row r="187">
          <cell r="A187" t="str">
            <v>410250Watercare</v>
          </cell>
          <cell r="B187" t="str">
            <v>Watercare</v>
          </cell>
          <cell r="C187">
            <v>410250</v>
          </cell>
          <cell r="D187" t="str">
            <v>Water LTP-budget adj</v>
          </cell>
          <cell r="E187" t="str">
            <v>PL30080</v>
          </cell>
        </row>
        <row r="188">
          <cell r="A188" t="str">
            <v>411000Watercare</v>
          </cell>
          <cell r="B188" t="str">
            <v>Watercare</v>
          </cell>
          <cell r="C188" t="str">
            <v>411000</v>
          </cell>
          <cell r="D188" t="str">
            <v>Wastewater Sales- Re</v>
          </cell>
          <cell r="E188" t="str">
            <v>PL30081</v>
          </cell>
        </row>
        <row r="189">
          <cell r="A189" t="str">
            <v>411050Watercare</v>
          </cell>
          <cell r="B189" t="str">
            <v>Watercare</v>
          </cell>
          <cell r="C189" t="str">
            <v>411050</v>
          </cell>
          <cell r="D189" t="str">
            <v>Wastewater sales -Fixed</v>
          </cell>
          <cell r="E189" t="str">
            <v>PL30081</v>
          </cell>
        </row>
        <row r="190">
          <cell r="A190" t="str">
            <v>411100Watercare</v>
          </cell>
          <cell r="B190" t="str">
            <v>Watercare</v>
          </cell>
          <cell r="C190" t="str">
            <v>411100</v>
          </cell>
          <cell r="D190" t="str">
            <v>Wastewater Discounts</v>
          </cell>
          <cell r="E190" t="str">
            <v>PL30081</v>
          </cell>
        </row>
        <row r="191">
          <cell r="A191" t="str">
            <v>411200Watercare</v>
          </cell>
          <cell r="B191" t="str">
            <v>Watercare</v>
          </cell>
          <cell r="C191" t="str">
            <v>411200</v>
          </cell>
          <cell r="D191" t="str">
            <v>Wastewater Leakage</v>
          </cell>
          <cell r="E191" t="str">
            <v>PL30081</v>
          </cell>
        </row>
        <row r="192">
          <cell r="A192" t="str">
            <v>411250Watercare</v>
          </cell>
          <cell r="B192" t="str">
            <v>Watercare</v>
          </cell>
          <cell r="C192">
            <v>411250</v>
          </cell>
          <cell r="D192" t="str">
            <v>Water LTP-Budget adj</v>
          </cell>
          <cell r="E192" t="str">
            <v>PL30081</v>
          </cell>
        </row>
        <row r="193">
          <cell r="A193" t="str">
            <v>411300Watercare</v>
          </cell>
          <cell r="B193" t="str">
            <v>Watercare</v>
          </cell>
          <cell r="C193" t="str">
            <v>411300</v>
          </cell>
          <cell r="D193" t="str">
            <v>Wastewater Service C</v>
          </cell>
          <cell r="E193" t="str">
            <v>PL34980</v>
          </cell>
        </row>
        <row r="194">
          <cell r="A194" t="str">
            <v>412000Watercare</v>
          </cell>
          <cell r="B194" t="str">
            <v>Watercare</v>
          </cell>
          <cell r="C194" t="str">
            <v>412000</v>
          </cell>
          <cell r="D194" t="str">
            <v>Development approval</v>
          </cell>
          <cell r="E194" t="str">
            <v>PL34980</v>
          </cell>
        </row>
        <row r="195">
          <cell r="A195" t="str">
            <v>412100Watercare</v>
          </cell>
          <cell r="B195" t="str">
            <v>Watercare</v>
          </cell>
          <cell r="C195" t="str">
            <v>412100</v>
          </cell>
          <cell r="D195" t="str">
            <v>Development inspecti</v>
          </cell>
          <cell r="E195" t="str">
            <v>PL34980</v>
          </cell>
        </row>
        <row r="196">
          <cell r="A196" t="str">
            <v>412200Watercare</v>
          </cell>
          <cell r="B196" t="str">
            <v>Watercare</v>
          </cell>
          <cell r="C196" t="str">
            <v>412200</v>
          </cell>
          <cell r="D196" t="str">
            <v>Development connecti</v>
          </cell>
          <cell r="E196" t="str">
            <v>PL34980</v>
          </cell>
        </row>
        <row r="197">
          <cell r="A197" t="str">
            <v>413000Watercare</v>
          </cell>
          <cell r="B197" t="str">
            <v>Watercare</v>
          </cell>
          <cell r="C197" t="str">
            <v>413000</v>
          </cell>
          <cell r="D197" t="str">
            <v>Service connection a</v>
          </cell>
          <cell r="E197" t="str">
            <v>PL34980</v>
          </cell>
        </row>
        <row r="198">
          <cell r="A198" t="str">
            <v>415000Watercare</v>
          </cell>
          <cell r="B198" t="str">
            <v>Watercare</v>
          </cell>
          <cell r="C198" t="str">
            <v>415000</v>
          </cell>
          <cell r="D198" t="str">
            <v>Works over approvals</v>
          </cell>
          <cell r="E198" t="str">
            <v>PL34980</v>
          </cell>
        </row>
        <row r="199">
          <cell r="A199" t="str">
            <v>416000Watercare</v>
          </cell>
          <cell r="B199" t="str">
            <v>Watercare</v>
          </cell>
          <cell r="C199" t="str">
            <v>416000</v>
          </cell>
          <cell r="D199" t="str">
            <v>CCTV inspections</v>
          </cell>
          <cell r="E199" t="str">
            <v>PL34980</v>
          </cell>
        </row>
        <row r="200">
          <cell r="A200" t="str">
            <v>417000Watercare</v>
          </cell>
          <cell r="B200" t="str">
            <v>Watercare</v>
          </cell>
          <cell r="C200" t="str">
            <v>417000</v>
          </cell>
          <cell r="D200" t="str">
            <v>New water meters</v>
          </cell>
          <cell r="E200" t="str">
            <v>PL34980</v>
          </cell>
        </row>
        <row r="201">
          <cell r="A201" t="str">
            <v>417100Watercare</v>
          </cell>
          <cell r="B201" t="str">
            <v>Watercare</v>
          </cell>
          <cell r="C201" t="str">
            <v>417100</v>
          </cell>
          <cell r="D201" t="str">
            <v>Infrastructure Growt</v>
          </cell>
          <cell r="E201" t="str">
            <v>PL34980</v>
          </cell>
        </row>
        <row r="202">
          <cell r="A202" t="str">
            <v>417150Watercare</v>
          </cell>
          <cell r="B202" t="str">
            <v>Watercare</v>
          </cell>
          <cell r="C202" t="str">
            <v>417150</v>
          </cell>
          <cell r="D202" t="str">
            <v>Vested Asset Revenue</v>
          </cell>
          <cell r="E202" t="str">
            <v>PL38610</v>
          </cell>
        </row>
        <row r="203">
          <cell r="A203" t="str">
            <v>417200Watercare</v>
          </cell>
          <cell r="B203" t="str">
            <v>Watercare</v>
          </cell>
          <cell r="C203" t="str">
            <v>417200</v>
          </cell>
          <cell r="D203" t="str">
            <v>Sundry retail charge</v>
          </cell>
          <cell r="E203" t="str">
            <v>PL34980</v>
          </cell>
        </row>
        <row r="204">
          <cell r="A204" t="str">
            <v>420000Watercare</v>
          </cell>
          <cell r="B204" t="str">
            <v>Watercare</v>
          </cell>
          <cell r="C204" t="str">
            <v>420000</v>
          </cell>
          <cell r="D204" t="str">
            <v>Water Sales - T L A</v>
          </cell>
          <cell r="E204" t="str">
            <v>PL30080</v>
          </cell>
        </row>
        <row r="205">
          <cell r="A205" t="str">
            <v>421000Watercare</v>
          </cell>
          <cell r="B205" t="str">
            <v>Watercare</v>
          </cell>
          <cell r="C205" t="str">
            <v>421000</v>
          </cell>
          <cell r="D205" t="str">
            <v>Wastewater Wholesale</v>
          </cell>
          <cell r="E205" t="str">
            <v>PL30081</v>
          </cell>
        </row>
        <row r="206">
          <cell r="A206" t="str">
            <v>422000Watercare</v>
          </cell>
          <cell r="B206" t="str">
            <v>Watercare</v>
          </cell>
          <cell r="C206" t="str">
            <v>422000</v>
          </cell>
          <cell r="D206" t="str">
            <v>Trade Waste Primary</v>
          </cell>
          <cell r="E206" t="str">
            <v>PL30081</v>
          </cell>
        </row>
        <row r="207">
          <cell r="A207" t="str">
            <v>430010Watercare</v>
          </cell>
          <cell r="B207" t="str">
            <v>Watercare</v>
          </cell>
          <cell r="C207" t="str">
            <v>430010</v>
          </cell>
          <cell r="D207" t="str">
            <v>Payment Difference (</v>
          </cell>
          <cell r="E207" t="str">
            <v>PL34980</v>
          </cell>
        </row>
        <row r="208">
          <cell r="A208" t="str">
            <v>431000Watercare</v>
          </cell>
          <cell r="B208" t="str">
            <v>Watercare</v>
          </cell>
          <cell r="C208" t="str">
            <v>431000</v>
          </cell>
          <cell r="D208" t="str">
            <v>Other Charges - Exte</v>
          </cell>
          <cell r="E208" t="str">
            <v>PL34980</v>
          </cell>
        </row>
        <row r="209">
          <cell r="A209" t="str">
            <v>433000Watercare</v>
          </cell>
          <cell r="B209" t="str">
            <v>Watercare</v>
          </cell>
          <cell r="C209" t="str">
            <v>433000</v>
          </cell>
          <cell r="D209" t="str">
            <v>Insurance Recoveries</v>
          </cell>
          <cell r="E209" t="str">
            <v>PL33070</v>
          </cell>
        </row>
        <row r="210">
          <cell r="A210" t="str">
            <v>433010Watercare</v>
          </cell>
          <cell r="B210" t="str">
            <v>Watercare</v>
          </cell>
          <cell r="C210" t="str">
            <v>433010</v>
          </cell>
          <cell r="D210" t="str">
            <v>New account</v>
          </cell>
          <cell r="E210" t="str">
            <v>PL34980</v>
          </cell>
        </row>
        <row r="211">
          <cell r="A211" t="str">
            <v>434000Watercare</v>
          </cell>
          <cell r="B211" t="str">
            <v>Watercare</v>
          </cell>
          <cell r="C211" t="str">
            <v>434000</v>
          </cell>
          <cell r="D211" t="str">
            <v>Bad Debts Recoveries</v>
          </cell>
          <cell r="E211" t="str">
            <v>PL34980</v>
          </cell>
        </row>
        <row r="212">
          <cell r="A212" t="str">
            <v>434400Watercare</v>
          </cell>
          <cell r="B212" t="str">
            <v>Watercare</v>
          </cell>
          <cell r="C212" t="str">
            <v>434400</v>
          </cell>
          <cell r="D212" t="str">
            <v>Maintenance Services External Revenue</v>
          </cell>
          <cell r="E212" t="str">
            <v>PL34980</v>
          </cell>
        </row>
        <row r="213">
          <cell r="A213" t="str">
            <v>434500Watercare</v>
          </cell>
          <cell r="B213" t="str">
            <v>Watercare</v>
          </cell>
          <cell r="C213" t="str">
            <v>434500</v>
          </cell>
          <cell r="D213" t="str">
            <v>Sundry Income - Othe</v>
          </cell>
          <cell r="E213" t="str">
            <v>PL34980</v>
          </cell>
        </row>
        <row r="214">
          <cell r="A214" t="str">
            <v>435000Watercare</v>
          </cell>
          <cell r="B214" t="str">
            <v>Watercare</v>
          </cell>
          <cell r="C214" t="str">
            <v>435000</v>
          </cell>
          <cell r="D214" t="str">
            <v>Rent Received</v>
          </cell>
          <cell r="E214" t="str">
            <v>PL33010</v>
          </cell>
        </row>
        <row r="215">
          <cell r="A215" t="str">
            <v>440000Watercare</v>
          </cell>
          <cell r="B215" t="str">
            <v>Watercare</v>
          </cell>
          <cell r="C215" t="str">
            <v>440000</v>
          </cell>
          <cell r="D215" t="str">
            <v>Interest Income</v>
          </cell>
          <cell r="E215" t="str">
            <v>PL35050</v>
          </cell>
        </row>
        <row r="216">
          <cell r="A216" t="str">
            <v>610000Watercare</v>
          </cell>
          <cell r="B216" t="str">
            <v>Watercare</v>
          </cell>
          <cell r="C216" t="str">
            <v>610000</v>
          </cell>
          <cell r="D216" t="str">
            <v>Comms - Other</v>
          </cell>
          <cell r="E216" t="str">
            <v>PL43420</v>
          </cell>
        </row>
        <row r="217">
          <cell r="A217" t="str">
            <v>621000Watercare</v>
          </cell>
          <cell r="B217" t="str">
            <v>Watercare</v>
          </cell>
          <cell r="C217" t="str">
            <v>621000</v>
          </cell>
          <cell r="D217" t="str">
            <v>Prof Serv Internal</v>
          </cell>
          <cell r="E217" t="str">
            <v>PL44380</v>
          </cell>
        </row>
        <row r="218">
          <cell r="A218" t="str">
            <v>621100Watercare</v>
          </cell>
          <cell r="B218" t="str">
            <v>Watercare</v>
          </cell>
          <cell r="C218" t="str">
            <v>621100</v>
          </cell>
          <cell r="D218" t="str">
            <v>Prof Serv Business</v>
          </cell>
          <cell r="E218" t="str">
            <v>PL40410</v>
          </cell>
        </row>
        <row r="219">
          <cell r="A219" t="str">
            <v>621150Watercare</v>
          </cell>
          <cell r="B219" t="str">
            <v>Watercare</v>
          </cell>
          <cell r="C219">
            <v>621150</v>
          </cell>
          <cell r="D219" t="str">
            <v>Project Costs</v>
          </cell>
          <cell r="E219" t="str">
            <v>PL45290</v>
          </cell>
        </row>
        <row r="220">
          <cell r="A220" t="str">
            <v>621200Watercare</v>
          </cell>
          <cell r="B220" t="str">
            <v>Watercare</v>
          </cell>
          <cell r="C220" t="str">
            <v>621200</v>
          </cell>
          <cell r="D220" t="str">
            <v>Prof Serv Financial</v>
          </cell>
          <cell r="E220" t="str">
            <v>PL40410</v>
          </cell>
        </row>
        <row r="221">
          <cell r="A221" t="str">
            <v>621300Watercare</v>
          </cell>
          <cell r="B221" t="str">
            <v>Watercare</v>
          </cell>
          <cell r="C221" t="str">
            <v>621300</v>
          </cell>
          <cell r="D221" t="str">
            <v>Prof Serv HR</v>
          </cell>
          <cell r="E221" t="str">
            <v>PL40420</v>
          </cell>
        </row>
        <row r="222">
          <cell r="A222" t="str">
            <v>621400Watercare</v>
          </cell>
          <cell r="B222" t="str">
            <v>Watercare</v>
          </cell>
          <cell r="C222" t="str">
            <v>621400</v>
          </cell>
          <cell r="D222" t="str">
            <v>Prof Serv Legal</v>
          </cell>
          <cell r="E222" t="str">
            <v>PL40610</v>
          </cell>
        </row>
        <row r="223">
          <cell r="A223" t="str">
            <v>621500Watercare</v>
          </cell>
          <cell r="B223" t="str">
            <v>Watercare</v>
          </cell>
          <cell r="C223" t="str">
            <v>621500</v>
          </cell>
          <cell r="D223" t="str">
            <v>Prof Serv Marketing</v>
          </cell>
          <cell r="E223" t="str">
            <v>PL40410</v>
          </cell>
        </row>
        <row r="224">
          <cell r="A224" t="str">
            <v>630000Watercare</v>
          </cell>
          <cell r="B224" t="str">
            <v>Watercare</v>
          </cell>
          <cell r="C224" t="str">
            <v>630000</v>
          </cell>
          <cell r="D224" t="str">
            <v>Job COS  - A R S T</v>
          </cell>
          <cell r="E224" t="str">
            <v>PL42610</v>
          </cell>
        </row>
        <row r="225">
          <cell r="A225" t="str">
            <v>631000Watercare</v>
          </cell>
          <cell r="B225" t="str">
            <v>Watercare</v>
          </cell>
          <cell r="C225" t="str">
            <v>631000</v>
          </cell>
          <cell r="D225" t="str">
            <v>Job COS - External</v>
          </cell>
          <cell r="E225" t="str">
            <v>PL42610</v>
          </cell>
        </row>
        <row r="226">
          <cell r="A226" t="str">
            <v>641000Watercare</v>
          </cell>
          <cell r="B226" t="str">
            <v>Watercare</v>
          </cell>
          <cell r="C226" t="str">
            <v>641000</v>
          </cell>
          <cell r="D226" t="str">
            <v>Depn.Exps - Land Imp</v>
          </cell>
          <cell r="E226" t="str">
            <v>PL41910</v>
          </cell>
        </row>
        <row r="227">
          <cell r="A227" t="str">
            <v>641003Watercare</v>
          </cell>
          <cell r="B227" t="str">
            <v>Watercare</v>
          </cell>
          <cell r="C227" t="str">
            <v>641003</v>
          </cell>
          <cell r="D227" t="str">
            <v>Depn.Exps - Landscap</v>
          </cell>
          <cell r="E227" t="str">
            <v>PL41953</v>
          </cell>
        </row>
        <row r="228">
          <cell r="A228" t="str">
            <v>641004Watercare</v>
          </cell>
          <cell r="B228" t="str">
            <v>Watercare</v>
          </cell>
          <cell r="C228">
            <v>641004</v>
          </cell>
          <cell r="D228" t="str">
            <v>Depn.Exps - Landfill</v>
          </cell>
          <cell r="E228" t="str">
            <v>PL41970</v>
          </cell>
        </row>
        <row r="229">
          <cell r="A229" t="str">
            <v>641100Watercare</v>
          </cell>
          <cell r="B229" t="str">
            <v>Watercare</v>
          </cell>
          <cell r="C229" t="str">
            <v>641100</v>
          </cell>
          <cell r="D229" t="str">
            <v>Depn.Exps - Building</v>
          </cell>
          <cell r="E229" t="str">
            <v>PL41910</v>
          </cell>
        </row>
        <row r="230">
          <cell r="A230" t="str">
            <v>641200Watercare</v>
          </cell>
          <cell r="B230" t="str">
            <v>Watercare</v>
          </cell>
          <cell r="C230" t="str">
            <v>641200</v>
          </cell>
          <cell r="D230" t="str">
            <v>Depn.Exps - Pipeline</v>
          </cell>
          <cell r="E230" t="str">
            <v>PL41950</v>
          </cell>
        </row>
        <row r="231">
          <cell r="A231" t="str">
            <v>641300Watercare</v>
          </cell>
          <cell r="B231" t="str">
            <v>Watercare</v>
          </cell>
          <cell r="C231" t="str">
            <v>641300</v>
          </cell>
          <cell r="D231" t="str">
            <v>Depn.Exps - Tanks tu</v>
          </cell>
          <cell r="E231" t="str">
            <v>PL41951</v>
          </cell>
        </row>
        <row r="232">
          <cell r="A232" t="str">
            <v>641400Watercare</v>
          </cell>
          <cell r="B232" t="str">
            <v>Watercare</v>
          </cell>
          <cell r="C232" t="str">
            <v>641400</v>
          </cell>
          <cell r="D232" t="str">
            <v>Depn.Exps - Dams</v>
          </cell>
          <cell r="E232" t="str">
            <v>PL41952</v>
          </cell>
        </row>
        <row r="233">
          <cell r="A233" t="str">
            <v>641500Watercare</v>
          </cell>
          <cell r="B233" t="str">
            <v>Watercare</v>
          </cell>
          <cell r="C233" t="str">
            <v>641500</v>
          </cell>
          <cell r="D233" t="str">
            <v>Depn.Exps - Machiner</v>
          </cell>
          <cell r="E233" t="str">
            <v>PL41953</v>
          </cell>
        </row>
        <row r="234">
          <cell r="A234" t="str">
            <v>641600Watercare</v>
          </cell>
          <cell r="B234" t="str">
            <v>Watercare</v>
          </cell>
          <cell r="C234" t="str">
            <v>641600</v>
          </cell>
          <cell r="D234" t="str">
            <v>Depn.Exps - Motor Ve</v>
          </cell>
          <cell r="E234" t="str">
            <v>PL42030</v>
          </cell>
        </row>
        <row r="235">
          <cell r="A235" t="str">
            <v>641700Watercare</v>
          </cell>
          <cell r="B235" t="str">
            <v>Watercare</v>
          </cell>
          <cell r="C235" t="str">
            <v>641700</v>
          </cell>
          <cell r="D235" t="str">
            <v>Depn.Exps - Office E</v>
          </cell>
          <cell r="E235" t="str">
            <v>PL42020</v>
          </cell>
        </row>
        <row r="236">
          <cell r="A236" t="str">
            <v>641800Watercare</v>
          </cell>
          <cell r="B236" t="str">
            <v>Watercare</v>
          </cell>
          <cell r="C236" t="str">
            <v>641800</v>
          </cell>
          <cell r="D236" t="str">
            <v>Amortisation - Softw</v>
          </cell>
          <cell r="E236" t="str">
            <v>PL41810</v>
          </cell>
        </row>
        <row r="237">
          <cell r="A237" t="str">
            <v>641810Watercare</v>
          </cell>
          <cell r="B237" t="str">
            <v>Watercare</v>
          </cell>
          <cell r="C237" t="str">
            <v>641810</v>
          </cell>
          <cell r="D237" t="str">
            <v>Amortisation - Easem</v>
          </cell>
          <cell r="E237" t="str">
            <v>PL41890</v>
          </cell>
        </row>
        <row r="238">
          <cell r="A238" t="str">
            <v>641820Watercare</v>
          </cell>
          <cell r="B238" t="str">
            <v>Watercare</v>
          </cell>
          <cell r="C238" t="str">
            <v>641820</v>
          </cell>
          <cell r="D238" t="str">
            <v>Amortisation - Netwo</v>
          </cell>
          <cell r="E238" t="str">
            <v>PL41830</v>
          </cell>
        </row>
        <row r="239">
          <cell r="A239" t="str">
            <v>641900Watercare</v>
          </cell>
          <cell r="B239" t="str">
            <v>Watercare</v>
          </cell>
          <cell r="C239" t="str">
            <v>641900</v>
          </cell>
          <cell r="D239" t="str">
            <v>Amortisation - Conse</v>
          </cell>
          <cell r="E239" t="str">
            <v>PL41850</v>
          </cell>
        </row>
        <row r="240">
          <cell r="A240" t="str">
            <v>642200Watercare</v>
          </cell>
          <cell r="B240" t="str">
            <v>Watercare</v>
          </cell>
          <cell r="C240" t="str">
            <v>642200</v>
          </cell>
          <cell r="D240" t="str">
            <v>Depn.Exps - Pipeline</v>
          </cell>
          <cell r="E240" t="str">
            <v>PL41950</v>
          </cell>
        </row>
        <row r="241">
          <cell r="A241" t="str">
            <v>642300Watercare</v>
          </cell>
          <cell r="B241" t="str">
            <v>Watercare</v>
          </cell>
          <cell r="C241" t="str">
            <v>642300</v>
          </cell>
          <cell r="D241" t="str">
            <v>Depn.Exps - Tanks et</v>
          </cell>
          <cell r="E241" t="str">
            <v>PL41951</v>
          </cell>
        </row>
        <row r="242">
          <cell r="A242" t="str">
            <v>642500Watercare</v>
          </cell>
          <cell r="B242" t="str">
            <v>Watercare</v>
          </cell>
          <cell r="C242" t="str">
            <v>642500</v>
          </cell>
          <cell r="D242" t="str">
            <v>Depn.Exps - Machiner</v>
          </cell>
          <cell r="E242" t="str">
            <v>PL41953</v>
          </cell>
        </row>
        <row r="243">
          <cell r="A243" t="str">
            <v>642600Watercare</v>
          </cell>
          <cell r="B243" t="str">
            <v>Watercare</v>
          </cell>
          <cell r="C243" t="str">
            <v>642600</v>
          </cell>
          <cell r="D243" t="str">
            <v>Depn.Exps - Building</v>
          </cell>
          <cell r="E243" t="str">
            <v>PL41910</v>
          </cell>
        </row>
        <row r="244">
          <cell r="A244" t="str">
            <v>642800Watercare</v>
          </cell>
          <cell r="B244" t="str">
            <v>Watercare</v>
          </cell>
          <cell r="C244" t="str">
            <v>642800</v>
          </cell>
          <cell r="D244" t="str">
            <v>Depn.Exps - Meters H</v>
          </cell>
          <cell r="E244" t="str">
            <v>PL41953</v>
          </cell>
        </row>
        <row r="245">
          <cell r="A245" t="str">
            <v>650010Watercare</v>
          </cell>
          <cell r="B245" t="str">
            <v>Watercare</v>
          </cell>
          <cell r="C245" t="str">
            <v>650010</v>
          </cell>
          <cell r="D245" t="str">
            <v>Advertising</v>
          </cell>
          <cell r="E245" t="str">
            <v>PL44210</v>
          </cell>
        </row>
        <row r="246">
          <cell r="A246" t="str">
            <v>650020Watercare</v>
          </cell>
          <cell r="B246" t="str">
            <v>Watercare</v>
          </cell>
          <cell r="C246" t="str">
            <v>650020</v>
          </cell>
          <cell r="D246" t="str">
            <v>Audit Fees</v>
          </cell>
          <cell r="E246" t="str">
            <v>PL40710</v>
          </cell>
        </row>
        <row r="247">
          <cell r="A247" t="str">
            <v>650030Watercare</v>
          </cell>
          <cell r="B247" t="str">
            <v>Watercare</v>
          </cell>
          <cell r="C247" t="str">
            <v>650030</v>
          </cell>
          <cell r="D247" t="str">
            <v>Bad Debts</v>
          </cell>
          <cell r="E247" t="str">
            <v>PL44960</v>
          </cell>
        </row>
        <row r="248">
          <cell r="A248" t="str">
            <v>650035Watercare</v>
          </cell>
          <cell r="B248" t="str">
            <v>Watercare</v>
          </cell>
          <cell r="C248" t="str">
            <v>650035</v>
          </cell>
          <cell r="D248" t="str">
            <v>Customer Harships</v>
          </cell>
          <cell r="E248" t="str">
            <v>PL45290</v>
          </cell>
        </row>
        <row r="249">
          <cell r="A249" t="str">
            <v>650040Watercare</v>
          </cell>
          <cell r="B249" t="str">
            <v>Watercare</v>
          </cell>
          <cell r="C249" t="str">
            <v>650040</v>
          </cell>
          <cell r="D249" t="str">
            <v>Bank Charges</v>
          </cell>
          <cell r="E249" t="str">
            <v>PL44950</v>
          </cell>
        </row>
        <row r="250">
          <cell r="A250" t="str">
            <v>650060Watercare</v>
          </cell>
          <cell r="B250" t="str">
            <v>Watercare</v>
          </cell>
          <cell r="C250" t="str">
            <v>650060</v>
          </cell>
          <cell r="D250" t="str">
            <v>Cents Write Off</v>
          </cell>
          <cell r="E250" t="str">
            <v>PL44950</v>
          </cell>
        </row>
        <row r="251">
          <cell r="A251" t="str">
            <v>650070Watercare</v>
          </cell>
          <cell r="B251" t="str">
            <v>Watercare</v>
          </cell>
          <cell r="C251" t="str">
            <v>650070</v>
          </cell>
          <cell r="D251" t="str">
            <v>Cleaning</v>
          </cell>
          <cell r="E251" t="str">
            <v>PL41260</v>
          </cell>
        </row>
        <row r="252">
          <cell r="A252" t="str">
            <v>650090Watercare</v>
          </cell>
          <cell r="B252" t="str">
            <v>Watercare</v>
          </cell>
          <cell r="C252" t="str">
            <v>650090</v>
          </cell>
          <cell r="D252" t="str">
            <v>Health and Safety</v>
          </cell>
          <cell r="E252" t="str">
            <v>PL40180</v>
          </cell>
        </row>
        <row r="253">
          <cell r="A253" t="str">
            <v>650100Watercare</v>
          </cell>
          <cell r="B253" t="str">
            <v>Watercare</v>
          </cell>
          <cell r="C253" t="str">
            <v>650100</v>
          </cell>
          <cell r="D253" t="str">
            <v>Courier - Postage</v>
          </cell>
          <cell r="E253" t="str">
            <v>PL41020</v>
          </cell>
        </row>
        <row r="254">
          <cell r="A254" t="str">
            <v>650110Watercare</v>
          </cell>
          <cell r="B254" t="str">
            <v>Watercare</v>
          </cell>
          <cell r="C254" t="str">
            <v>650110</v>
          </cell>
          <cell r="D254" t="str">
            <v>Directors Fees</v>
          </cell>
          <cell r="E254" t="str">
            <v>PL40130</v>
          </cell>
        </row>
        <row r="255">
          <cell r="A255" t="str">
            <v>650120Watercare</v>
          </cell>
          <cell r="B255" t="str">
            <v>Watercare</v>
          </cell>
          <cell r="C255" t="str">
            <v>650120</v>
          </cell>
          <cell r="D255" t="str">
            <v>Entertainment - Othe</v>
          </cell>
          <cell r="E255" t="str">
            <v>PL43230</v>
          </cell>
        </row>
        <row r="256">
          <cell r="A256" t="str">
            <v>650130Watercare</v>
          </cell>
          <cell r="B256" t="str">
            <v>Watercare</v>
          </cell>
          <cell r="C256" t="str">
            <v>650130</v>
          </cell>
          <cell r="D256" t="str">
            <v>Entertainment - Staf</v>
          </cell>
          <cell r="E256" t="str">
            <v>PL43240</v>
          </cell>
        </row>
        <row r="257">
          <cell r="A257" t="str">
            <v>650140Watercare</v>
          </cell>
          <cell r="B257" t="str">
            <v>Watercare</v>
          </cell>
          <cell r="C257" t="str">
            <v>650140</v>
          </cell>
          <cell r="D257" t="str">
            <v>Entertainment Non-De</v>
          </cell>
          <cell r="E257" t="str">
            <v>PL43231</v>
          </cell>
        </row>
        <row r="258">
          <cell r="A258" t="str">
            <v>650150Watercare</v>
          </cell>
          <cell r="B258" t="str">
            <v>Watercare</v>
          </cell>
          <cell r="C258" t="str">
            <v>650150</v>
          </cell>
          <cell r="D258" t="str">
            <v>Fringe Benefit Tax</v>
          </cell>
          <cell r="E258" t="str">
            <v>PL40090</v>
          </cell>
        </row>
        <row r="259">
          <cell r="A259" t="str">
            <v>650160Watercare</v>
          </cell>
          <cell r="B259" t="str">
            <v>Watercare</v>
          </cell>
          <cell r="C259" t="str">
            <v>650160</v>
          </cell>
          <cell r="D259" t="str">
            <v>G S T on F B T</v>
          </cell>
          <cell r="E259" t="str">
            <v>PL40090</v>
          </cell>
        </row>
        <row r="260">
          <cell r="A260" t="str">
            <v>650165Watercare</v>
          </cell>
          <cell r="B260" t="str">
            <v>Watercare</v>
          </cell>
          <cell r="C260" t="str">
            <v>650165</v>
          </cell>
          <cell r="D260" t="str">
            <v>General Maintenance</v>
          </cell>
          <cell r="E260" t="str">
            <v>PL41590</v>
          </cell>
        </row>
        <row r="261">
          <cell r="A261" t="str">
            <v>650170Watercare</v>
          </cell>
          <cell r="B261" t="str">
            <v>Watercare</v>
          </cell>
          <cell r="C261" t="str">
            <v>650170</v>
          </cell>
          <cell r="D261" t="str">
            <v>Grants &amp; Donations</v>
          </cell>
          <cell r="E261" t="str">
            <v>PL42410</v>
          </cell>
        </row>
        <row r="262">
          <cell r="A262" t="str">
            <v>650180Watercare</v>
          </cell>
          <cell r="B262" t="str">
            <v>Watercare</v>
          </cell>
          <cell r="C262" t="str">
            <v>650180</v>
          </cell>
          <cell r="D262" t="str">
            <v>Insurance</v>
          </cell>
          <cell r="E262" t="str">
            <v>PL41710</v>
          </cell>
        </row>
        <row r="263">
          <cell r="A263" t="str">
            <v>650200Watercare</v>
          </cell>
          <cell r="B263" t="str">
            <v>Watercare</v>
          </cell>
          <cell r="C263" t="str">
            <v>650200</v>
          </cell>
          <cell r="D263" t="str">
            <v>Office Supplies</v>
          </cell>
          <cell r="E263" t="str">
            <v>PL41010</v>
          </cell>
        </row>
        <row r="264">
          <cell r="A264" t="str">
            <v>650210Watercare</v>
          </cell>
          <cell r="B264" t="str">
            <v>Watercare</v>
          </cell>
          <cell r="C264" t="str">
            <v>650210</v>
          </cell>
          <cell r="D264" t="str">
            <v>Plant Hire External</v>
          </cell>
          <cell r="E264" t="str">
            <v>PL44930</v>
          </cell>
        </row>
        <row r="265">
          <cell r="A265" t="str">
            <v>650220Watercare</v>
          </cell>
          <cell r="B265" t="str">
            <v>Watercare</v>
          </cell>
          <cell r="C265" t="str">
            <v>650220</v>
          </cell>
          <cell r="D265" t="str">
            <v>Printing</v>
          </cell>
          <cell r="E265" t="str">
            <v>PL41030</v>
          </cell>
        </row>
        <row r="266">
          <cell r="A266" t="str">
            <v>650230Watercare</v>
          </cell>
          <cell r="B266" t="str">
            <v>Watercare</v>
          </cell>
          <cell r="C266" t="str">
            <v>650230</v>
          </cell>
          <cell r="D266" t="str">
            <v>Printing - IT Allocation</v>
          </cell>
          <cell r="E266" t="str">
            <v>PL41030</v>
          </cell>
        </row>
        <row r="267">
          <cell r="A267" t="str">
            <v>650240Watercare</v>
          </cell>
          <cell r="B267" t="str">
            <v>Watercare</v>
          </cell>
          <cell r="C267" t="str">
            <v>650240</v>
          </cell>
          <cell r="D267" t="str">
            <v>Recruitment</v>
          </cell>
          <cell r="E267" t="str">
            <v>PL40100</v>
          </cell>
        </row>
        <row r="268">
          <cell r="A268" t="str">
            <v>650250Watercare</v>
          </cell>
          <cell r="B268" t="str">
            <v>Watercare</v>
          </cell>
          <cell r="C268" t="str">
            <v>650250</v>
          </cell>
          <cell r="D268" t="str">
            <v>Rent - Buildings</v>
          </cell>
          <cell r="E268" t="str">
            <v>PL41210</v>
          </cell>
        </row>
        <row r="269">
          <cell r="A269" t="str">
            <v>650255Watercare</v>
          </cell>
          <cell r="B269" t="str">
            <v>Watercare</v>
          </cell>
          <cell r="C269">
            <v>650255</v>
          </cell>
          <cell r="D269" t="str">
            <v>Rent - Recoveries</v>
          </cell>
          <cell r="E269" t="str">
            <v>PL41210</v>
          </cell>
        </row>
        <row r="270">
          <cell r="A270" t="str">
            <v>650260Watercare</v>
          </cell>
          <cell r="B270" t="str">
            <v>Watercare</v>
          </cell>
          <cell r="C270" t="str">
            <v>650260</v>
          </cell>
          <cell r="D270" t="str">
            <v>Rates</v>
          </cell>
          <cell r="E270" t="str">
            <v>PL41220</v>
          </cell>
        </row>
        <row r="271">
          <cell r="A271" t="str">
            <v>650265Watercare</v>
          </cell>
          <cell r="B271" t="str">
            <v>Watercare</v>
          </cell>
          <cell r="C271" t="str">
            <v>650265</v>
          </cell>
          <cell r="D271" t="str">
            <v>Research &amp; Development</v>
          </cell>
          <cell r="E271" t="str">
            <v>PL40440</v>
          </cell>
        </row>
        <row r="272">
          <cell r="A272" t="str">
            <v>650280Watercare</v>
          </cell>
          <cell r="B272" t="str">
            <v>Watercare</v>
          </cell>
          <cell r="C272" t="str">
            <v>650280</v>
          </cell>
          <cell r="D272" t="str">
            <v>Security</v>
          </cell>
          <cell r="E272" t="str">
            <v>PL42990</v>
          </cell>
        </row>
        <row r="273">
          <cell r="A273" t="str">
            <v>650290Watercare</v>
          </cell>
          <cell r="B273" t="str">
            <v>Watercare</v>
          </cell>
          <cell r="C273" t="str">
            <v>650290</v>
          </cell>
          <cell r="D273" t="str">
            <v>Staff Training</v>
          </cell>
          <cell r="E273" t="str">
            <v>PL40120</v>
          </cell>
        </row>
        <row r="274">
          <cell r="A274" t="str">
            <v>650300Watercare</v>
          </cell>
          <cell r="B274" t="str">
            <v>Watercare</v>
          </cell>
          <cell r="C274" t="str">
            <v>650300</v>
          </cell>
          <cell r="D274" t="str">
            <v>Subscriptions</v>
          </cell>
          <cell r="E274" t="str">
            <v>PL44990</v>
          </cell>
        </row>
        <row r="275">
          <cell r="A275" t="str">
            <v>650310Watercare</v>
          </cell>
          <cell r="B275" t="str">
            <v>Watercare</v>
          </cell>
          <cell r="C275" t="str">
            <v>650310</v>
          </cell>
          <cell r="D275" t="str">
            <v>Travel - Internation</v>
          </cell>
          <cell r="E275" t="str">
            <v>PL43340</v>
          </cell>
        </row>
        <row r="276">
          <cell r="A276" t="str">
            <v>650320Watercare</v>
          </cell>
          <cell r="B276" t="str">
            <v>Watercare</v>
          </cell>
          <cell r="C276" t="str">
            <v>650320</v>
          </cell>
          <cell r="D276" t="str">
            <v>Travel - Local</v>
          </cell>
          <cell r="E276" t="str">
            <v>PL43310</v>
          </cell>
        </row>
        <row r="277">
          <cell r="A277" t="str">
            <v>650330Watercare</v>
          </cell>
          <cell r="B277" t="str">
            <v>Watercare</v>
          </cell>
          <cell r="C277" t="str">
            <v>650330</v>
          </cell>
          <cell r="D277" t="str">
            <v>PPE - Direct Purchas</v>
          </cell>
          <cell r="E277" t="str">
            <v>PL40150</v>
          </cell>
        </row>
        <row r="278">
          <cell r="A278" t="str">
            <v>650331Watercare</v>
          </cell>
          <cell r="B278" t="str">
            <v>Watercare</v>
          </cell>
          <cell r="C278" t="str">
            <v>650331</v>
          </cell>
          <cell r="D278" t="str">
            <v>PPE - Consumption</v>
          </cell>
          <cell r="E278" t="str">
            <v>PL43720</v>
          </cell>
        </row>
        <row r="279">
          <cell r="A279" t="str">
            <v>650340Watercare</v>
          </cell>
          <cell r="B279" t="str">
            <v>Watercare</v>
          </cell>
          <cell r="C279" t="str">
            <v>650340</v>
          </cell>
          <cell r="D279" t="str">
            <v>Vehicle Hire - Exter</v>
          </cell>
          <cell r="E279" t="str">
            <v>PL43310</v>
          </cell>
        </row>
        <row r="280">
          <cell r="A280" t="str">
            <v>650400Watercare</v>
          </cell>
          <cell r="B280" t="str">
            <v>Watercare</v>
          </cell>
          <cell r="C280" t="str">
            <v>650400</v>
          </cell>
          <cell r="D280" t="str">
            <v>IS Shared Operating Costs</v>
          </cell>
          <cell r="E280" t="str">
            <v>PL43910</v>
          </cell>
        </row>
        <row r="281">
          <cell r="A281" t="str">
            <v>650450Watercare</v>
          </cell>
          <cell r="B281" t="str">
            <v>Watercare</v>
          </cell>
          <cell r="C281" t="str">
            <v>650450</v>
          </cell>
          <cell r="D281" t="str">
            <v>O/Head Recoveries</v>
          </cell>
          <cell r="E281" t="str">
            <v>PL45290</v>
          </cell>
        </row>
        <row r="282">
          <cell r="A282" t="str">
            <v>650500Watercare</v>
          </cell>
          <cell r="B282" t="str">
            <v>Watercare</v>
          </cell>
          <cell r="C282" t="str">
            <v>650500</v>
          </cell>
          <cell r="D282" t="str">
            <v>Price Variance</v>
          </cell>
          <cell r="E282" t="str">
            <v>PL45290</v>
          </cell>
        </row>
        <row r="283">
          <cell r="A283" t="str">
            <v>650510Watercare</v>
          </cell>
          <cell r="B283" t="str">
            <v>Watercare</v>
          </cell>
          <cell r="C283" t="str">
            <v>650510</v>
          </cell>
          <cell r="D283" t="str">
            <v>Small Price Differen</v>
          </cell>
          <cell r="E283" t="str">
            <v>PL45290</v>
          </cell>
        </row>
        <row r="284">
          <cell r="A284" t="str">
            <v>650517Watercare</v>
          </cell>
          <cell r="B284" t="str">
            <v>Watercare</v>
          </cell>
          <cell r="C284">
            <v>650517</v>
          </cell>
          <cell r="D284" t="str">
            <v>LN Rounding Difference</v>
          </cell>
          <cell r="E284" t="str">
            <v>PL45290</v>
          </cell>
        </row>
        <row r="285">
          <cell r="A285" t="str">
            <v>650530Watercare</v>
          </cell>
          <cell r="B285" t="str">
            <v>Watercare</v>
          </cell>
          <cell r="C285" t="str">
            <v>650530</v>
          </cell>
          <cell r="D285" t="str">
            <v>Invent Vari Gain/Los</v>
          </cell>
          <cell r="E285" t="str">
            <v>PL44410</v>
          </cell>
        </row>
        <row r="286">
          <cell r="A286" t="str">
            <v>650550Watercare</v>
          </cell>
          <cell r="B286" t="str">
            <v>Watercare</v>
          </cell>
          <cell r="C286">
            <v>650550</v>
          </cell>
          <cell r="D286" t="str">
            <v>Realised FX Differences AP</v>
          </cell>
          <cell r="E286" t="str">
            <v>PL45290</v>
          </cell>
        </row>
        <row r="287">
          <cell r="A287" t="str">
            <v>660020Watercare</v>
          </cell>
          <cell r="B287" t="str">
            <v>Watercare</v>
          </cell>
          <cell r="C287" t="str">
            <v>660020</v>
          </cell>
          <cell r="D287" t="str">
            <v>Interest - Fees</v>
          </cell>
          <cell r="E287" t="str">
            <v>PL61010</v>
          </cell>
        </row>
        <row r="288">
          <cell r="A288" t="str">
            <v>660030Watercare</v>
          </cell>
          <cell r="B288" t="str">
            <v>Watercare</v>
          </cell>
          <cell r="C288" t="str">
            <v>660030</v>
          </cell>
          <cell r="D288" t="str">
            <v>Interest - Bonds &amp; C</v>
          </cell>
          <cell r="E288" t="str">
            <v>PL60010</v>
          </cell>
        </row>
        <row r="289">
          <cell r="A289" t="str">
            <v>660035Watercare</v>
          </cell>
          <cell r="B289" t="str">
            <v>Watercare</v>
          </cell>
          <cell r="C289" t="str">
            <v>660035</v>
          </cell>
          <cell r="D289" t="str">
            <v>Interest-Akl Council</v>
          </cell>
          <cell r="E289" t="str">
            <v>PL60015</v>
          </cell>
        </row>
        <row r="290">
          <cell r="A290" t="str">
            <v>660040Watercare</v>
          </cell>
          <cell r="B290" t="str">
            <v>Watercare</v>
          </cell>
          <cell r="C290" t="str">
            <v>660040</v>
          </cell>
          <cell r="D290" t="str">
            <v>Intra-Company Intere</v>
          </cell>
          <cell r="E290" t="str">
            <v>PL60010</v>
          </cell>
        </row>
        <row r="291">
          <cell r="A291" t="str">
            <v>660050Watercare</v>
          </cell>
          <cell r="B291" t="str">
            <v>Watercare</v>
          </cell>
          <cell r="C291" t="str">
            <v>660050</v>
          </cell>
          <cell r="D291" t="str">
            <v>Interest - Swaps</v>
          </cell>
          <cell r="E291" t="str">
            <v>PL60010</v>
          </cell>
        </row>
        <row r="292">
          <cell r="A292" t="str">
            <v>660060Watercare</v>
          </cell>
          <cell r="B292" t="str">
            <v>Watercare</v>
          </cell>
          <cell r="C292" t="str">
            <v>660060</v>
          </cell>
          <cell r="D292" t="str">
            <v>Interest on S/T Loan</v>
          </cell>
          <cell r="E292" t="str">
            <v>PL60010</v>
          </cell>
        </row>
        <row r="293">
          <cell r="A293" t="str">
            <v>660080Watercare</v>
          </cell>
          <cell r="B293" t="str">
            <v>Watercare</v>
          </cell>
          <cell r="C293" t="str">
            <v>660080</v>
          </cell>
          <cell r="D293" t="str">
            <v>Capitalised Interest</v>
          </cell>
          <cell r="E293" t="str">
            <v>PL60010</v>
          </cell>
        </row>
        <row r="294">
          <cell r="A294" t="str">
            <v>670010Watercare</v>
          </cell>
          <cell r="B294" t="str">
            <v>Watercare</v>
          </cell>
          <cell r="C294" t="str">
            <v>670010</v>
          </cell>
          <cell r="D294" t="str">
            <v>Lab Consumables</v>
          </cell>
          <cell r="E294" t="str">
            <v>PL44410</v>
          </cell>
        </row>
        <row r="295">
          <cell r="A295" t="str">
            <v>670020Watercare</v>
          </cell>
          <cell r="B295" t="str">
            <v>Watercare</v>
          </cell>
          <cell r="C295" t="str">
            <v>670020</v>
          </cell>
          <cell r="D295" t="str">
            <v>Lab Chemicals</v>
          </cell>
          <cell r="E295" t="str">
            <v>PL44410</v>
          </cell>
        </row>
        <row r="296">
          <cell r="A296" t="str">
            <v>670030Watercare</v>
          </cell>
          <cell r="B296" t="str">
            <v>Watercare</v>
          </cell>
          <cell r="C296" t="str">
            <v>670030</v>
          </cell>
          <cell r="D296" t="str">
            <v>Stock Adjustments</v>
          </cell>
          <cell r="E296" t="str">
            <v>PL44410</v>
          </cell>
        </row>
        <row r="297">
          <cell r="A297" t="str">
            <v>670050Watercare</v>
          </cell>
          <cell r="B297" t="str">
            <v>Watercare</v>
          </cell>
          <cell r="C297" t="str">
            <v>670050</v>
          </cell>
          <cell r="D297" t="str">
            <v>Stock Purchase Varia</v>
          </cell>
          <cell r="E297" t="str">
            <v>PL44410</v>
          </cell>
        </row>
        <row r="298">
          <cell r="A298" t="str">
            <v>680010Watercare</v>
          </cell>
          <cell r="B298" t="str">
            <v>Watercare</v>
          </cell>
          <cell r="C298" t="str">
            <v>680010</v>
          </cell>
          <cell r="D298" t="str">
            <v>Worked Ordinary Hour</v>
          </cell>
          <cell r="E298" t="str">
            <v>PL40010</v>
          </cell>
        </row>
        <row r="299">
          <cell r="A299" t="str">
            <v>680020Watercare</v>
          </cell>
          <cell r="B299" t="str">
            <v>Watercare</v>
          </cell>
          <cell r="C299" t="str">
            <v>680020</v>
          </cell>
          <cell r="D299" t="str">
            <v>Overtime/Penal Time</v>
          </cell>
          <cell r="E299" t="str">
            <v>PL40030</v>
          </cell>
        </row>
        <row r="300">
          <cell r="A300" t="str">
            <v>680030Watercare</v>
          </cell>
          <cell r="B300" t="str">
            <v>Watercare</v>
          </cell>
          <cell r="C300" t="str">
            <v>680030</v>
          </cell>
          <cell r="D300" t="str">
            <v>Callout</v>
          </cell>
          <cell r="E300" t="str">
            <v>PL40030</v>
          </cell>
        </row>
        <row r="301">
          <cell r="A301" t="str">
            <v>680040Watercare</v>
          </cell>
          <cell r="B301" t="str">
            <v>Watercare</v>
          </cell>
          <cell r="C301" t="str">
            <v>680040</v>
          </cell>
          <cell r="D301" t="str">
            <v>Sick Leave Paid</v>
          </cell>
          <cell r="E301" t="str">
            <v>PL40010</v>
          </cell>
        </row>
        <row r="302">
          <cell r="A302" t="str">
            <v>680050Watercare</v>
          </cell>
          <cell r="B302" t="str">
            <v>Watercare</v>
          </cell>
          <cell r="C302" t="str">
            <v>680050</v>
          </cell>
          <cell r="D302" t="str">
            <v>Annual Leave Accrual</v>
          </cell>
          <cell r="E302" t="str">
            <v>PL40010</v>
          </cell>
        </row>
        <row r="303">
          <cell r="A303" t="str">
            <v>680055Watercare</v>
          </cell>
          <cell r="B303" t="str">
            <v>Watercare</v>
          </cell>
          <cell r="C303" t="str">
            <v>680055</v>
          </cell>
          <cell r="D303" t="str">
            <v>Annual Leave paid</v>
          </cell>
          <cell r="E303" t="str">
            <v>PL40010</v>
          </cell>
        </row>
        <row r="304">
          <cell r="A304" t="str">
            <v>680060Watercare</v>
          </cell>
          <cell r="B304" t="str">
            <v>Watercare</v>
          </cell>
          <cell r="C304" t="str">
            <v>680060</v>
          </cell>
          <cell r="D304" t="str">
            <v>LSL Accrual</v>
          </cell>
          <cell r="E304" t="str">
            <v>PL40010</v>
          </cell>
        </row>
        <row r="305">
          <cell r="A305" t="str">
            <v>680070Watercare</v>
          </cell>
          <cell r="B305" t="str">
            <v>Watercare</v>
          </cell>
          <cell r="C305" t="str">
            <v>680070</v>
          </cell>
          <cell r="D305" t="str">
            <v>Days in Lieu Accrual</v>
          </cell>
          <cell r="E305" t="str">
            <v>PL40010</v>
          </cell>
        </row>
        <row r="306">
          <cell r="A306" t="str">
            <v>680080Watercare</v>
          </cell>
          <cell r="B306" t="str">
            <v>Watercare</v>
          </cell>
          <cell r="C306" t="str">
            <v>680080</v>
          </cell>
          <cell r="D306" t="str">
            <v>Vacancy Allowance</v>
          </cell>
          <cell r="E306" t="str">
            <v>PL40010</v>
          </cell>
        </row>
        <row r="307">
          <cell r="A307" t="str">
            <v>680090Watercare</v>
          </cell>
          <cell r="B307" t="str">
            <v>Watercare</v>
          </cell>
          <cell r="C307" t="str">
            <v>680090</v>
          </cell>
          <cell r="D307" t="str">
            <v>Bonus</v>
          </cell>
          <cell r="E307" t="str">
            <v>PL40010</v>
          </cell>
        </row>
        <row r="308">
          <cell r="A308" t="str">
            <v>680100Watercare</v>
          </cell>
          <cell r="B308" t="str">
            <v>Watercare</v>
          </cell>
          <cell r="C308" t="str">
            <v>680100</v>
          </cell>
          <cell r="D308" t="str">
            <v>Allowances</v>
          </cell>
          <cell r="E308" t="str">
            <v>PL40180</v>
          </cell>
        </row>
        <row r="309">
          <cell r="A309" t="str">
            <v>680110Watercare</v>
          </cell>
          <cell r="B309" t="str">
            <v>Watercare</v>
          </cell>
          <cell r="C309" t="str">
            <v>680110</v>
          </cell>
          <cell r="D309" t="str">
            <v>Life Insurance</v>
          </cell>
          <cell r="E309" t="str">
            <v>PL40080</v>
          </cell>
        </row>
        <row r="310">
          <cell r="A310" t="str">
            <v>680120Watercare</v>
          </cell>
          <cell r="B310" t="str">
            <v>Watercare</v>
          </cell>
          <cell r="C310" t="str">
            <v>680120</v>
          </cell>
          <cell r="D310" t="str">
            <v>ACC Levy</v>
          </cell>
          <cell r="E310" t="str">
            <v>PL40070</v>
          </cell>
        </row>
        <row r="311">
          <cell r="A311" t="str">
            <v>680130Watercare</v>
          </cell>
          <cell r="B311" t="str">
            <v>Watercare</v>
          </cell>
          <cell r="C311" t="str">
            <v>680130</v>
          </cell>
          <cell r="D311" t="str">
            <v>Superannuation</v>
          </cell>
          <cell r="E311" t="str">
            <v>PL40060</v>
          </cell>
        </row>
        <row r="312">
          <cell r="A312" t="str">
            <v>680140Watercare</v>
          </cell>
          <cell r="B312" t="str">
            <v>Watercare</v>
          </cell>
          <cell r="C312" t="str">
            <v>680140</v>
          </cell>
          <cell r="D312" t="str">
            <v>Contract Labour</v>
          </cell>
          <cell r="E312" t="str">
            <v>PL40310</v>
          </cell>
        </row>
        <row r="313">
          <cell r="A313" t="str">
            <v>680150Watercare</v>
          </cell>
          <cell r="B313" t="str">
            <v>Watercare</v>
          </cell>
          <cell r="C313" t="str">
            <v>680150</v>
          </cell>
          <cell r="D313" t="str">
            <v>Labour Charges</v>
          </cell>
          <cell r="E313" t="str">
            <v>PL40010</v>
          </cell>
        </row>
        <row r="314">
          <cell r="A314" t="str">
            <v>680200Watercare</v>
          </cell>
          <cell r="B314" t="str">
            <v>Watercare</v>
          </cell>
          <cell r="C314" t="str">
            <v>680200</v>
          </cell>
          <cell r="D314" t="str">
            <v>Capitlaised Labour</v>
          </cell>
          <cell r="E314" t="str">
            <v>PL50010</v>
          </cell>
        </row>
        <row r="315">
          <cell r="A315" t="str">
            <v>691011Watercare</v>
          </cell>
          <cell r="B315" t="str">
            <v>Watercare</v>
          </cell>
          <cell r="C315" t="str">
            <v>691011</v>
          </cell>
          <cell r="D315" t="str">
            <v>PPM Settlement Labour (Plant Maintenance)</v>
          </cell>
          <cell r="E315" t="str">
            <v>PL41600</v>
          </cell>
        </row>
        <row r="316">
          <cell r="A316" t="str">
            <v>691020Watercare</v>
          </cell>
          <cell r="B316" t="str">
            <v>Watercare</v>
          </cell>
          <cell r="C316" t="str">
            <v>691020</v>
          </cell>
          <cell r="D316" t="str">
            <v>Planned Mnt Material</v>
          </cell>
          <cell r="E316" t="str">
            <v>PL41600</v>
          </cell>
        </row>
        <row r="317">
          <cell r="A317" t="str">
            <v>691030Watercare</v>
          </cell>
          <cell r="B317" t="str">
            <v>Watercare</v>
          </cell>
          <cell r="C317" t="str">
            <v>691030</v>
          </cell>
          <cell r="D317" t="str">
            <v>Planned Maint Serv.</v>
          </cell>
          <cell r="E317" t="str">
            <v>PL41600</v>
          </cell>
        </row>
        <row r="318">
          <cell r="A318" t="str">
            <v>691031Watercare</v>
          </cell>
          <cell r="B318" t="str">
            <v>Watercare</v>
          </cell>
          <cell r="C318" t="str">
            <v>691031</v>
          </cell>
          <cell r="D318" t="str">
            <v>PPM Settlement Services</v>
          </cell>
          <cell r="E318" t="str">
            <v>PL41600</v>
          </cell>
        </row>
        <row r="319">
          <cell r="A319" t="str">
            <v>691050Watercare</v>
          </cell>
          <cell r="B319" t="str">
            <v>Watercare</v>
          </cell>
          <cell r="C319" t="str">
            <v>691050</v>
          </cell>
          <cell r="D319" t="str">
            <v>Planned major maintenance</v>
          </cell>
          <cell r="E319" t="str">
            <v>PL41600</v>
          </cell>
        </row>
        <row r="320">
          <cell r="A320" t="str">
            <v>692020Watercare</v>
          </cell>
          <cell r="B320" t="str">
            <v>Watercare</v>
          </cell>
          <cell r="C320" t="str">
            <v>692020</v>
          </cell>
          <cell r="D320" t="str">
            <v>Unpln Maint Material</v>
          </cell>
          <cell r="E320" t="str">
            <v>PL41610</v>
          </cell>
        </row>
        <row r="321">
          <cell r="A321" t="str">
            <v>692021Watercare</v>
          </cell>
          <cell r="B321" t="str">
            <v>Watercare</v>
          </cell>
          <cell r="C321" t="str">
            <v>692021</v>
          </cell>
          <cell r="D321" t="str">
            <v>UPM Settlement Material</v>
          </cell>
          <cell r="E321" t="str">
            <v>PL41610</v>
          </cell>
        </row>
        <row r="322">
          <cell r="A322" t="str">
            <v>692030Watercare</v>
          </cell>
          <cell r="B322" t="str">
            <v>Watercare</v>
          </cell>
          <cell r="C322" t="str">
            <v>692030</v>
          </cell>
          <cell r="D322" t="str">
            <v>Unplan Maint Service</v>
          </cell>
          <cell r="E322" t="str">
            <v>PL41610</v>
          </cell>
        </row>
        <row r="323">
          <cell r="A323" t="str">
            <v>692050Watercare</v>
          </cell>
          <cell r="B323" t="str">
            <v>Watercare</v>
          </cell>
          <cell r="C323" t="str">
            <v>692050</v>
          </cell>
          <cell r="D323" t="str">
            <v>Unplanned Corrective</v>
          </cell>
          <cell r="E323" t="str">
            <v>PL41610</v>
          </cell>
        </row>
        <row r="324">
          <cell r="A324" t="str">
            <v>692320Watercare</v>
          </cell>
          <cell r="B324" t="str">
            <v>Watercare</v>
          </cell>
          <cell r="C324">
            <v>692320</v>
          </cell>
          <cell r="D324" t="str">
            <v>CAPEX recharge - Mat &amp; Ser</v>
          </cell>
          <cell r="E324" t="str">
            <v>PL41610</v>
          </cell>
        </row>
        <row r="325">
          <cell r="A325" t="str">
            <v>693010Watercare</v>
          </cell>
          <cell r="B325" t="str">
            <v>Watercare</v>
          </cell>
          <cell r="C325" t="str">
            <v>693010</v>
          </cell>
          <cell r="D325" t="str">
            <v>Operating Costs IT A</v>
          </cell>
          <cell r="E325" t="str">
            <v>PL50080</v>
          </cell>
        </row>
        <row r="326">
          <cell r="A326" t="str">
            <v>693015Watercare</v>
          </cell>
          <cell r="B326" t="str">
            <v>Watercare</v>
          </cell>
          <cell r="C326" t="str">
            <v>693015</v>
          </cell>
          <cell r="D326" t="str">
            <v>Contract Meter Read</v>
          </cell>
          <cell r="E326" t="str">
            <v>PL42990</v>
          </cell>
        </row>
        <row r="327">
          <cell r="A327" t="str">
            <v>693020Watercare</v>
          </cell>
          <cell r="B327" t="str">
            <v>Watercare</v>
          </cell>
          <cell r="C327" t="str">
            <v>693020</v>
          </cell>
          <cell r="D327" t="str">
            <v>Ops Cost Chemicals</v>
          </cell>
          <cell r="E327" t="str">
            <v>PL42990</v>
          </cell>
        </row>
        <row r="328">
          <cell r="A328" t="str">
            <v>693030Watercare</v>
          </cell>
          <cell r="B328" t="str">
            <v>Watercare</v>
          </cell>
          <cell r="C328" t="str">
            <v>693030</v>
          </cell>
          <cell r="D328" t="str">
            <v>Ops Cost Energy</v>
          </cell>
          <cell r="E328" t="str">
            <v>PL42990</v>
          </cell>
        </row>
        <row r="329">
          <cell r="A329" t="str">
            <v>693055Watercare</v>
          </cell>
          <cell r="B329" t="str">
            <v>Watercare</v>
          </cell>
          <cell r="C329" t="str">
            <v>693055</v>
          </cell>
          <cell r="D329" t="str">
            <v>Spares - Direct Purc</v>
          </cell>
          <cell r="E329" t="str">
            <v>PL42990</v>
          </cell>
        </row>
        <row r="330">
          <cell r="A330" t="str">
            <v>693060Watercare</v>
          </cell>
          <cell r="B330" t="str">
            <v>Watercare</v>
          </cell>
          <cell r="C330" t="str">
            <v>693060</v>
          </cell>
          <cell r="D330" t="str">
            <v>Op Costs  - Material</v>
          </cell>
          <cell r="E330" t="str">
            <v>PL42990</v>
          </cell>
        </row>
        <row r="331">
          <cell r="A331" t="str">
            <v>693062Watercare</v>
          </cell>
          <cell r="B331" t="str">
            <v>Watercare</v>
          </cell>
          <cell r="C331">
            <v>693062</v>
          </cell>
          <cell r="D331" t="str">
            <v>Plant Professional &amp; Technical</v>
          </cell>
          <cell r="E331" t="str">
            <v>PL42990</v>
          </cell>
        </row>
        <row r="332">
          <cell r="A332" t="str">
            <v>693065Watercare</v>
          </cell>
          <cell r="B332" t="str">
            <v>Watercare</v>
          </cell>
          <cell r="C332" t="str">
            <v>693065</v>
          </cell>
          <cell r="D332" t="str">
            <v>Consumables - Direct</v>
          </cell>
          <cell r="E332" t="str">
            <v>PL42990</v>
          </cell>
        </row>
        <row r="333">
          <cell r="A333" t="str">
            <v>693066Watercare</v>
          </cell>
          <cell r="B333" t="str">
            <v>Watercare</v>
          </cell>
          <cell r="C333">
            <v>693066</v>
          </cell>
          <cell r="D333" t="str">
            <v>Contract Fixed Charges</v>
          </cell>
          <cell r="E333" t="str">
            <v>PL42990</v>
          </cell>
        </row>
        <row r="334">
          <cell r="A334" t="str">
            <v>693068Watercare</v>
          </cell>
          <cell r="B334" t="str">
            <v>Watercare</v>
          </cell>
          <cell r="C334">
            <v>693068</v>
          </cell>
          <cell r="D334" t="str">
            <v>Rights of Use</v>
          </cell>
          <cell r="E334" t="str">
            <v>PL42990</v>
          </cell>
        </row>
        <row r="335">
          <cell r="A335" t="str">
            <v>693069Watercare</v>
          </cell>
          <cell r="B335" t="str">
            <v>Watercare</v>
          </cell>
          <cell r="C335" t="str">
            <v>693069</v>
          </cell>
          <cell r="D335" t="str">
            <v>Vehicle Costs</v>
          </cell>
          <cell r="E335" t="str">
            <v>PL43610</v>
          </cell>
        </row>
        <row r="336">
          <cell r="A336" t="str">
            <v>693070Watercare</v>
          </cell>
          <cell r="B336" t="str">
            <v>Watercare</v>
          </cell>
          <cell r="C336" t="str">
            <v>693070</v>
          </cell>
          <cell r="D336" t="str">
            <v>Operating Costs Righ</v>
          </cell>
          <cell r="E336" t="str">
            <v>PL42990</v>
          </cell>
        </row>
        <row r="337">
          <cell r="A337" t="str">
            <v>693071Watercare</v>
          </cell>
          <cell r="B337" t="str">
            <v>Watercare</v>
          </cell>
          <cell r="C337">
            <v>693071</v>
          </cell>
          <cell r="D337" t="str">
            <v>Land Maintenance</v>
          </cell>
          <cell r="E337" t="str">
            <v>PL42990</v>
          </cell>
        </row>
        <row r="338">
          <cell r="A338" t="str">
            <v>693073Watercare</v>
          </cell>
          <cell r="B338" t="str">
            <v>Watercare</v>
          </cell>
          <cell r="C338">
            <v>693073</v>
          </cell>
          <cell r="D338" t="str">
            <v>Solids Handling</v>
          </cell>
          <cell r="E338" t="str">
            <v>PL42990</v>
          </cell>
        </row>
        <row r="339">
          <cell r="A339" t="str">
            <v>693075Watercare</v>
          </cell>
          <cell r="B339" t="str">
            <v>Watercare</v>
          </cell>
          <cell r="C339">
            <v>693075</v>
          </cell>
          <cell r="D339" t="str">
            <v>Contract Billing Pri</v>
          </cell>
          <cell r="E339" t="str">
            <v>PL42990</v>
          </cell>
        </row>
        <row r="340">
          <cell r="A340" t="str">
            <v>693080Watercare</v>
          </cell>
          <cell r="B340" t="str">
            <v>Watercare</v>
          </cell>
          <cell r="C340" t="str">
            <v>693080</v>
          </cell>
          <cell r="D340" t="str">
            <v>Operating Costs Serv</v>
          </cell>
          <cell r="E340" t="str">
            <v>PL42990</v>
          </cell>
        </row>
        <row r="341">
          <cell r="A341" t="str">
            <v>693081Watercare</v>
          </cell>
          <cell r="B341" t="str">
            <v>Watercare</v>
          </cell>
          <cell r="C341" t="str">
            <v>693081</v>
          </cell>
          <cell r="D341" t="str">
            <v>AOS Settlement Services</v>
          </cell>
          <cell r="E341" t="str">
            <v>PL42990</v>
          </cell>
        </row>
        <row r="342">
          <cell r="A342" t="str">
            <v>693085Watercare</v>
          </cell>
          <cell r="B342" t="str">
            <v>Watercare</v>
          </cell>
          <cell r="C342" t="str">
            <v>693085</v>
          </cell>
          <cell r="D342" t="str">
            <v>Third Party Transaction cost</v>
          </cell>
          <cell r="E342" t="str">
            <v>PL42990</v>
          </cell>
        </row>
        <row r="343">
          <cell r="A343" t="str">
            <v>693090Watercare</v>
          </cell>
          <cell r="B343" t="str">
            <v>Watercare</v>
          </cell>
          <cell r="C343" t="str">
            <v>693090</v>
          </cell>
          <cell r="D343" t="str">
            <v>WIP - Internal</v>
          </cell>
          <cell r="E343" t="str">
            <v>PL42990</v>
          </cell>
        </row>
        <row r="344">
          <cell r="A344" t="str">
            <v>693110Watercare</v>
          </cell>
          <cell r="B344" t="str">
            <v>Watercare</v>
          </cell>
          <cell r="C344" t="str">
            <v>693110</v>
          </cell>
          <cell r="D344" t="str">
            <v>Oper Cost Energy Ret</v>
          </cell>
          <cell r="E344" t="str">
            <v>PL42990</v>
          </cell>
        </row>
        <row r="345">
          <cell r="A345" t="str">
            <v>700000Watercare</v>
          </cell>
          <cell r="B345" t="str">
            <v>Watercare</v>
          </cell>
          <cell r="C345" t="str">
            <v>700000</v>
          </cell>
          <cell r="D345" t="str">
            <v>Other Restructuring</v>
          </cell>
          <cell r="E345" t="str">
            <v>PL45290</v>
          </cell>
        </row>
        <row r="346">
          <cell r="A346" t="str">
            <v>700100Watercare</v>
          </cell>
          <cell r="B346" t="str">
            <v>Watercare</v>
          </cell>
          <cell r="C346" t="str">
            <v>700100</v>
          </cell>
          <cell r="D346" t="str">
            <v>Redundancy costs</v>
          </cell>
          <cell r="E346" t="str">
            <v>PL40110</v>
          </cell>
        </row>
        <row r="347">
          <cell r="A347" t="str">
            <v>710000Watercare</v>
          </cell>
          <cell r="B347" t="str">
            <v>Watercare</v>
          </cell>
          <cell r="C347" t="str">
            <v>710000</v>
          </cell>
          <cell r="D347" t="str">
            <v>Profit/Loss on sale of F/Asset</v>
          </cell>
          <cell r="E347" t="str">
            <v>PL65510</v>
          </cell>
        </row>
        <row r="348">
          <cell r="A348" t="str">
            <v>711000Watercare</v>
          </cell>
          <cell r="B348" t="str">
            <v>Watercare</v>
          </cell>
          <cell r="C348" t="str">
            <v>711000</v>
          </cell>
          <cell r="D348" t="str">
            <v>Profit/Loss on sale of F/Asset - Retail</v>
          </cell>
          <cell r="E348" t="str">
            <v>PL65510</v>
          </cell>
        </row>
        <row r="349">
          <cell r="A349" t="str">
            <v>720000Watercare</v>
          </cell>
          <cell r="B349" t="str">
            <v>Watercare</v>
          </cell>
          <cell r="C349" t="str">
            <v>720000</v>
          </cell>
          <cell r="D349" t="str">
            <v>Gain/Loss FA Sale -</v>
          </cell>
          <cell r="E349" t="str">
            <v>PL65510</v>
          </cell>
        </row>
        <row r="350">
          <cell r="A350" t="str">
            <v>730000Watercare</v>
          </cell>
          <cell r="B350" t="str">
            <v>Watercare</v>
          </cell>
          <cell r="C350" t="str">
            <v>730000</v>
          </cell>
          <cell r="D350" t="str">
            <v>Contributions for PP&amp;E</v>
          </cell>
          <cell r="E350" t="str">
            <v>PL34980</v>
          </cell>
        </row>
        <row r="351">
          <cell r="A351" t="str">
            <v>740000Watercare</v>
          </cell>
          <cell r="B351" t="str">
            <v>Watercare</v>
          </cell>
          <cell r="C351" t="str">
            <v>740000</v>
          </cell>
          <cell r="D351" t="str">
            <v>Swap Revaluation</v>
          </cell>
          <cell r="E351" t="str">
            <v>PL60530</v>
          </cell>
        </row>
        <row r="352">
          <cell r="A352" t="str">
            <v>750000Watercare</v>
          </cell>
          <cell r="B352" t="str">
            <v>Watercare</v>
          </cell>
          <cell r="C352" t="str">
            <v>750000</v>
          </cell>
          <cell r="D352" t="str">
            <v>Tax</v>
          </cell>
          <cell r="E352" t="str">
            <v>PL69990</v>
          </cell>
        </row>
        <row r="353">
          <cell r="A353" t="str">
            <v>999100Watercare</v>
          </cell>
          <cell r="B353" t="str">
            <v>Watercare</v>
          </cell>
          <cell r="C353">
            <v>999100</v>
          </cell>
          <cell r="D353" t="str">
            <v>CL PO Receipts Interim</v>
          </cell>
          <cell r="E353" t="str">
            <v>BS25110</v>
          </cell>
        </row>
        <row r="354">
          <cell r="A354" t="str">
            <v>114000Watercare</v>
          </cell>
          <cell r="B354" t="str">
            <v>Watercare</v>
          </cell>
          <cell r="C354">
            <v>114000</v>
          </cell>
          <cell r="D354" t="str">
            <v>Interest Free Loan NC</v>
          </cell>
          <cell r="E354" t="str">
            <v>BS12992</v>
          </cell>
        </row>
        <row r="355">
          <cell r="A355" t="str">
            <v>115000Watercare</v>
          </cell>
          <cell r="B355" t="str">
            <v>Watercare</v>
          </cell>
          <cell r="C355">
            <v>115000</v>
          </cell>
          <cell r="D355" t="str">
            <v>Interest Free Loan</v>
          </cell>
          <cell r="E355" t="str">
            <v>BS15310</v>
          </cell>
        </row>
        <row r="356">
          <cell r="A356" t="str">
            <v>122500Watercare</v>
          </cell>
          <cell r="B356" t="str">
            <v>Watercare</v>
          </cell>
          <cell r="C356">
            <v>122500</v>
          </cell>
          <cell r="D356" t="str">
            <v>Debtors - IPS</v>
          </cell>
          <cell r="E356" t="str">
            <v>BS14090</v>
          </cell>
        </row>
        <row r="357">
          <cell r="A357" t="str">
            <v>192100Watercare</v>
          </cell>
          <cell r="B357" t="str">
            <v>Watercare</v>
          </cell>
          <cell r="C357">
            <v>192100</v>
          </cell>
          <cell r="D357" t="str">
            <v>Intercompany - WSL v MSN</v>
          </cell>
          <cell r="E357" t="str">
            <v>BS14020</v>
          </cell>
        </row>
        <row r="358">
          <cell r="A358" t="str">
            <v>192300Watercare</v>
          </cell>
          <cell r="B358" t="str">
            <v>Watercare</v>
          </cell>
          <cell r="C358">
            <v>192300</v>
          </cell>
          <cell r="D358" t="str">
            <v>Intercompany - WSL v Labs</v>
          </cell>
          <cell r="E358" t="str">
            <v>BS14020</v>
          </cell>
        </row>
        <row r="359">
          <cell r="A359" t="str">
            <v>221010Watercare</v>
          </cell>
          <cell r="B359" t="str">
            <v>Watercare</v>
          </cell>
          <cell r="C359">
            <v>221010</v>
          </cell>
          <cell r="D359" t="str">
            <v>GR/IR Account Capex</v>
          </cell>
          <cell r="E359" t="str">
            <v>BS25040</v>
          </cell>
        </row>
        <row r="360">
          <cell r="A360" t="str">
            <v>221230Watercare</v>
          </cell>
          <cell r="B360" t="str">
            <v>Watercare</v>
          </cell>
          <cell r="C360">
            <v>221230</v>
          </cell>
          <cell r="D360" t="str">
            <v>LN Anticipated Creditor</v>
          </cell>
          <cell r="E360" t="str">
            <v>BS26310</v>
          </cell>
        </row>
        <row r="361">
          <cell r="A361" t="str">
            <v>222050Watercare</v>
          </cell>
          <cell r="B361" t="str">
            <v>Watercare</v>
          </cell>
          <cell r="C361">
            <v>222050</v>
          </cell>
          <cell r="D361" t="str">
            <v>BP Clearing</v>
          </cell>
          <cell r="E361" t="str">
            <v>BS26310</v>
          </cell>
        </row>
        <row r="362">
          <cell r="A362" t="str">
            <v>399999Watercare</v>
          </cell>
          <cell r="B362" t="str">
            <v>Watercare</v>
          </cell>
          <cell r="C362">
            <v>399999</v>
          </cell>
          <cell r="D362" t="str">
            <v>Goodwill</v>
          </cell>
          <cell r="E362" t="str">
            <v>BS11610</v>
          </cell>
        </row>
        <row r="363">
          <cell r="A363" t="str">
            <v>650025Watercare</v>
          </cell>
          <cell r="B363" t="str">
            <v>Watercare</v>
          </cell>
          <cell r="C363">
            <v>650025</v>
          </cell>
          <cell r="D363" t="str">
            <v>Deloitte - Non Audit Fees</v>
          </cell>
          <cell r="E363" t="str">
            <v>PL40720</v>
          </cell>
        </row>
        <row r="364">
          <cell r="A364" t="str">
            <v>999175Watercare</v>
          </cell>
          <cell r="B364" t="str">
            <v>Watercare</v>
          </cell>
          <cell r="C364">
            <v>999175</v>
          </cell>
          <cell r="D364" t="str">
            <v>CL Variance Interim</v>
          </cell>
          <cell r="E364" t="str">
            <v>BS25110</v>
          </cell>
        </row>
        <row r="365">
          <cell r="A365" t="str">
            <v>999250Watercare</v>
          </cell>
          <cell r="B365" t="str">
            <v>Watercare</v>
          </cell>
          <cell r="C365">
            <v>999250</v>
          </cell>
          <cell r="D365" t="str">
            <v>CL Project Costs Interim</v>
          </cell>
          <cell r="E365" t="str">
            <v>BS25110</v>
          </cell>
        </row>
        <row r="366">
          <cell r="A366" t="str">
            <v>399998Watercare</v>
          </cell>
          <cell r="B366" t="str">
            <v>Watercare</v>
          </cell>
          <cell r="C366">
            <v>399998</v>
          </cell>
          <cell r="D366" t="str">
            <v>Non contolling interest in consolidation (minority interest in subsidiary)</v>
          </cell>
          <cell r="E366" t="str">
            <v>BS85985</v>
          </cell>
        </row>
        <row r="367">
          <cell r="A367" t="str">
            <v>650519Watercare</v>
          </cell>
          <cell r="B367" t="str">
            <v>Watercare</v>
          </cell>
          <cell r="C367">
            <v>650519</v>
          </cell>
          <cell r="D367" t="str">
            <v>LN Price Difference PO</v>
          </cell>
          <cell r="E367" t="str">
            <v>PL45290</v>
          </cell>
        </row>
        <row r="368">
          <cell r="A368" t="str">
            <v>693067Watercare</v>
          </cell>
          <cell r="B368" t="str">
            <v>Watercare</v>
          </cell>
          <cell r="C368">
            <v>693067</v>
          </cell>
          <cell r="D368" t="str">
            <v>COVID Contract Payments</v>
          </cell>
          <cell r="E368" t="str">
            <v>PL42990</v>
          </cell>
        </row>
        <row r="369">
          <cell r="A369" t="str">
            <v>10101SAP-AT</v>
          </cell>
          <cell r="B369" t="str">
            <v>SAP-AT</v>
          </cell>
          <cell r="C369" t="str">
            <v>10101</v>
          </cell>
          <cell r="D369" t="str">
            <v>Application Fee</v>
          </cell>
          <cell r="E369" t="str">
            <v>PL30710</v>
          </cell>
        </row>
        <row r="370">
          <cell r="A370" t="str">
            <v>10102SAP-AT</v>
          </cell>
          <cell r="B370" t="str">
            <v>SAP-AT</v>
          </cell>
          <cell r="C370" t="str">
            <v>10102</v>
          </cell>
          <cell r="D370" t="str">
            <v>Events Income</v>
          </cell>
          <cell r="E370" t="str">
            <v>PL32010</v>
          </cell>
        </row>
        <row r="371">
          <cell r="A371" t="str">
            <v>10103SAP-AT</v>
          </cell>
          <cell r="B371" t="str">
            <v>SAP-AT</v>
          </cell>
          <cell r="C371" t="str">
            <v>10103</v>
          </cell>
          <cell r="D371" t="str">
            <v>General Fee</v>
          </cell>
          <cell r="E371" t="str">
            <v>PL34190</v>
          </cell>
        </row>
        <row r="372">
          <cell r="A372" t="str">
            <v>10104SAP-AT</v>
          </cell>
          <cell r="B372" t="str">
            <v>SAP-AT</v>
          </cell>
          <cell r="C372" t="str">
            <v>10104</v>
          </cell>
          <cell r="D372" t="str">
            <v>Permit Fee</v>
          </cell>
          <cell r="E372" t="str">
            <v>PL30710</v>
          </cell>
        </row>
        <row r="373">
          <cell r="A373" t="str">
            <v>10105SAP-AT</v>
          </cell>
          <cell r="B373" t="str">
            <v>SAP-AT</v>
          </cell>
          <cell r="C373" t="str">
            <v>10105</v>
          </cell>
          <cell r="D373" t="str">
            <v>Reimbursements</v>
          </cell>
          <cell r="E373" t="str">
            <v>PL34190</v>
          </cell>
        </row>
        <row r="374">
          <cell r="A374" t="str">
            <v>10106SAP-AT</v>
          </cell>
          <cell r="B374" t="str">
            <v>SAP-AT</v>
          </cell>
          <cell r="C374" t="str">
            <v>10106</v>
          </cell>
          <cell r="D374" t="str">
            <v>Bus</v>
          </cell>
          <cell r="E374" t="str">
            <v>PL30090</v>
          </cell>
        </row>
        <row r="375">
          <cell r="A375" t="str">
            <v>10107SAP-AT</v>
          </cell>
          <cell r="B375" t="str">
            <v>SAP-AT</v>
          </cell>
          <cell r="C375" t="str">
            <v>10107</v>
          </cell>
          <cell r="D375" t="str">
            <v>Rail</v>
          </cell>
          <cell r="E375" t="str">
            <v>PL30090</v>
          </cell>
        </row>
        <row r="376">
          <cell r="A376" t="str">
            <v>10108SAP-AT</v>
          </cell>
          <cell r="B376" t="str">
            <v>SAP-AT</v>
          </cell>
          <cell r="C376" t="str">
            <v>10108</v>
          </cell>
          <cell r="D376" t="str">
            <v>Ferry</v>
          </cell>
          <cell r="E376" t="str">
            <v>PL30090</v>
          </cell>
        </row>
        <row r="377">
          <cell r="A377" t="str">
            <v>10109SAP-AT</v>
          </cell>
          <cell r="B377" t="str">
            <v>SAP-AT</v>
          </cell>
          <cell r="C377" t="str">
            <v>10109</v>
          </cell>
          <cell r="D377" t="str">
            <v>Rents</v>
          </cell>
          <cell r="E377" t="str">
            <v>PL33010</v>
          </cell>
        </row>
        <row r="378">
          <cell r="A378" t="str">
            <v>10110SAP-AT</v>
          </cell>
          <cell r="B378" t="str">
            <v>SAP-AT</v>
          </cell>
          <cell r="C378" t="str">
            <v>10110</v>
          </cell>
          <cell r="D378" t="str">
            <v>Berthage</v>
          </cell>
          <cell r="E378" t="str">
            <v>PL33130</v>
          </cell>
        </row>
        <row r="379">
          <cell r="A379" t="str">
            <v>10111SAP-AT</v>
          </cell>
          <cell r="B379" t="str">
            <v>SAP-AT</v>
          </cell>
          <cell r="C379" t="str">
            <v>10111</v>
          </cell>
          <cell r="D379" t="str">
            <v>Wharfage and Passeng</v>
          </cell>
          <cell r="E379" t="str">
            <v>PL33050</v>
          </cell>
        </row>
        <row r="380">
          <cell r="A380" t="str">
            <v>10112SAP-AT</v>
          </cell>
          <cell r="B380" t="str">
            <v>SAP-AT</v>
          </cell>
          <cell r="C380" t="str">
            <v>10112</v>
          </cell>
          <cell r="D380" t="str">
            <v>Wharf Commercial Ren</v>
          </cell>
          <cell r="E380" t="str">
            <v>PL33050</v>
          </cell>
        </row>
        <row r="381">
          <cell r="A381" t="str">
            <v>10113SAP-AT</v>
          </cell>
          <cell r="B381" t="str">
            <v>SAP-AT</v>
          </cell>
          <cell r="C381" t="str">
            <v>10113</v>
          </cell>
          <cell r="D381" t="str">
            <v>Wharf Non-Commercial</v>
          </cell>
          <cell r="E381" t="str">
            <v>PL33010</v>
          </cell>
        </row>
        <row r="382">
          <cell r="A382" t="str">
            <v>10114SAP-AT</v>
          </cell>
          <cell r="B382" t="str">
            <v>SAP-AT</v>
          </cell>
          <cell r="C382" t="str">
            <v>10114</v>
          </cell>
          <cell r="D382" t="str">
            <v>Commercial Property</v>
          </cell>
          <cell r="E382" t="str">
            <v>PL33050</v>
          </cell>
        </row>
        <row r="383">
          <cell r="A383" t="str">
            <v>10115SAP-AT</v>
          </cell>
          <cell r="B383" t="str">
            <v>SAP-AT</v>
          </cell>
          <cell r="C383" t="str">
            <v>10115</v>
          </cell>
          <cell r="D383" t="str">
            <v>Access Agree Rents</v>
          </cell>
          <cell r="E383" t="str">
            <v>PL33050</v>
          </cell>
        </row>
        <row r="384">
          <cell r="A384" t="str">
            <v>10116SAP-AT</v>
          </cell>
          <cell r="B384" t="str">
            <v>SAP-AT</v>
          </cell>
          <cell r="C384" t="str">
            <v>10116</v>
          </cell>
          <cell r="D384" t="str">
            <v>Licence Rentals</v>
          </cell>
          <cell r="E384" t="str">
            <v>PL30710</v>
          </cell>
        </row>
        <row r="385">
          <cell r="A385" t="str">
            <v>10117SAP-AT</v>
          </cell>
          <cell r="B385" t="str">
            <v>SAP-AT</v>
          </cell>
          <cell r="C385" t="str">
            <v>10117</v>
          </cell>
          <cell r="D385" t="str">
            <v>Passenger Levies</v>
          </cell>
          <cell r="E385" t="str">
            <v>PL34190</v>
          </cell>
        </row>
        <row r="386">
          <cell r="A386" t="str">
            <v>10118SAP-AT</v>
          </cell>
          <cell r="B386" t="str">
            <v>SAP-AT</v>
          </cell>
          <cell r="C386" t="str">
            <v>10118</v>
          </cell>
          <cell r="D386" t="str">
            <v>Operator Access Fees</v>
          </cell>
          <cell r="E386" t="str">
            <v>PL34190</v>
          </cell>
        </row>
        <row r="387">
          <cell r="A387" t="str">
            <v>10119SAP-AT</v>
          </cell>
          <cell r="B387" t="str">
            <v>SAP-AT</v>
          </cell>
          <cell r="C387" t="str">
            <v>10119</v>
          </cell>
          <cell r="D387" t="str">
            <v>Touchdown Fees</v>
          </cell>
          <cell r="E387" t="str">
            <v>PL34190</v>
          </cell>
        </row>
        <row r="388">
          <cell r="A388" t="str">
            <v>10120SAP-AT</v>
          </cell>
          <cell r="B388" t="str">
            <v>SAP-AT</v>
          </cell>
          <cell r="C388" t="str">
            <v>10120</v>
          </cell>
          <cell r="D388" t="str">
            <v>Passenger Fare</v>
          </cell>
          <cell r="E388" t="str">
            <v>PL34190</v>
          </cell>
        </row>
        <row r="389">
          <cell r="A389" t="str">
            <v>10121SAP-AT</v>
          </cell>
          <cell r="B389" t="str">
            <v>SAP-AT</v>
          </cell>
          <cell r="C389" t="str">
            <v>10121</v>
          </cell>
          <cell r="D389" t="str">
            <v>Residential Rental</v>
          </cell>
          <cell r="E389" t="str">
            <v>PL33030</v>
          </cell>
        </row>
        <row r="390">
          <cell r="A390" t="str">
            <v>10122SAP-AT</v>
          </cell>
          <cell r="B390" t="str">
            <v>SAP-AT</v>
          </cell>
          <cell r="C390" t="str">
            <v>10122</v>
          </cell>
          <cell r="D390" t="str">
            <v>Airspace Rental</v>
          </cell>
          <cell r="E390" t="str">
            <v>PL33010</v>
          </cell>
        </row>
        <row r="391">
          <cell r="A391" t="str">
            <v>10123SAP-AT</v>
          </cell>
          <cell r="B391" t="str">
            <v>SAP-AT</v>
          </cell>
          <cell r="C391" t="str">
            <v>10123</v>
          </cell>
          <cell r="D391" t="str">
            <v>Subsoil Rental</v>
          </cell>
          <cell r="E391" t="str">
            <v>PL33010</v>
          </cell>
        </row>
        <row r="392">
          <cell r="A392" t="str">
            <v>10124SAP-AT</v>
          </cell>
          <cell r="B392" t="str">
            <v>SAP-AT</v>
          </cell>
          <cell r="C392" t="str">
            <v>10124</v>
          </cell>
          <cell r="D392" t="str">
            <v>Cell phone Site Rev</v>
          </cell>
          <cell r="E392" t="str">
            <v>PL34190</v>
          </cell>
        </row>
        <row r="393">
          <cell r="A393" t="str">
            <v>10125SAP-AT</v>
          </cell>
          <cell r="B393" t="str">
            <v>SAP-AT</v>
          </cell>
          <cell r="C393" t="str">
            <v>10125</v>
          </cell>
          <cell r="D393" t="str">
            <v>HM fees &amp; Licences</v>
          </cell>
          <cell r="E393" t="str">
            <v>PL33130</v>
          </cell>
        </row>
        <row r="394">
          <cell r="A394" t="str">
            <v>10126SAP-AT</v>
          </cell>
          <cell r="B394" t="str">
            <v>SAP-AT</v>
          </cell>
          <cell r="C394" t="str">
            <v>10126</v>
          </cell>
          <cell r="D394" t="str">
            <v>Mooring Fees</v>
          </cell>
          <cell r="E394" t="str">
            <v>PL33130</v>
          </cell>
        </row>
        <row r="395">
          <cell r="A395" t="str">
            <v>10127SAP-AT</v>
          </cell>
          <cell r="B395" t="str">
            <v>SAP-AT</v>
          </cell>
          <cell r="C395" t="str">
            <v>10127</v>
          </cell>
          <cell r="D395" t="str">
            <v>HM Other Revenue</v>
          </cell>
          <cell r="E395" t="str">
            <v>PL34980</v>
          </cell>
        </row>
        <row r="396">
          <cell r="A396" t="str">
            <v>10128SAP-AT</v>
          </cell>
          <cell r="B396" t="str">
            <v>SAP-AT</v>
          </cell>
          <cell r="C396">
            <v>10128</v>
          </cell>
          <cell r="D396" t="str">
            <v>Construction &amp; Maintenance Fee Income</v>
          </cell>
          <cell r="E396" t="str">
            <v>PL34980</v>
          </cell>
        </row>
        <row r="397">
          <cell r="A397" t="str">
            <v>10201SAP-AT</v>
          </cell>
          <cell r="B397" t="str">
            <v>SAP-AT</v>
          </cell>
          <cell r="C397" t="str">
            <v>10201</v>
          </cell>
          <cell r="D397" t="str">
            <v>Bad Debts Recovered</v>
          </cell>
          <cell r="E397" t="str">
            <v>PL34980</v>
          </cell>
        </row>
        <row r="398">
          <cell r="A398" t="str">
            <v>10202SAP-AT</v>
          </cell>
          <cell r="B398" t="str">
            <v>SAP-AT</v>
          </cell>
          <cell r="C398" t="str">
            <v>10202</v>
          </cell>
          <cell r="D398" t="str">
            <v>Fines</v>
          </cell>
          <cell r="E398" t="str">
            <v>PL31210</v>
          </cell>
        </row>
        <row r="399">
          <cell r="A399" t="str">
            <v>10203SAP-AT</v>
          </cell>
          <cell r="B399" t="str">
            <v>SAP-AT</v>
          </cell>
          <cell r="C399" t="str">
            <v>10203</v>
          </cell>
          <cell r="D399" t="str">
            <v>Insurance Claims</v>
          </cell>
          <cell r="E399" t="str">
            <v>PL33070</v>
          </cell>
        </row>
        <row r="400">
          <cell r="A400" t="str">
            <v>10204SAP-AT</v>
          </cell>
          <cell r="B400" t="str">
            <v>SAP-AT</v>
          </cell>
          <cell r="C400" t="str">
            <v>10204</v>
          </cell>
          <cell r="D400" t="str">
            <v>Penalty Fare Rail</v>
          </cell>
          <cell r="E400" t="str">
            <v>PL31210</v>
          </cell>
        </row>
        <row r="401">
          <cell r="A401" t="str">
            <v>10301SAP-AT</v>
          </cell>
          <cell r="B401" t="str">
            <v>SAP-AT</v>
          </cell>
          <cell r="C401" t="str">
            <v>10301</v>
          </cell>
          <cell r="D401" t="str">
            <v>Cash Contributions</v>
          </cell>
          <cell r="E401" t="str">
            <v>PL38380</v>
          </cell>
        </row>
        <row r="402">
          <cell r="A402" t="str">
            <v>10302SAP-AT</v>
          </cell>
          <cell r="B402" t="str">
            <v>SAP-AT</v>
          </cell>
          <cell r="C402" t="str">
            <v>10302</v>
          </cell>
          <cell r="D402" t="str">
            <v>Vested Assets Contributions</v>
          </cell>
          <cell r="E402" t="str">
            <v>PL38610</v>
          </cell>
        </row>
        <row r="403">
          <cell r="A403" t="str">
            <v>10401SAP-AT</v>
          </cell>
          <cell r="B403" t="str">
            <v>SAP-AT</v>
          </cell>
          <cell r="C403" t="str">
            <v>10401</v>
          </cell>
          <cell r="D403" t="str">
            <v>Donations</v>
          </cell>
          <cell r="E403" t="str">
            <v>PL33915</v>
          </cell>
        </row>
        <row r="404">
          <cell r="A404" t="str">
            <v>10402SAP-AT</v>
          </cell>
          <cell r="B404" t="str">
            <v>SAP-AT</v>
          </cell>
          <cell r="C404" t="str">
            <v>10402</v>
          </cell>
          <cell r="D404" t="str">
            <v>Grants</v>
          </cell>
          <cell r="E404" t="str">
            <v>PL33490</v>
          </cell>
        </row>
        <row r="405">
          <cell r="A405" t="str">
            <v>10403SAP-AT</v>
          </cell>
          <cell r="B405" t="str">
            <v>SAP-AT</v>
          </cell>
          <cell r="C405" t="str">
            <v>10403</v>
          </cell>
          <cell r="D405" t="str">
            <v>Subsidies -Other</v>
          </cell>
          <cell r="E405" t="str">
            <v>PL33490</v>
          </cell>
        </row>
        <row r="406">
          <cell r="A406" t="str">
            <v>10404SAP-AT</v>
          </cell>
          <cell r="B406" t="str">
            <v>SAP-AT</v>
          </cell>
          <cell r="C406" t="str">
            <v>10404</v>
          </cell>
          <cell r="D406" t="str">
            <v>Petrol Tax Income</v>
          </cell>
          <cell r="E406" t="str">
            <v>PL32125</v>
          </cell>
        </row>
        <row r="407">
          <cell r="A407" t="str">
            <v>10405SAP-AT</v>
          </cell>
          <cell r="B407" t="str">
            <v>SAP-AT</v>
          </cell>
          <cell r="C407" t="str">
            <v>10405</v>
          </cell>
          <cell r="D407" t="str">
            <v>Subsidies-NZTA Opex</v>
          </cell>
          <cell r="E407" t="str">
            <v>PL33310</v>
          </cell>
        </row>
        <row r="408">
          <cell r="A408" t="str">
            <v>10406SAP-AT</v>
          </cell>
          <cell r="B408" t="str">
            <v>SAP-AT</v>
          </cell>
          <cell r="C408" t="str">
            <v>10406</v>
          </cell>
          <cell r="D408" t="str">
            <v>Subsidies-NZTA Capex</v>
          </cell>
          <cell r="E408" t="str">
            <v>PL38310</v>
          </cell>
        </row>
        <row r="409">
          <cell r="A409" t="str">
            <v>10407SAP-AT</v>
          </cell>
          <cell r="B409" t="str">
            <v>SAP-AT</v>
          </cell>
          <cell r="C409" t="str">
            <v>10407</v>
          </cell>
          <cell r="D409" t="str">
            <v>Subsidies-NZTA Capex</v>
          </cell>
          <cell r="E409" t="str">
            <v>PL38310</v>
          </cell>
        </row>
        <row r="410">
          <cell r="A410" t="str">
            <v>10408SAP-AT</v>
          </cell>
          <cell r="B410" t="str">
            <v>SAP-AT</v>
          </cell>
          <cell r="C410" t="str">
            <v>10408</v>
          </cell>
          <cell r="D410" t="str">
            <v>Auckland Council Gra</v>
          </cell>
          <cell r="E410" t="str">
            <v>PL33510</v>
          </cell>
        </row>
        <row r="411">
          <cell r="A411" t="str">
            <v>10409SAP-AT</v>
          </cell>
          <cell r="B411" t="str">
            <v>SAP-AT</v>
          </cell>
          <cell r="C411" t="str">
            <v>10409</v>
          </cell>
          <cell r="D411" t="str">
            <v>Auckland Council Gra</v>
          </cell>
          <cell r="E411" t="str">
            <v>PL38510</v>
          </cell>
        </row>
        <row r="412">
          <cell r="A412" t="str">
            <v>10410SAP-AT</v>
          </cell>
          <cell r="B412" t="str">
            <v>SAP-AT</v>
          </cell>
          <cell r="C412" t="str">
            <v>10410</v>
          </cell>
          <cell r="D412" t="str">
            <v>Auckland Council Gra</v>
          </cell>
          <cell r="E412" t="str">
            <v>PL38510</v>
          </cell>
        </row>
        <row r="413">
          <cell r="A413" t="str">
            <v>10411SAP-AT</v>
          </cell>
          <cell r="B413" t="str">
            <v>SAP-AT</v>
          </cell>
          <cell r="C413" t="str">
            <v>10411</v>
          </cell>
          <cell r="D413" t="str">
            <v>Other Capital Grants</v>
          </cell>
          <cell r="E413" t="str">
            <v>PL38380</v>
          </cell>
        </row>
        <row r="414">
          <cell r="A414" t="str">
            <v>10412SAP-AT</v>
          </cell>
          <cell r="B414" t="str">
            <v>SAP-AT</v>
          </cell>
          <cell r="C414" t="str">
            <v>10412</v>
          </cell>
          <cell r="D414" t="str">
            <v>Vested Assets Income</v>
          </cell>
          <cell r="E414" t="str">
            <v>PL38610</v>
          </cell>
        </row>
        <row r="415">
          <cell r="A415" t="str">
            <v>10413SAP-AT</v>
          </cell>
          <cell r="B415" t="str">
            <v>SAP-AT</v>
          </cell>
          <cell r="C415" t="str">
            <v>10413</v>
          </cell>
          <cell r="D415" t="str">
            <v>NZTA sub - EMU int</v>
          </cell>
          <cell r="E415" t="str">
            <v>PL33310</v>
          </cell>
        </row>
        <row r="416">
          <cell r="A416" t="str">
            <v>10414SAP-AT</v>
          </cell>
          <cell r="B416" t="str">
            <v>SAP-AT</v>
          </cell>
          <cell r="C416" t="str">
            <v>10414</v>
          </cell>
          <cell r="D416" t="str">
            <v>NZTA Sub - EMU prncp</v>
          </cell>
          <cell r="E416" t="str">
            <v>PL33310</v>
          </cell>
        </row>
        <row r="417">
          <cell r="A417" t="str">
            <v>10415SAP-AT</v>
          </cell>
          <cell r="B417" t="str">
            <v>SAP-AT</v>
          </cell>
          <cell r="C417" t="str">
            <v>10415</v>
          </cell>
          <cell r="D417" t="str">
            <v>NZTA Front Loading</v>
          </cell>
          <cell r="E417" t="str">
            <v>PL38310</v>
          </cell>
        </row>
        <row r="418">
          <cell r="A418" t="str">
            <v>10416SAP-AT</v>
          </cell>
          <cell r="B418" t="str">
            <v>SAP-AT</v>
          </cell>
          <cell r="C418">
            <v>10416</v>
          </cell>
          <cell r="D418" t="str">
            <v>AC PO Funding</v>
          </cell>
          <cell r="E418" t="str">
            <v>PL33510</v>
          </cell>
        </row>
        <row r="419">
          <cell r="A419" t="str">
            <v>10501SAP-AT</v>
          </cell>
          <cell r="B419" t="str">
            <v>SAP-AT</v>
          </cell>
          <cell r="C419" t="str">
            <v>10501</v>
          </cell>
          <cell r="D419" t="str">
            <v>Advertising &amp; Sponso</v>
          </cell>
          <cell r="E419" t="str">
            <v>PL33920</v>
          </cell>
        </row>
        <row r="420">
          <cell r="A420" t="str">
            <v>10502SAP-AT</v>
          </cell>
          <cell r="B420" t="str">
            <v>SAP-AT</v>
          </cell>
          <cell r="C420" t="str">
            <v>10502</v>
          </cell>
          <cell r="D420" t="str">
            <v>Gain On Sale/Disposal</v>
          </cell>
          <cell r="E420" t="str">
            <v>PL38730</v>
          </cell>
        </row>
        <row r="421">
          <cell r="A421" t="str">
            <v>10503SAP-AT</v>
          </cell>
          <cell r="B421" t="str">
            <v>SAP-AT</v>
          </cell>
          <cell r="C421" t="str">
            <v>10503</v>
          </cell>
          <cell r="D421" t="str">
            <v>Miscellaneous Income</v>
          </cell>
          <cell r="E421" t="str">
            <v>PL34980</v>
          </cell>
        </row>
        <row r="422">
          <cell r="A422" t="str">
            <v>10504SAP-AT</v>
          </cell>
          <cell r="B422" t="str">
            <v>SAP-AT</v>
          </cell>
          <cell r="C422" t="str">
            <v>10504</v>
          </cell>
          <cell r="D422" t="str">
            <v>Royalties Received</v>
          </cell>
          <cell r="E422" t="str">
            <v>PL32451</v>
          </cell>
        </row>
        <row r="423">
          <cell r="A423" t="str">
            <v>10505SAP-AT</v>
          </cell>
          <cell r="B423" t="str">
            <v>SAP-AT</v>
          </cell>
          <cell r="C423" t="str">
            <v>10505</v>
          </cell>
          <cell r="D423" t="str">
            <v>Interest Received</v>
          </cell>
          <cell r="E423" t="str">
            <v>PL35010</v>
          </cell>
        </row>
        <row r="424">
          <cell r="A424" t="str">
            <v>10506SAP-AT</v>
          </cell>
          <cell r="B424" t="str">
            <v>SAP-AT</v>
          </cell>
          <cell r="C424" t="str">
            <v>10506</v>
          </cell>
          <cell r="D424" t="str">
            <v>Commission Received</v>
          </cell>
          <cell r="E424" t="str">
            <v>PL34980</v>
          </cell>
        </row>
        <row r="425">
          <cell r="A425" t="str">
            <v>10507SAP-AT</v>
          </cell>
          <cell r="B425" t="str">
            <v>SAP-AT</v>
          </cell>
          <cell r="C425" t="str">
            <v>10507</v>
          </cell>
          <cell r="D425" t="str">
            <v>EMU Interest Income</v>
          </cell>
          <cell r="E425" t="str">
            <v>PL35010</v>
          </cell>
        </row>
        <row r="426">
          <cell r="A426" t="str">
            <v>10508SAP-AT</v>
          </cell>
          <cell r="B426" t="str">
            <v>SAP-AT</v>
          </cell>
          <cell r="C426" t="str">
            <v>10508</v>
          </cell>
          <cell r="D426" t="str">
            <v>Interest Fin Lease</v>
          </cell>
          <cell r="E426" t="str">
            <v>PL35190</v>
          </cell>
        </row>
        <row r="427">
          <cell r="A427" t="str">
            <v>10520SAP-AT</v>
          </cell>
          <cell r="B427" t="str">
            <v>SAP-AT</v>
          </cell>
          <cell r="C427" t="str">
            <v>10520</v>
          </cell>
          <cell r="D427" t="str">
            <v>Opera Lease Income</v>
          </cell>
          <cell r="E427" t="str">
            <v>PL33010</v>
          </cell>
        </row>
        <row r="428">
          <cell r="A428" t="str">
            <v>10601SAP-AT</v>
          </cell>
          <cell r="B428" t="str">
            <v>SAP-AT</v>
          </cell>
          <cell r="C428" t="str">
            <v>10601</v>
          </cell>
          <cell r="D428" t="str">
            <v>Parking Fees</v>
          </cell>
          <cell r="E428" t="str">
            <v>PL31110</v>
          </cell>
        </row>
        <row r="429">
          <cell r="A429" t="str">
            <v>10602SAP-AT</v>
          </cell>
          <cell r="B429" t="str">
            <v>SAP-AT</v>
          </cell>
          <cell r="C429" t="str">
            <v>10602</v>
          </cell>
          <cell r="D429" t="str">
            <v>Parking Infringement</v>
          </cell>
          <cell r="E429" t="str">
            <v>PL31210</v>
          </cell>
        </row>
        <row r="430">
          <cell r="A430" t="str">
            <v>10603SAP-AT</v>
          </cell>
          <cell r="B430" t="str">
            <v>SAP-AT</v>
          </cell>
          <cell r="C430" t="str">
            <v>10603</v>
          </cell>
          <cell r="D430" t="str">
            <v>Parking Infringement</v>
          </cell>
          <cell r="E430" t="str">
            <v>PL31210</v>
          </cell>
        </row>
        <row r="431">
          <cell r="A431" t="str">
            <v>10604SAP-AT</v>
          </cell>
          <cell r="B431" t="str">
            <v>SAP-AT</v>
          </cell>
          <cell r="C431" t="str">
            <v>10604</v>
          </cell>
          <cell r="D431" t="str">
            <v>Parking Infringement - Exemption</v>
          </cell>
          <cell r="E431" t="str">
            <v>PL31210</v>
          </cell>
        </row>
        <row r="432">
          <cell r="A432" t="str">
            <v>10605SAP-AT</v>
          </cell>
          <cell r="B432" t="str">
            <v>SAP-AT</v>
          </cell>
          <cell r="C432" t="str">
            <v>10605</v>
          </cell>
          <cell r="D432" t="str">
            <v>Parking Infringement - Lodge at Court</v>
          </cell>
          <cell r="E432" t="str">
            <v>PL31210</v>
          </cell>
        </row>
        <row r="433">
          <cell r="A433" t="str">
            <v>10606SAP-AT</v>
          </cell>
          <cell r="B433" t="str">
            <v>SAP-AT</v>
          </cell>
          <cell r="C433" t="str">
            <v>10606</v>
          </cell>
          <cell r="D433" t="str">
            <v>Parking Infringement</v>
          </cell>
          <cell r="E433" t="str">
            <v>PL31210</v>
          </cell>
        </row>
        <row r="434">
          <cell r="A434" t="str">
            <v>10607SAP-AT</v>
          </cell>
          <cell r="B434" t="str">
            <v>SAP-AT</v>
          </cell>
          <cell r="C434" t="str">
            <v>10607</v>
          </cell>
          <cell r="D434" t="str">
            <v>Parking - Licences &amp;</v>
          </cell>
          <cell r="E434" t="str">
            <v>PL31110</v>
          </cell>
        </row>
        <row r="435">
          <cell r="A435" t="str">
            <v>10608SAP-AT</v>
          </cell>
          <cell r="B435" t="str">
            <v>SAP-AT</v>
          </cell>
          <cell r="C435" t="str">
            <v>10608</v>
          </cell>
          <cell r="D435" t="str">
            <v>Parking Revenue - Other</v>
          </cell>
          <cell r="E435" t="str">
            <v>PL31110</v>
          </cell>
        </row>
        <row r="436">
          <cell r="A436" t="str">
            <v>10609SAP-AT</v>
          </cell>
          <cell r="B436" t="str">
            <v>SAP-AT</v>
          </cell>
          <cell r="C436" t="str">
            <v>10609</v>
          </cell>
          <cell r="D436" t="str">
            <v>Infringements - Ministry of Justice -Auckland City</v>
          </cell>
          <cell r="E436" t="str">
            <v>PL31210</v>
          </cell>
        </row>
        <row r="437">
          <cell r="A437" t="str">
            <v>10610SAP-AT</v>
          </cell>
          <cell r="B437" t="str">
            <v>SAP-AT</v>
          </cell>
          <cell r="C437" t="str">
            <v>10610</v>
          </cell>
          <cell r="D437" t="str">
            <v>Infringements - Ministry of Justice -AKL Transport</v>
          </cell>
          <cell r="E437" t="str">
            <v>PL31210</v>
          </cell>
        </row>
        <row r="438">
          <cell r="A438" t="str">
            <v>10611SAP-AT</v>
          </cell>
          <cell r="B438" t="str">
            <v>SAP-AT</v>
          </cell>
          <cell r="C438" t="str">
            <v>10611</v>
          </cell>
          <cell r="D438" t="str">
            <v>Parking Leases</v>
          </cell>
          <cell r="E438" t="str">
            <v>PL31110</v>
          </cell>
        </row>
        <row r="439">
          <cell r="A439" t="str">
            <v>10612SAP-AT</v>
          </cell>
          <cell r="B439" t="str">
            <v>SAP-AT</v>
          </cell>
          <cell r="C439" t="str">
            <v>10612</v>
          </cell>
          <cell r="D439" t="str">
            <v>Infringements - Baycorp</v>
          </cell>
          <cell r="E439" t="str">
            <v>PL31210</v>
          </cell>
        </row>
        <row r="440">
          <cell r="A440" t="str">
            <v>10613SAP-AT</v>
          </cell>
          <cell r="B440" t="str">
            <v>SAP-AT</v>
          </cell>
          <cell r="C440" t="str">
            <v>10613</v>
          </cell>
          <cell r="D440" t="str">
            <v>Infri Prov - Baycorp</v>
          </cell>
          <cell r="E440" t="str">
            <v>PL31210</v>
          </cell>
        </row>
        <row r="441">
          <cell r="A441" t="str">
            <v>10614SAP-AT</v>
          </cell>
          <cell r="B441" t="str">
            <v>SAP-AT</v>
          </cell>
          <cell r="C441" t="str">
            <v>10614</v>
          </cell>
          <cell r="D441" t="str">
            <v>MOT TINS Share</v>
          </cell>
          <cell r="E441" t="str">
            <v>PL31210</v>
          </cell>
        </row>
        <row r="442">
          <cell r="A442" t="str">
            <v>10615SAP-AT</v>
          </cell>
          <cell r="B442" t="str">
            <v>SAP-AT</v>
          </cell>
          <cell r="C442">
            <v>10615</v>
          </cell>
          <cell r="D442" t="str">
            <v>Parking Infringement - Other Income</v>
          </cell>
          <cell r="E442" t="str">
            <v>PL31210</v>
          </cell>
        </row>
        <row r="443">
          <cell r="A443" t="str">
            <v>10616SAP-AT</v>
          </cell>
          <cell r="B443" t="str">
            <v>SAP-AT</v>
          </cell>
          <cell r="C443" t="str">
            <v>10616</v>
          </cell>
          <cell r="D443" t="str">
            <v>Lodge at MOJ Revenue</v>
          </cell>
          <cell r="E443" t="str">
            <v>PL31210</v>
          </cell>
        </row>
        <row r="444">
          <cell r="A444" t="str">
            <v>10701SAP-AT</v>
          </cell>
          <cell r="B444" t="str">
            <v>SAP-AT</v>
          </cell>
          <cell r="C444" t="str">
            <v>10701</v>
          </cell>
          <cell r="D444" t="str">
            <v>Found Assets</v>
          </cell>
          <cell r="E444" t="str">
            <v>PL38740</v>
          </cell>
        </row>
        <row r="445">
          <cell r="A445" t="str">
            <v>20101SAP-AT</v>
          </cell>
          <cell r="B445" t="str">
            <v>SAP-AT</v>
          </cell>
          <cell r="C445" t="str">
            <v>20101</v>
          </cell>
          <cell r="D445" t="str">
            <v>ACC Levy</v>
          </cell>
          <cell r="E445" t="str">
            <v>PL40070</v>
          </cell>
        </row>
        <row r="446">
          <cell r="A446" t="str">
            <v>20102SAP-AT</v>
          </cell>
          <cell r="B446" t="str">
            <v>SAP-AT</v>
          </cell>
          <cell r="C446" t="str">
            <v>20102</v>
          </cell>
          <cell r="D446" t="str">
            <v>Contract Staff</v>
          </cell>
          <cell r="E446" t="str">
            <v>PL40180</v>
          </cell>
        </row>
        <row r="447">
          <cell r="A447" t="str">
            <v>20103SAP-AT</v>
          </cell>
          <cell r="B447" t="str">
            <v>SAP-AT</v>
          </cell>
          <cell r="C447" t="str">
            <v>20103</v>
          </cell>
          <cell r="D447" t="str">
            <v>Employee Professiona</v>
          </cell>
          <cell r="E447" t="str">
            <v>PL40180</v>
          </cell>
        </row>
        <row r="448">
          <cell r="A448" t="str">
            <v>20104SAP-AT</v>
          </cell>
          <cell r="B448" t="str">
            <v>SAP-AT</v>
          </cell>
          <cell r="C448" t="str">
            <v>20104</v>
          </cell>
          <cell r="D448" t="str">
            <v>F B T</v>
          </cell>
          <cell r="E448" t="str">
            <v>PL40090</v>
          </cell>
        </row>
        <row r="449">
          <cell r="A449" t="str">
            <v>20105SAP-AT</v>
          </cell>
          <cell r="B449" t="str">
            <v>SAP-AT</v>
          </cell>
          <cell r="C449" t="str">
            <v>20105</v>
          </cell>
          <cell r="D449" t="str">
            <v>Recruitment Placemen</v>
          </cell>
          <cell r="E449" t="str">
            <v>PL40100</v>
          </cell>
        </row>
        <row r="450">
          <cell r="A450" t="str">
            <v>20106SAP-AT</v>
          </cell>
          <cell r="B450" t="str">
            <v>SAP-AT</v>
          </cell>
          <cell r="C450" t="str">
            <v>20106</v>
          </cell>
          <cell r="D450" t="str">
            <v>Salaries &amp; Wages</v>
          </cell>
          <cell r="E450" t="str">
            <v>PL40010</v>
          </cell>
        </row>
        <row r="451">
          <cell r="A451" t="str">
            <v>20107SAP-AT</v>
          </cell>
          <cell r="B451" t="str">
            <v>SAP-AT</v>
          </cell>
          <cell r="C451" t="str">
            <v>20107</v>
          </cell>
          <cell r="D451" t="str">
            <v>Superannuation</v>
          </cell>
          <cell r="E451" t="str">
            <v>PL40060</v>
          </cell>
        </row>
        <row r="452">
          <cell r="A452" t="str">
            <v>20108SAP-AT</v>
          </cell>
          <cell r="B452" t="str">
            <v>SAP-AT</v>
          </cell>
          <cell r="C452" t="str">
            <v>20108</v>
          </cell>
          <cell r="D452" t="str">
            <v>Learn&amp;Dev - Training</v>
          </cell>
          <cell r="E452" t="str">
            <v>PL40120</v>
          </cell>
        </row>
        <row r="453">
          <cell r="A453" t="str">
            <v>20109SAP-AT</v>
          </cell>
          <cell r="B453" t="str">
            <v>SAP-AT</v>
          </cell>
          <cell r="C453" t="str">
            <v>20109</v>
          </cell>
          <cell r="D453" t="str">
            <v>Annual Leave Accrual</v>
          </cell>
          <cell r="E453" t="str">
            <v>PL40020</v>
          </cell>
        </row>
        <row r="454">
          <cell r="A454" t="str">
            <v>20110SAP-AT</v>
          </cell>
          <cell r="B454" t="str">
            <v>SAP-AT</v>
          </cell>
          <cell r="C454" t="str">
            <v>20110</v>
          </cell>
          <cell r="D454" t="str">
            <v>Bonus Accrual</v>
          </cell>
          <cell r="E454" t="str">
            <v>PL40010</v>
          </cell>
        </row>
        <row r="455">
          <cell r="A455" t="str">
            <v>20111SAP-AT</v>
          </cell>
          <cell r="B455" t="str">
            <v>SAP-AT</v>
          </cell>
          <cell r="C455" t="str">
            <v>20111</v>
          </cell>
          <cell r="D455" t="str">
            <v>Long Service Leave</v>
          </cell>
          <cell r="E455" t="str">
            <v>PL40010</v>
          </cell>
        </row>
        <row r="456">
          <cell r="A456" t="str">
            <v>20112SAP-AT</v>
          </cell>
          <cell r="B456" t="str">
            <v>SAP-AT</v>
          </cell>
          <cell r="C456" t="str">
            <v>20112</v>
          </cell>
          <cell r="D456" t="str">
            <v>Mileage</v>
          </cell>
          <cell r="E456" t="str">
            <v>PL40180</v>
          </cell>
        </row>
        <row r="457">
          <cell r="A457" t="str">
            <v>20113SAP-AT</v>
          </cell>
          <cell r="B457" t="str">
            <v>SAP-AT</v>
          </cell>
          <cell r="C457" t="str">
            <v>20113</v>
          </cell>
          <cell r="D457" t="str">
            <v>Clothing</v>
          </cell>
          <cell r="E457" t="str">
            <v>PL40150</v>
          </cell>
        </row>
        <row r="458">
          <cell r="A458" t="str">
            <v>20114SAP-AT</v>
          </cell>
          <cell r="B458" t="str">
            <v>SAP-AT</v>
          </cell>
          <cell r="C458" t="str">
            <v>20114</v>
          </cell>
          <cell r="D458" t="str">
            <v>Directors Fees</v>
          </cell>
          <cell r="E458" t="str">
            <v>PL40130</v>
          </cell>
        </row>
        <row r="459">
          <cell r="A459" t="str">
            <v>20115SAP-AT</v>
          </cell>
          <cell r="B459" t="str">
            <v>SAP-AT</v>
          </cell>
          <cell r="C459" t="str">
            <v>20115</v>
          </cell>
          <cell r="D459" t="str">
            <v>GST on FBT</v>
          </cell>
          <cell r="E459" t="str">
            <v>PL40090</v>
          </cell>
        </row>
        <row r="460">
          <cell r="A460" t="str">
            <v>20116SAP-AT</v>
          </cell>
          <cell r="B460" t="str">
            <v>SAP-AT</v>
          </cell>
          <cell r="C460" t="str">
            <v>20116</v>
          </cell>
          <cell r="D460" t="str">
            <v>Relocation Allowance</v>
          </cell>
          <cell r="E460" t="str">
            <v>PL40180</v>
          </cell>
        </row>
        <row r="461">
          <cell r="A461" t="str">
            <v>20117SAP-AT</v>
          </cell>
          <cell r="B461" t="str">
            <v>SAP-AT</v>
          </cell>
          <cell r="C461" t="str">
            <v>20117</v>
          </cell>
          <cell r="D461" t="str">
            <v>Other Staff Costs</v>
          </cell>
          <cell r="E461" t="str">
            <v>PL40180</v>
          </cell>
        </row>
        <row r="462">
          <cell r="A462" t="str">
            <v>20118SAP-AT</v>
          </cell>
          <cell r="B462" t="str">
            <v>SAP-AT</v>
          </cell>
          <cell r="C462" t="str">
            <v>20118</v>
          </cell>
          <cell r="D462" t="str">
            <v>Sick leave expense</v>
          </cell>
          <cell r="E462" t="str">
            <v>PL40010</v>
          </cell>
        </row>
        <row r="463">
          <cell r="A463" t="str">
            <v>20119SAP-AT</v>
          </cell>
          <cell r="B463" t="str">
            <v>SAP-AT</v>
          </cell>
          <cell r="C463" t="str">
            <v>20119</v>
          </cell>
          <cell r="D463" t="str">
            <v>Redundancy expense</v>
          </cell>
          <cell r="E463" t="str">
            <v>PL40110</v>
          </cell>
        </row>
        <row r="464">
          <cell r="A464" t="str">
            <v>20120SAP-AT</v>
          </cell>
          <cell r="B464" t="str">
            <v>SAP-AT</v>
          </cell>
          <cell r="C464" t="str">
            <v>20120</v>
          </cell>
          <cell r="D464" t="str">
            <v>Learning &amp; Development – Tertiary</v>
          </cell>
          <cell r="E464" t="str">
            <v>PL40120</v>
          </cell>
        </row>
        <row r="465">
          <cell r="A465" t="str">
            <v>20121SAP-AT</v>
          </cell>
          <cell r="B465" t="str">
            <v>SAP-AT</v>
          </cell>
          <cell r="C465">
            <v>20121</v>
          </cell>
          <cell r="D465" t="str">
            <v>Health &amp; Safety Incident Management</v>
          </cell>
          <cell r="E465" t="str">
            <v>PL45290</v>
          </cell>
        </row>
        <row r="466">
          <cell r="A466" t="str">
            <v>20201SAP-AT</v>
          </cell>
          <cell r="B466" t="str">
            <v>SAP-AT</v>
          </cell>
          <cell r="C466" t="str">
            <v>20201</v>
          </cell>
          <cell r="D466" t="str">
            <v>IT Support Costs</v>
          </cell>
          <cell r="E466" t="str">
            <v>PL43940</v>
          </cell>
        </row>
        <row r="467">
          <cell r="A467" t="str">
            <v>20202SAP-AT</v>
          </cell>
          <cell r="B467" t="str">
            <v>SAP-AT</v>
          </cell>
          <cell r="C467" t="str">
            <v>20202</v>
          </cell>
          <cell r="D467" t="str">
            <v>Advertising</v>
          </cell>
          <cell r="E467" t="str">
            <v>PL44210</v>
          </cell>
        </row>
        <row r="468">
          <cell r="A468" t="str">
            <v>20203SAP-AT</v>
          </cell>
          <cell r="B468" t="str">
            <v>SAP-AT</v>
          </cell>
          <cell r="C468" t="str">
            <v>20203</v>
          </cell>
          <cell r="D468" t="str">
            <v>Computer Software</v>
          </cell>
          <cell r="E468" t="str">
            <v>PL43910</v>
          </cell>
        </row>
        <row r="469">
          <cell r="A469" t="str">
            <v>20204SAP-AT</v>
          </cell>
          <cell r="B469" t="str">
            <v>SAP-AT</v>
          </cell>
          <cell r="C469" t="str">
            <v>20204</v>
          </cell>
          <cell r="D469" t="str">
            <v>Computer Licenses</v>
          </cell>
          <cell r="E469" t="str">
            <v>PL43910</v>
          </cell>
        </row>
        <row r="470">
          <cell r="A470" t="str">
            <v>20205SAP-AT</v>
          </cell>
          <cell r="B470" t="str">
            <v>SAP-AT</v>
          </cell>
          <cell r="C470" t="str">
            <v>20205</v>
          </cell>
          <cell r="D470" t="str">
            <v>Consumables</v>
          </cell>
          <cell r="E470" t="str">
            <v>PL44410</v>
          </cell>
        </row>
        <row r="471">
          <cell r="A471" t="str">
            <v>20206SAP-AT</v>
          </cell>
          <cell r="B471" t="str">
            <v>SAP-AT</v>
          </cell>
          <cell r="C471" t="str">
            <v>20206</v>
          </cell>
          <cell r="D471" t="str">
            <v>First Aid</v>
          </cell>
          <cell r="E471" t="str">
            <v>PL41010</v>
          </cell>
        </row>
        <row r="472">
          <cell r="A472" t="str">
            <v>20207SAP-AT</v>
          </cell>
          <cell r="B472" t="str">
            <v>SAP-AT</v>
          </cell>
          <cell r="C472" t="str">
            <v>20207</v>
          </cell>
          <cell r="D472" t="str">
            <v>Lease &amp; Rental Chrgs</v>
          </cell>
          <cell r="E472" t="str">
            <v>PL44910</v>
          </cell>
        </row>
        <row r="473">
          <cell r="A473" t="str">
            <v>20208SAP-AT</v>
          </cell>
          <cell r="B473" t="str">
            <v>SAP-AT</v>
          </cell>
          <cell r="C473" t="str">
            <v>20208</v>
          </cell>
          <cell r="D473" t="str">
            <v>Software Maintenance</v>
          </cell>
          <cell r="E473" t="str">
            <v>PL43910</v>
          </cell>
        </row>
        <row r="474">
          <cell r="A474" t="str">
            <v>20209SAP-AT</v>
          </cell>
          <cell r="B474" t="str">
            <v>SAP-AT</v>
          </cell>
          <cell r="C474" t="str">
            <v>20209</v>
          </cell>
          <cell r="D474" t="str">
            <v>Communications</v>
          </cell>
          <cell r="E474" t="str">
            <v>PL43490</v>
          </cell>
        </row>
        <row r="475">
          <cell r="A475" t="str">
            <v>20210SAP-AT</v>
          </cell>
          <cell r="B475" t="str">
            <v>SAP-AT</v>
          </cell>
          <cell r="C475">
            <v>20210</v>
          </cell>
          <cell r="D475" t="str">
            <v>Operating lease component – PTOM</v>
          </cell>
          <cell r="E475" t="str">
            <v>PL44910</v>
          </cell>
        </row>
        <row r="476">
          <cell r="A476" t="str">
            <v>20211SAP-AT</v>
          </cell>
          <cell r="B476" t="str">
            <v>SAP-AT</v>
          </cell>
          <cell r="C476">
            <v>20211</v>
          </cell>
          <cell r="D476" t="str">
            <v>Operating lease component – PTOM contra account</v>
          </cell>
          <cell r="E476" t="str">
            <v>PL42995</v>
          </cell>
        </row>
        <row r="477">
          <cell r="A477" t="str">
            <v>20301SAP-AT</v>
          </cell>
          <cell r="B477" t="str">
            <v>SAP-AT</v>
          </cell>
          <cell r="C477" t="str">
            <v>20301</v>
          </cell>
          <cell r="D477" t="str">
            <v>Water</v>
          </cell>
          <cell r="E477" t="str">
            <v>PL41270</v>
          </cell>
        </row>
        <row r="478">
          <cell r="A478" t="str">
            <v>20302SAP-AT</v>
          </cell>
          <cell r="B478" t="str">
            <v>SAP-AT</v>
          </cell>
          <cell r="C478" t="str">
            <v>20302</v>
          </cell>
          <cell r="D478" t="str">
            <v>Electricity</v>
          </cell>
          <cell r="E478" t="str">
            <v>PL41280</v>
          </cell>
        </row>
        <row r="479">
          <cell r="A479" t="str">
            <v>20303SAP-AT</v>
          </cell>
          <cell r="B479" t="str">
            <v>SAP-AT</v>
          </cell>
          <cell r="C479" t="str">
            <v>20303</v>
          </cell>
          <cell r="D479" t="str">
            <v>Rates</v>
          </cell>
          <cell r="E479" t="str">
            <v>PL41220</v>
          </cell>
        </row>
        <row r="480">
          <cell r="A480" t="str">
            <v>20304SAP-AT</v>
          </cell>
          <cell r="B480" t="str">
            <v>SAP-AT</v>
          </cell>
          <cell r="C480" t="str">
            <v>20304</v>
          </cell>
          <cell r="D480" t="str">
            <v>Cleaning</v>
          </cell>
          <cell r="E480" t="str">
            <v>PL41260</v>
          </cell>
        </row>
        <row r="481">
          <cell r="A481" t="str">
            <v>20305SAP-AT</v>
          </cell>
          <cell r="B481" t="str">
            <v>SAP-AT</v>
          </cell>
          <cell r="C481" t="str">
            <v>20305</v>
          </cell>
          <cell r="D481" t="str">
            <v>Facilities Repairs a</v>
          </cell>
          <cell r="E481" t="str">
            <v>PL41590</v>
          </cell>
        </row>
        <row r="482">
          <cell r="A482" t="str">
            <v>20306SAP-AT</v>
          </cell>
          <cell r="B482" t="str">
            <v>SAP-AT</v>
          </cell>
          <cell r="C482" t="str">
            <v>20306</v>
          </cell>
          <cell r="D482" t="str">
            <v>Rental – non office</v>
          </cell>
          <cell r="E482" t="str">
            <v>PL45290</v>
          </cell>
        </row>
        <row r="483">
          <cell r="A483" t="str">
            <v>20307SAP-AT</v>
          </cell>
          <cell r="B483" t="str">
            <v>SAP-AT</v>
          </cell>
          <cell r="C483" t="str">
            <v>20307</v>
          </cell>
          <cell r="D483" t="str">
            <v>Utilities Recoveries</v>
          </cell>
          <cell r="E483" t="str">
            <v>PL45290</v>
          </cell>
        </row>
        <row r="484">
          <cell r="A484" t="str">
            <v>20401SAP-AT</v>
          </cell>
          <cell r="B484" t="str">
            <v>SAP-AT</v>
          </cell>
          <cell r="C484" t="str">
            <v>20401</v>
          </cell>
          <cell r="D484" t="str">
            <v>Microfilming/Scanning</v>
          </cell>
          <cell r="E484" t="str">
            <v>PL41030</v>
          </cell>
        </row>
        <row r="485">
          <cell r="A485" t="str">
            <v>20402SAP-AT</v>
          </cell>
          <cell r="B485" t="str">
            <v>SAP-AT</v>
          </cell>
          <cell r="C485" t="str">
            <v>20402</v>
          </cell>
          <cell r="D485" t="str">
            <v>Photocopying</v>
          </cell>
          <cell r="E485" t="str">
            <v>PL41030</v>
          </cell>
        </row>
        <row r="486">
          <cell r="A486" t="str">
            <v>20403SAP-AT</v>
          </cell>
          <cell r="B486" t="str">
            <v>SAP-AT</v>
          </cell>
          <cell r="C486" t="str">
            <v>20403</v>
          </cell>
          <cell r="D486" t="str">
            <v>Photographs</v>
          </cell>
          <cell r="E486" t="str">
            <v>PL44210</v>
          </cell>
        </row>
        <row r="487">
          <cell r="A487" t="str">
            <v>20404SAP-AT</v>
          </cell>
          <cell r="B487" t="str">
            <v>SAP-AT</v>
          </cell>
          <cell r="C487" t="str">
            <v>20404</v>
          </cell>
          <cell r="D487" t="str">
            <v>Plans and Maps</v>
          </cell>
          <cell r="E487" t="str">
            <v>PL41010</v>
          </cell>
        </row>
        <row r="488">
          <cell r="A488" t="str">
            <v>20405SAP-AT</v>
          </cell>
          <cell r="B488" t="str">
            <v>SAP-AT</v>
          </cell>
          <cell r="C488" t="str">
            <v>20405</v>
          </cell>
          <cell r="D488" t="str">
            <v>Postage and Courier</v>
          </cell>
          <cell r="E488" t="str">
            <v>PL41020</v>
          </cell>
        </row>
        <row r="489">
          <cell r="A489" t="str">
            <v>20406SAP-AT</v>
          </cell>
          <cell r="B489" t="str">
            <v>SAP-AT</v>
          </cell>
          <cell r="C489" t="str">
            <v>20406</v>
          </cell>
          <cell r="D489" t="str">
            <v>Printing</v>
          </cell>
          <cell r="E489" t="str">
            <v>PL41030</v>
          </cell>
        </row>
        <row r="490">
          <cell r="A490" t="str">
            <v>20407SAP-AT</v>
          </cell>
          <cell r="B490" t="str">
            <v>SAP-AT</v>
          </cell>
          <cell r="C490" t="str">
            <v>20407</v>
          </cell>
          <cell r="D490" t="str">
            <v>Publications, Legis</v>
          </cell>
          <cell r="E490" t="str">
            <v>PL41040</v>
          </cell>
        </row>
        <row r="491">
          <cell r="A491" t="str">
            <v>20408SAP-AT</v>
          </cell>
          <cell r="B491" t="str">
            <v>SAP-AT</v>
          </cell>
          <cell r="C491" t="str">
            <v>20408</v>
          </cell>
          <cell r="D491" t="str">
            <v>Stationery</v>
          </cell>
          <cell r="E491" t="str">
            <v>PL41010</v>
          </cell>
        </row>
        <row r="492">
          <cell r="A492" t="str">
            <v>20501SAP-AT</v>
          </cell>
          <cell r="B492" t="str">
            <v>SAP-AT</v>
          </cell>
          <cell r="C492" t="str">
            <v>20501</v>
          </cell>
          <cell r="D492" t="str">
            <v>Travel and Accomodat</v>
          </cell>
          <cell r="E492" t="str">
            <v>PL43310</v>
          </cell>
        </row>
        <row r="493">
          <cell r="A493" t="str">
            <v>20502SAP-AT</v>
          </cell>
          <cell r="B493" t="str">
            <v>SAP-AT</v>
          </cell>
          <cell r="C493" t="str">
            <v>20502</v>
          </cell>
          <cell r="D493" t="str">
            <v>Travel and Accomodat</v>
          </cell>
          <cell r="E493" t="str">
            <v>PL43340</v>
          </cell>
        </row>
        <row r="494">
          <cell r="A494" t="str">
            <v>20503SAP-AT</v>
          </cell>
          <cell r="B494" t="str">
            <v>SAP-AT</v>
          </cell>
          <cell r="C494" t="str">
            <v>20503</v>
          </cell>
          <cell r="D494" t="str">
            <v>Confernce Costs Othr</v>
          </cell>
          <cell r="E494" t="str">
            <v>PL45290</v>
          </cell>
        </row>
        <row r="495">
          <cell r="A495" t="str">
            <v>20504SAP-AT</v>
          </cell>
          <cell r="B495" t="str">
            <v>SAP-AT</v>
          </cell>
          <cell r="C495" t="str">
            <v>20504</v>
          </cell>
          <cell r="D495" t="str">
            <v>Learning &amp; Development – Conferences</v>
          </cell>
          <cell r="E495" t="str">
            <v>PL45290</v>
          </cell>
        </row>
        <row r="496">
          <cell r="A496" t="str">
            <v>20505SAP-AT</v>
          </cell>
          <cell r="B496" t="str">
            <v>SAP-AT</v>
          </cell>
          <cell r="C496" t="str">
            <v>20505</v>
          </cell>
          <cell r="D496" t="str">
            <v>Staff PT Bus Travel</v>
          </cell>
          <cell r="E496" t="str">
            <v>PL43310</v>
          </cell>
        </row>
        <row r="497">
          <cell r="A497" t="str">
            <v>20601SAP-AT</v>
          </cell>
          <cell r="B497" t="str">
            <v>SAP-AT</v>
          </cell>
          <cell r="C497" t="str">
            <v>20601</v>
          </cell>
          <cell r="D497" t="str">
            <v>Bank Charges</v>
          </cell>
          <cell r="E497" t="str">
            <v>PL44950</v>
          </cell>
        </row>
        <row r="498">
          <cell r="A498" t="str">
            <v>20602SAP-AT</v>
          </cell>
          <cell r="B498" t="str">
            <v>SAP-AT</v>
          </cell>
          <cell r="C498" t="str">
            <v>20602</v>
          </cell>
          <cell r="D498" t="str">
            <v>Debt Collection</v>
          </cell>
          <cell r="E498" t="str">
            <v>PL44980</v>
          </cell>
        </row>
        <row r="499">
          <cell r="A499" t="str">
            <v>20603SAP-AT</v>
          </cell>
          <cell r="B499" t="str">
            <v>SAP-AT</v>
          </cell>
          <cell r="C499" t="str">
            <v>20603</v>
          </cell>
          <cell r="D499" t="str">
            <v>EFTPOS Rental</v>
          </cell>
          <cell r="E499" t="str">
            <v>PL44910</v>
          </cell>
        </row>
        <row r="500">
          <cell r="A500" t="str">
            <v>20604SAP-AT</v>
          </cell>
          <cell r="B500" t="str">
            <v>SAP-AT</v>
          </cell>
          <cell r="C500" t="str">
            <v>20604</v>
          </cell>
          <cell r="D500" t="str">
            <v>Leasing Costs</v>
          </cell>
          <cell r="E500" t="str">
            <v>PL44910</v>
          </cell>
        </row>
        <row r="501">
          <cell r="A501" t="str">
            <v>20605SAP-AT</v>
          </cell>
          <cell r="B501" t="str">
            <v>SAP-AT</v>
          </cell>
          <cell r="C501" t="str">
            <v>20605</v>
          </cell>
          <cell r="D501" t="str">
            <v>Licence Fees</v>
          </cell>
          <cell r="E501" t="str">
            <v>PL44910</v>
          </cell>
        </row>
        <row r="502">
          <cell r="A502" t="str">
            <v>20606SAP-AT</v>
          </cell>
          <cell r="B502" t="str">
            <v>SAP-AT</v>
          </cell>
          <cell r="C502" t="str">
            <v>20606</v>
          </cell>
          <cell r="D502" t="str">
            <v>Off-site storage of</v>
          </cell>
          <cell r="E502" t="str">
            <v>PL45020</v>
          </cell>
        </row>
        <row r="503">
          <cell r="A503" t="str">
            <v>20607SAP-AT</v>
          </cell>
          <cell r="B503" t="str">
            <v>SAP-AT</v>
          </cell>
          <cell r="C503" t="str">
            <v>20607</v>
          </cell>
          <cell r="D503" t="str">
            <v>Search and Registration</v>
          </cell>
          <cell r="E503" t="str">
            <v>PL45290</v>
          </cell>
        </row>
        <row r="504">
          <cell r="A504" t="str">
            <v>20608SAP-AT</v>
          </cell>
          <cell r="B504" t="str">
            <v>SAP-AT</v>
          </cell>
          <cell r="C504" t="str">
            <v>20608</v>
          </cell>
          <cell r="D504" t="str">
            <v>Commissions</v>
          </cell>
          <cell r="E504" t="str">
            <v>PL45290</v>
          </cell>
        </row>
        <row r="505">
          <cell r="A505" t="str">
            <v>20701SAP-AT</v>
          </cell>
          <cell r="B505" t="str">
            <v>SAP-AT</v>
          </cell>
          <cell r="C505" t="str">
            <v>20701</v>
          </cell>
          <cell r="D505" t="str">
            <v>Audit Fees - Internal</v>
          </cell>
          <cell r="E505" t="str">
            <v>PL44720</v>
          </cell>
        </row>
        <row r="506">
          <cell r="A506" t="str">
            <v>20702SAP-AT</v>
          </cell>
          <cell r="B506" t="str">
            <v>SAP-AT</v>
          </cell>
          <cell r="C506" t="str">
            <v>20702</v>
          </cell>
          <cell r="D506" t="str">
            <v>Audit Fees External</v>
          </cell>
          <cell r="E506" t="str">
            <v>PL40710</v>
          </cell>
        </row>
        <row r="507">
          <cell r="A507" t="str">
            <v>20703SAP-AT</v>
          </cell>
          <cell r="B507" t="str">
            <v>SAP-AT</v>
          </cell>
          <cell r="C507" t="str">
            <v>20703</v>
          </cell>
          <cell r="D507" t="str">
            <v>Contractors maintenance</v>
          </cell>
          <cell r="E507" t="str">
            <v>PL40810</v>
          </cell>
        </row>
        <row r="508">
          <cell r="A508" t="str">
            <v>20704SAP-AT</v>
          </cell>
          <cell r="B508" t="str">
            <v>SAP-AT</v>
          </cell>
          <cell r="C508" t="str">
            <v>20704</v>
          </cell>
          <cell r="D508" t="str">
            <v>Design Professional</v>
          </cell>
          <cell r="E508" t="str">
            <v>PL40430</v>
          </cell>
        </row>
        <row r="509">
          <cell r="A509" t="str">
            <v>20705SAP-AT</v>
          </cell>
          <cell r="B509" t="str">
            <v>SAP-AT</v>
          </cell>
          <cell r="C509" t="str">
            <v>20705</v>
          </cell>
          <cell r="D509" t="str">
            <v>Professional Service</v>
          </cell>
          <cell r="E509" t="str">
            <v>PL40410</v>
          </cell>
        </row>
        <row r="510">
          <cell r="A510" t="str">
            <v>20706SAP-AT</v>
          </cell>
          <cell r="B510" t="str">
            <v>SAP-AT</v>
          </cell>
          <cell r="C510" t="str">
            <v>20706</v>
          </cell>
          <cell r="D510" t="str">
            <v>Research</v>
          </cell>
          <cell r="E510" t="str">
            <v>PL40440</v>
          </cell>
        </row>
        <row r="511">
          <cell r="A511" t="str">
            <v>20707SAP-AT</v>
          </cell>
          <cell r="B511" t="str">
            <v>SAP-AT</v>
          </cell>
          <cell r="C511" t="str">
            <v>20707</v>
          </cell>
          <cell r="D511" t="str">
            <v>Valuation Fees</v>
          </cell>
          <cell r="E511" t="str">
            <v>PL45290</v>
          </cell>
        </row>
        <row r="512">
          <cell r="A512" t="str">
            <v>20708SAP-AT</v>
          </cell>
          <cell r="B512" t="str">
            <v>SAP-AT</v>
          </cell>
          <cell r="C512" t="str">
            <v>20708</v>
          </cell>
          <cell r="D512" t="str">
            <v>Maori Engagement</v>
          </cell>
          <cell r="E512" t="str">
            <v>PL44380</v>
          </cell>
        </row>
        <row r="513">
          <cell r="A513" t="str">
            <v>20709SAP-AT</v>
          </cell>
          <cell r="B513" t="str">
            <v>SAP-AT</v>
          </cell>
          <cell r="C513" t="str">
            <v>20709</v>
          </cell>
          <cell r="D513" t="str">
            <v>Consents</v>
          </cell>
          <cell r="E513" t="str">
            <v>PL45290</v>
          </cell>
        </row>
        <row r="514">
          <cell r="A514" t="str">
            <v>20710SAP-AT</v>
          </cell>
          <cell r="B514" t="str">
            <v>SAP-AT</v>
          </cell>
          <cell r="C514">
            <v>20710</v>
          </cell>
          <cell r="D514" t="str">
            <v>Contractors-advisory services</v>
          </cell>
          <cell r="E514" t="str">
            <v>PL40810</v>
          </cell>
        </row>
        <row r="515">
          <cell r="A515" t="str">
            <v>20711SAP-AT</v>
          </cell>
          <cell r="B515" t="str">
            <v>SAP-AT</v>
          </cell>
          <cell r="C515">
            <v>20711</v>
          </cell>
          <cell r="D515" t="str">
            <v>Contractor costs recovered from third parties</v>
          </cell>
          <cell r="E515" t="str">
            <v>PL40810</v>
          </cell>
        </row>
        <row r="516">
          <cell r="A516" t="str">
            <v>20801SAP-AT</v>
          </cell>
          <cell r="B516" t="str">
            <v>SAP-AT</v>
          </cell>
          <cell r="C516" t="str">
            <v>20801</v>
          </cell>
          <cell r="D516" t="str">
            <v>Public Transport Con</v>
          </cell>
          <cell r="E516" t="str">
            <v>PL42995</v>
          </cell>
        </row>
        <row r="517">
          <cell r="A517" t="str">
            <v>20802SAP-AT</v>
          </cell>
          <cell r="B517" t="str">
            <v>SAP-AT</v>
          </cell>
          <cell r="C517" t="str">
            <v>20802</v>
          </cell>
          <cell r="D517" t="str">
            <v>Public Transport Con</v>
          </cell>
          <cell r="E517" t="str">
            <v>PL42995</v>
          </cell>
        </row>
        <row r="518">
          <cell r="A518" t="str">
            <v>20803SAP-AT</v>
          </cell>
          <cell r="B518" t="str">
            <v>SAP-AT</v>
          </cell>
          <cell r="C518" t="str">
            <v>20803</v>
          </cell>
          <cell r="D518" t="str">
            <v>Total Mobility Costs</v>
          </cell>
          <cell r="E518" t="str">
            <v>PL42995</v>
          </cell>
        </row>
        <row r="519">
          <cell r="A519" t="str">
            <v>20804SAP-AT</v>
          </cell>
          <cell r="B519" t="str">
            <v>SAP-AT</v>
          </cell>
          <cell r="C519" t="str">
            <v>20804</v>
          </cell>
          <cell r="D519" t="str">
            <v>Public Transport Acc</v>
          </cell>
          <cell r="E519" t="str">
            <v>PL42995</v>
          </cell>
        </row>
        <row r="520">
          <cell r="A520" t="str">
            <v>20901SAP-AT</v>
          </cell>
          <cell r="B520" t="str">
            <v>SAP-AT</v>
          </cell>
          <cell r="C520" t="str">
            <v>20901</v>
          </cell>
          <cell r="D520" t="str">
            <v>Court Costs</v>
          </cell>
          <cell r="E520" t="str">
            <v>PL44610</v>
          </cell>
        </row>
        <row r="521">
          <cell r="A521" t="str">
            <v>20902SAP-AT</v>
          </cell>
          <cell r="B521" t="str">
            <v>SAP-AT</v>
          </cell>
          <cell r="C521" t="str">
            <v>20902</v>
          </cell>
          <cell r="D521" t="str">
            <v>Legal Fees &amp; Disburs</v>
          </cell>
          <cell r="E521" t="str">
            <v>PL40610</v>
          </cell>
        </row>
        <row r="522">
          <cell r="A522" t="str">
            <v>20903SAP-AT</v>
          </cell>
          <cell r="B522" t="str">
            <v>SAP-AT</v>
          </cell>
          <cell r="C522" t="str">
            <v>20903</v>
          </cell>
          <cell r="D522" t="str">
            <v>Levies</v>
          </cell>
          <cell r="E522" t="str">
            <v>PL45290</v>
          </cell>
        </row>
        <row r="523">
          <cell r="A523" t="str">
            <v>21001SAP-AT</v>
          </cell>
          <cell r="B523" t="str">
            <v>SAP-AT</v>
          </cell>
          <cell r="C523" t="str">
            <v>21001</v>
          </cell>
          <cell r="D523" t="str">
            <v>Vehicle Deisel Road User Charges</v>
          </cell>
          <cell r="E523" t="str">
            <v>PL43690</v>
          </cell>
        </row>
        <row r="524">
          <cell r="A524" t="str">
            <v>21002SAP-AT</v>
          </cell>
          <cell r="B524" t="str">
            <v>SAP-AT</v>
          </cell>
          <cell r="C524" t="str">
            <v>21002</v>
          </cell>
          <cell r="D524" t="str">
            <v>Vehicle Insurance</v>
          </cell>
          <cell r="E524" t="str">
            <v>PL41710</v>
          </cell>
        </row>
        <row r="525">
          <cell r="A525" t="str">
            <v>21003SAP-AT</v>
          </cell>
          <cell r="B525" t="str">
            <v>SAP-AT</v>
          </cell>
          <cell r="C525" t="str">
            <v>21003</v>
          </cell>
          <cell r="D525" t="str">
            <v>Vehicle Fuel and Oil</v>
          </cell>
          <cell r="E525" t="str">
            <v>PL43610</v>
          </cell>
        </row>
        <row r="526">
          <cell r="A526" t="str">
            <v>21004SAP-AT</v>
          </cell>
          <cell r="B526" t="str">
            <v>SAP-AT</v>
          </cell>
          <cell r="C526" t="str">
            <v>21004</v>
          </cell>
          <cell r="D526" t="str">
            <v>Vehicle Road User Ch</v>
          </cell>
          <cell r="E526" t="str">
            <v>PL43690</v>
          </cell>
        </row>
        <row r="527">
          <cell r="A527" t="str">
            <v>21005SAP-AT</v>
          </cell>
          <cell r="B527" t="str">
            <v>SAP-AT</v>
          </cell>
          <cell r="C527" t="str">
            <v>21005</v>
          </cell>
          <cell r="D527" t="str">
            <v>Vehicle Registration</v>
          </cell>
          <cell r="E527" t="str">
            <v>PL43690</v>
          </cell>
        </row>
        <row r="528">
          <cell r="A528" t="str">
            <v>21006SAP-AT</v>
          </cell>
          <cell r="B528" t="str">
            <v>SAP-AT</v>
          </cell>
          <cell r="C528" t="str">
            <v>21006</v>
          </cell>
          <cell r="D528" t="str">
            <v>Vehicle Maintenance</v>
          </cell>
          <cell r="E528" t="str">
            <v>PL43620</v>
          </cell>
        </row>
        <row r="529">
          <cell r="A529" t="str">
            <v>21101SAP-AT</v>
          </cell>
          <cell r="B529" t="str">
            <v>SAP-AT</v>
          </cell>
          <cell r="C529" t="str">
            <v>21101</v>
          </cell>
          <cell r="D529" t="str">
            <v>Infrastructure Repai</v>
          </cell>
          <cell r="E529" t="str">
            <v>PL41410</v>
          </cell>
        </row>
        <row r="530">
          <cell r="A530" t="str">
            <v>21102SAP-AT</v>
          </cell>
          <cell r="B530" t="str">
            <v>SAP-AT</v>
          </cell>
          <cell r="C530" t="str">
            <v>21102</v>
          </cell>
          <cell r="D530" t="str">
            <v>Other Repairs and Ma</v>
          </cell>
          <cell r="E530" t="str">
            <v>PL41590</v>
          </cell>
        </row>
        <row r="531">
          <cell r="A531" t="str">
            <v>21103SAP-AT</v>
          </cell>
          <cell r="B531" t="str">
            <v>SAP-AT</v>
          </cell>
          <cell r="C531" t="str">
            <v>21103</v>
          </cell>
          <cell r="D531" t="str">
            <v>Security (incl CCTV</v>
          </cell>
          <cell r="E531" t="str">
            <v>PL41240</v>
          </cell>
        </row>
        <row r="532">
          <cell r="A532" t="str">
            <v>21104SAP-AT</v>
          </cell>
          <cell r="B532" t="str">
            <v>SAP-AT</v>
          </cell>
          <cell r="C532" t="str">
            <v>21104</v>
          </cell>
          <cell r="D532" t="str">
            <v>Service Agreements</v>
          </cell>
          <cell r="E532" t="str">
            <v>PL44710</v>
          </cell>
        </row>
        <row r="533">
          <cell r="A533" t="str">
            <v>21105SAP-AT</v>
          </cell>
          <cell r="B533" t="str">
            <v>SAP-AT</v>
          </cell>
          <cell r="C533" t="str">
            <v>21105</v>
          </cell>
          <cell r="D533" t="str">
            <v>Caretaking Services</v>
          </cell>
          <cell r="E533" t="str">
            <v>PL41590</v>
          </cell>
        </row>
        <row r="534">
          <cell r="A534" t="str">
            <v>21106SAP-AT</v>
          </cell>
          <cell r="B534" t="str">
            <v>SAP-AT</v>
          </cell>
          <cell r="C534" t="str">
            <v>21106</v>
          </cell>
          <cell r="D534" t="str">
            <v>Planned Maintenance</v>
          </cell>
          <cell r="E534" t="str">
            <v>PL41600</v>
          </cell>
        </row>
        <row r="535">
          <cell r="A535" t="str">
            <v>21107SAP-AT</v>
          </cell>
          <cell r="B535" t="str">
            <v>SAP-AT</v>
          </cell>
          <cell r="C535" t="str">
            <v>21107</v>
          </cell>
          <cell r="D535" t="str">
            <v>Unplanned Maint.</v>
          </cell>
          <cell r="E535" t="str">
            <v>PL41610</v>
          </cell>
        </row>
        <row r="536">
          <cell r="A536" t="str">
            <v>21108SAP-AT</v>
          </cell>
          <cell r="B536" t="str">
            <v>SAP-AT</v>
          </cell>
          <cell r="C536" t="str">
            <v>21108</v>
          </cell>
          <cell r="D536" t="str">
            <v>CCTV</v>
          </cell>
          <cell r="E536" t="str">
            <v>PL41590</v>
          </cell>
        </row>
        <row r="537">
          <cell r="A537" t="str">
            <v>21109SAP-AT</v>
          </cell>
          <cell r="B537" t="str">
            <v>SAP-AT</v>
          </cell>
          <cell r="C537">
            <v>21109</v>
          </cell>
          <cell r="D537" t="str">
            <v>R&amp;M - Rental Property</v>
          </cell>
          <cell r="E537" t="str">
            <v>PL41210</v>
          </cell>
        </row>
        <row r="538">
          <cell r="A538" t="str">
            <v>21110SAP-AT</v>
          </cell>
          <cell r="B538" t="str">
            <v>SAP-AT</v>
          </cell>
          <cell r="C538">
            <v>21110</v>
          </cell>
          <cell r="D538" t="str">
            <v>Occup&amp;Rates - Rental</v>
          </cell>
          <cell r="E538" t="str">
            <v>PL41210</v>
          </cell>
        </row>
        <row r="539">
          <cell r="A539" t="str">
            <v>21111SAP-AT</v>
          </cell>
          <cell r="B539" t="str">
            <v>SAP-AT</v>
          </cell>
          <cell r="C539">
            <v>21111</v>
          </cell>
          <cell r="D539" t="str">
            <v>OpexRecovery - Rental</v>
          </cell>
          <cell r="E539" t="str">
            <v>PL41210</v>
          </cell>
        </row>
        <row r="540">
          <cell r="A540" t="str">
            <v>21112SAP-AT</v>
          </cell>
          <cell r="B540" t="str">
            <v>SAP-AT</v>
          </cell>
          <cell r="C540">
            <v>21112</v>
          </cell>
          <cell r="D540" t="str">
            <v>Other Expense - Rental</v>
          </cell>
          <cell r="E540" t="str">
            <v>PL41210</v>
          </cell>
        </row>
        <row r="541">
          <cell r="A541" t="str">
            <v>21113SAP-AT</v>
          </cell>
          <cell r="B541" t="str">
            <v>SAP-AT</v>
          </cell>
          <cell r="C541">
            <v>21113</v>
          </cell>
          <cell r="D541" t="str">
            <v>IT Security</v>
          </cell>
          <cell r="E541" t="str">
            <v>PL45290</v>
          </cell>
        </row>
        <row r="542">
          <cell r="A542" t="str">
            <v>21201SAP-AT</v>
          </cell>
          <cell r="B542" t="str">
            <v>SAP-AT</v>
          </cell>
          <cell r="C542" t="str">
            <v>21201</v>
          </cell>
          <cell r="D542" t="str">
            <v>Interest Paid - Bank</v>
          </cell>
          <cell r="E542" t="str">
            <v>PL60010</v>
          </cell>
        </row>
        <row r="543">
          <cell r="A543" t="str">
            <v>21202SAP-AT</v>
          </cell>
          <cell r="B543" t="str">
            <v>SAP-AT</v>
          </cell>
          <cell r="C543" t="str">
            <v>21202</v>
          </cell>
          <cell r="D543" t="str">
            <v>Interest Paid - Loans</v>
          </cell>
          <cell r="E543" t="str">
            <v>PL60010</v>
          </cell>
        </row>
        <row r="544">
          <cell r="A544" t="str">
            <v>21203SAP-AT</v>
          </cell>
          <cell r="B544" t="str">
            <v>SAP-AT</v>
          </cell>
          <cell r="C544" t="str">
            <v>21203</v>
          </cell>
          <cell r="D544" t="str">
            <v>Interest-Committed Cash Advance Facility</v>
          </cell>
          <cell r="E544" t="str">
            <v>PL60010</v>
          </cell>
        </row>
        <row r="545">
          <cell r="A545" t="str">
            <v>21204SAP-AT</v>
          </cell>
          <cell r="B545" t="str">
            <v>SAP-AT</v>
          </cell>
          <cell r="C545" t="str">
            <v>21204</v>
          </cell>
          <cell r="D545" t="str">
            <v>Int Pd - Rev IRS Loss</v>
          </cell>
          <cell r="E545" t="str">
            <v>PL60010</v>
          </cell>
        </row>
        <row r="546">
          <cell r="A546" t="str">
            <v>21205SAP-AT</v>
          </cell>
          <cell r="B546" t="str">
            <v>SAP-AT</v>
          </cell>
          <cell r="C546" t="str">
            <v>21205</v>
          </cell>
          <cell r="D546" t="str">
            <v>Int Pd - IRS Loss</v>
          </cell>
          <cell r="E546" t="str">
            <v>PL60020</v>
          </cell>
        </row>
        <row r="547">
          <cell r="A547" t="str">
            <v>21206SAP-AT</v>
          </cell>
          <cell r="B547" t="str">
            <v>SAP-AT</v>
          </cell>
          <cell r="C547" t="str">
            <v>21206</v>
          </cell>
          <cell r="D547" t="str">
            <v>Int Paid - Fin Lease</v>
          </cell>
          <cell r="E547" t="str">
            <v>PL60010</v>
          </cell>
        </row>
        <row r="548">
          <cell r="A548" t="str">
            <v>21301SAP-AT</v>
          </cell>
          <cell r="B548" t="str">
            <v>SAP-AT</v>
          </cell>
          <cell r="C548" t="str">
            <v>21301</v>
          </cell>
          <cell r="D548" t="str">
            <v>Gifts</v>
          </cell>
          <cell r="E548" t="str">
            <v>PL43240</v>
          </cell>
        </row>
        <row r="549">
          <cell r="A549" t="str">
            <v>21302SAP-AT</v>
          </cell>
          <cell r="B549" t="str">
            <v>SAP-AT</v>
          </cell>
          <cell r="C549" t="str">
            <v>21302</v>
          </cell>
          <cell r="D549" t="str">
            <v>Grants</v>
          </cell>
          <cell r="E549" t="str">
            <v>PL42410</v>
          </cell>
        </row>
        <row r="550">
          <cell r="A550" t="str">
            <v>21303SAP-AT</v>
          </cell>
          <cell r="B550" t="str">
            <v>SAP-AT</v>
          </cell>
          <cell r="C550" t="str">
            <v>21303</v>
          </cell>
          <cell r="D550" t="str">
            <v>Donations</v>
          </cell>
          <cell r="E550" t="str">
            <v>PL42460</v>
          </cell>
        </row>
        <row r="551">
          <cell r="A551" t="str">
            <v>21401SAP-AT</v>
          </cell>
          <cell r="B551" t="str">
            <v>SAP-AT</v>
          </cell>
          <cell r="C551" t="str">
            <v>21401</v>
          </cell>
          <cell r="D551" t="str">
            <v>Catering</v>
          </cell>
          <cell r="E551" t="str">
            <v>PL43250</v>
          </cell>
        </row>
        <row r="552">
          <cell r="A552" t="str">
            <v>21402SAP-AT</v>
          </cell>
          <cell r="B552" t="str">
            <v>SAP-AT</v>
          </cell>
          <cell r="C552" t="str">
            <v>21402</v>
          </cell>
          <cell r="D552" t="str">
            <v>Entertainment</v>
          </cell>
          <cell r="E552" t="str">
            <v>PL43230</v>
          </cell>
        </row>
        <row r="553">
          <cell r="A553" t="str">
            <v>21403SAP-AT</v>
          </cell>
          <cell r="B553" t="str">
            <v>SAP-AT</v>
          </cell>
          <cell r="C553" t="str">
            <v>21403</v>
          </cell>
          <cell r="D553" t="str">
            <v>Events Expenses</v>
          </cell>
          <cell r="E553" t="str">
            <v>PL44310</v>
          </cell>
        </row>
        <row r="554">
          <cell r="A554" t="str">
            <v>21500SAP-AT</v>
          </cell>
          <cell r="B554" t="str">
            <v>SAP-AT</v>
          </cell>
          <cell r="C554" t="str">
            <v>21500</v>
          </cell>
          <cell r="D554" t="str">
            <v>Compensation/Claims</v>
          </cell>
          <cell r="E554" t="str">
            <v>PL41790</v>
          </cell>
        </row>
        <row r="555">
          <cell r="A555" t="str">
            <v>21501SAP-AT</v>
          </cell>
          <cell r="B555" t="str">
            <v>SAP-AT</v>
          </cell>
          <cell r="C555" t="str">
            <v>21501</v>
          </cell>
          <cell r="D555" t="str">
            <v>Insurance Premium</v>
          </cell>
          <cell r="E555" t="str">
            <v>PL41710</v>
          </cell>
        </row>
        <row r="556">
          <cell r="A556" t="str">
            <v>21502SAP-AT</v>
          </cell>
          <cell r="B556" t="str">
            <v>SAP-AT</v>
          </cell>
          <cell r="C556" t="str">
            <v>21502</v>
          </cell>
          <cell r="D556" t="str">
            <v>Memberships</v>
          </cell>
          <cell r="E556" t="str">
            <v>PL44990</v>
          </cell>
        </row>
        <row r="557">
          <cell r="A557" t="str">
            <v>21503SAP-AT</v>
          </cell>
          <cell r="B557" t="str">
            <v>SAP-AT</v>
          </cell>
          <cell r="C557" t="str">
            <v>21503</v>
          </cell>
          <cell r="D557" t="str">
            <v>Materials</v>
          </cell>
          <cell r="E557" t="str">
            <v>PL44410</v>
          </cell>
        </row>
        <row r="558">
          <cell r="A558" t="str">
            <v>21504SAP-AT</v>
          </cell>
          <cell r="B558" t="str">
            <v>SAP-AT</v>
          </cell>
          <cell r="C558" t="str">
            <v>21504</v>
          </cell>
          <cell r="D558" t="str">
            <v>Sundry Expenses</v>
          </cell>
          <cell r="E558" t="str">
            <v>PL45290</v>
          </cell>
        </row>
        <row r="559">
          <cell r="A559" t="str">
            <v>21505SAP-AT</v>
          </cell>
          <cell r="B559" t="str">
            <v>SAP-AT</v>
          </cell>
          <cell r="C559" t="str">
            <v>21505</v>
          </cell>
          <cell r="D559" t="str">
            <v>Capital Item - Minor</v>
          </cell>
          <cell r="E559" t="str">
            <v>PL43720</v>
          </cell>
        </row>
        <row r="560">
          <cell r="A560" t="str">
            <v>21506SAP-AT</v>
          </cell>
          <cell r="B560" t="str">
            <v>SAP-AT</v>
          </cell>
          <cell r="C560" t="str">
            <v>21506</v>
          </cell>
          <cell r="D560" t="str">
            <v>Doubtful Debts</v>
          </cell>
          <cell r="E560" t="str">
            <v>PL44970</v>
          </cell>
        </row>
        <row r="561">
          <cell r="A561" t="str">
            <v>21507SAP-AT</v>
          </cell>
          <cell r="B561" t="str">
            <v>SAP-AT</v>
          </cell>
          <cell r="C561" t="str">
            <v>21507</v>
          </cell>
          <cell r="D561" t="str">
            <v>Bad Debts</v>
          </cell>
          <cell r="E561" t="str">
            <v>PL44960</v>
          </cell>
        </row>
        <row r="562">
          <cell r="A562" t="str">
            <v>21508SAP-AT</v>
          </cell>
          <cell r="B562" t="str">
            <v>SAP-AT</v>
          </cell>
          <cell r="C562" t="str">
            <v>21508</v>
          </cell>
          <cell r="D562" t="str">
            <v>Immaterial Balances</v>
          </cell>
          <cell r="E562" t="str">
            <v>PL45290</v>
          </cell>
        </row>
        <row r="563">
          <cell r="A563" t="str">
            <v>21509SAP-AT</v>
          </cell>
          <cell r="B563" t="str">
            <v>SAP-AT</v>
          </cell>
          <cell r="C563" t="str">
            <v>21509</v>
          </cell>
          <cell r="D563" t="str">
            <v>Capital Purchase</v>
          </cell>
          <cell r="E563" t="str">
            <v>PL43780</v>
          </cell>
        </row>
        <row r="564">
          <cell r="A564" t="str">
            <v>21510SAP-AT</v>
          </cell>
          <cell r="B564" t="str">
            <v>SAP-AT</v>
          </cell>
          <cell r="C564" t="str">
            <v>21510</v>
          </cell>
          <cell r="D564" t="str">
            <v>Land Purchases</v>
          </cell>
          <cell r="E564" t="str">
            <v>PL43740</v>
          </cell>
        </row>
        <row r="565">
          <cell r="A565" t="str">
            <v>21512SAP-AT</v>
          </cell>
          <cell r="B565" t="str">
            <v>SAP-AT</v>
          </cell>
          <cell r="C565">
            <v>21512</v>
          </cell>
          <cell r="D565" t="str">
            <v>Efficiency Target - Planning Only</v>
          </cell>
          <cell r="E565" t="str">
            <v>PL45290</v>
          </cell>
        </row>
        <row r="566">
          <cell r="A566" t="str">
            <v>21513SAP-AT</v>
          </cell>
          <cell r="B566" t="str">
            <v>SAP-AT</v>
          </cell>
          <cell r="C566">
            <v>21513</v>
          </cell>
          <cell r="D566" t="str">
            <v>Vested Assets Exp</v>
          </cell>
          <cell r="E566" t="str">
            <v>PL45290</v>
          </cell>
        </row>
        <row r="567">
          <cell r="A567" t="str">
            <v>21514SAP-AT</v>
          </cell>
          <cell r="B567" t="str">
            <v>SAP-AT</v>
          </cell>
          <cell r="C567" t="str">
            <v>21514</v>
          </cell>
          <cell r="D567" t="str">
            <v>H&amp;S Incident Mgmt</v>
          </cell>
          <cell r="E567" t="str">
            <v>PL45290</v>
          </cell>
        </row>
        <row r="568">
          <cell r="A568" t="str">
            <v>21515SAP-AT</v>
          </cell>
          <cell r="B568" t="str">
            <v>SAP-AT</v>
          </cell>
          <cell r="C568" t="str">
            <v>21515</v>
          </cell>
          <cell r="D568" t="str">
            <v>Wellbeing Programme</v>
          </cell>
          <cell r="E568" t="str">
            <v>PL45290</v>
          </cell>
        </row>
        <row r="569">
          <cell r="A569" t="str">
            <v>21516SAP-AT</v>
          </cell>
          <cell r="B569" t="str">
            <v>SAP-AT</v>
          </cell>
          <cell r="C569" t="str">
            <v>21516</v>
          </cell>
          <cell r="D569" t="str">
            <v>Debt Written-off MOJ</v>
          </cell>
          <cell r="E569" t="str">
            <v>PL45290</v>
          </cell>
        </row>
        <row r="570">
          <cell r="A570" t="str">
            <v>21517SAP-AT</v>
          </cell>
          <cell r="B570" t="str">
            <v>SAP-AT</v>
          </cell>
          <cell r="C570" t="str">
            <v>21517</v>
          </cell>
          <cell r="D570" t="str">
            <v>Debt Forgiven by MOJ</v>
          </cell>
          <cell r="E570" t="str">
            <v>PL45290</v>
          </cell>
        </row>
        <row r="571">
          <cell r="A571" t="str">
            <v>21518SAP-AT</v>
          </cell>
          <cell r="B571" t="str">
            <v>SAP-AT</v>
          </cell>
          <cell r="C571">
            <v>21518</v>
          </cell>
          <cell r="D571" t="str">
            <v>s66 Costs (PWA)</v>
          </cell>
          <cell r="E571" t="str">
            <v>PL45290</v>
          </cell>
        </row>
        <row r="572">
          <cell r="A572" t="str">
            <v>21519SAP-AT</v>
          </cell>
          <cell r="B572" t="str">
            <v>SAP-AT</v>
          </cell>
          <cell r="C572">
            <v>21519</v>
          </cell>
          <cell r="D572" t="str">
            <v>Vendor Compensation under s72 Public Works Act</v>
          </cell>
          <cell r="E572" t="str">
            <v>PL45290</v>
          </cell>
        </row>
        <row r="573">
          <cell r="A573" t="str">
            <v>21520SAP-AT</v>
          </cell>
          <cell r="B573" t="str">
            <v>SAP-AT</v>
          </cell>
          <cell r="C573">
            <v>21520</v>
          </cell>
          <cell r="D573" t="str">
            <v>LVT Interest</v>
          </cell>
          <cell r="E573" t="str">
            <v>PL45290</v>
          </cell>
        </row>
        <row r="574">
          <cell r="A574" t="str">
            <v>30101SAP-AT</v>
          </cell>
          <cell r="B574" t="str">
            <v>SAP-AT</v>
          </cell>
          <cell r="C574" t="str">
            <v>30101</v>
          </cell>
          <cell r="D574" t="str">
            <v>Depreciation</v>
          </cell>
          <cell r="E574" t="str">
            <v>PL41910</v>
          </cell>
        </row>
        <row r="575">
          <cell r="A575" t="str">
            <v>30102SAP-AT</v>
          </cell>
          <cell r="B575" t="str">
            <v>SAP-AT</v>
          </cell>
          <cell r="C575" t="str">
            <v>30102</v>
          </cell>
          <cell r="D575" t="str">
            <v>Amortisation</v>
          </cell>
          <cell r="E575" t="str">
            <v>PL41810</v>
          </cell>
        </row>
        <row r="576">
          <cell r="A576" t="str">
            <v>30103SAP-AT</v>
          </cell>
          <cell r="B576" t="str">
            <v>SAP-AT</v>
          </cell>
          <cell r="C576" t="str">
            <v>30103</v>
          </cell>
          <cell r="D576" t="str">
            <v>Deprec - Fin Lease</v>
          </cell>
          <cell r="E576" t="str">
            <v>PL42010</v>
          </cell>
        </row>
        <row r="577">
          <cell r="A577" t="str">
            <v>49988SAP-AT</v>
          </cell>
          <cell r="B577" t="str">
            <v>SAP-AT</v>
          </cell>
          <cell r="C577">
            <v>49988</v>
          </cell>
          <cell r="D577" t="str">
            <v>One-off non-operating expenditure</v>
          </cell>
          <cell r="E577" t="str">
            <v>PL45290</v>
          </cell>
        </row>
        <row r="578">
          <cell r="A578" t="str">
            <v>49989SAP-AT</v>
          </cell>
          <cell r="B578" t="str">
            <v>SAP-AT</v>
          </cell>
          <cell r="C578" t="str">
            <v>49989</v>
          </cell>
          <cell r="D578" t="str">
            <v>Swap Int Rate +/-</v>
          </cell>
          <cell r="E578" t="str">
            <v>PL60530</v>
          </cell>
        </row>
        <row r="579">
          <cell r="A579" t="str">
            <v>49990SAP-AT</v>
          </cell>
          <cell r="B579" t="str">
            <v>SAP-AT</v>
          </cell>
          <cell r="C579" t="str">
            <v>49990</v>
          </cell>
          <cell r="D579" t="str">
            <v>Inventory Writedown</v>
          </cell>
          <cell r="E579" t="str">
            <v>PL45290</v>
          </cell>
        </row>
        <row r="580">
          <cell r="A580" t="str">
            <v>49991SAP-AT</v>
          </cell>
          <cell r="B580" t="str">
            <v>SAP-AT</v>
          </cell>
          <cell r="C580" t="str">
            <v>49991</v>
          </cell>
          <cell r="D580" t="str">
            <v>Exchange Rate Loss</v>
          </cell>
          <cell r="E580" t="str">
            <v>PL61521</v>
          </cell>
        </row>
        <row r="581">
          <cell r="A581" t="str">
            <v>49992SAP-AT</v>
          </cell>
          <cell r="B581" t="str">
            <v>SAP-AT</v>
          </cell>
          <cell r="C581" t="str">
            <v>49992</v>
          </cell>
          <cell r="D581" t="str">
            <v>Exchange Rate Difference - Loss (Realised</v>
          </cell>
          <cell r="E581" t="str">
            <v>PL61540</v>
          </cell>
        </row>
        <row r="582">
          <cell r="A582" t="str">
            <v>49993SAP-AT</v>
          </cell>
          <cell r="B582" t="str">
            <v>SAP-AT</v>
          </cell>
          <cell r="C582" t="str">
            <v>49993</v>
          </cell>
          <cell r="D582" t="str">
            <v>WIP/Capex Write Off</v>
          </cell>
          <cell r="E582" t="str">
            <v>PL65550</v>
          </cell>
        </row>
        <row r="583">
          <cell r="A583" t="str">
            <v>49994SAP-AT</v>
          </cell>
          <cell r="B583" t="str">
            <v>SAP-AT</v>
          </cell>
          <cell r="C583" t="str">
            <v>49994</v>
          </cell>
          <cell r="D583" t="str">
            <v>Profit or Loss on Disposal of Asset</v>
          </cell>
          <cell r="E583" t="str">
            <v>PL65510</v>
          </cell>
        </row>
        <row r="584">
          <cell r="A584" t="str">
            <v>49995SAP-AT</v>
          </cell>
          <cell r="B584" t="str">
            <v>SAP-AT</v>
          </cell>
          <cell r="C584" t="str">
            <v>49995</v>
          </cell>
          <cell r="D584" t="str">
            <v>Taxation Expenses</v>
          </cell>
          <cell r="E584" t="str">
            <v>PL69990</v>
          </cell>
        </row>
        <row r="585">
          <cell r="A585" t="str">
            <v>49996SAP-AT</v>
          </cell>
          <cell r="B585" t="str">
            <v>SAP-AT</v>
          </cell>
          <cell r="C585" t="str">
            <v>49996</v>
          </cell>
          <cell r="D585" t="str">
            <v>Reserves</v>
          </cell>
          <cell r="E585" t="str">
            <v>PL65690</v>
          </cell>
        </row>
        <row r="586">
          <cell r="A586" t="str">
            <v>49997SAP-AT</v>
          </cell>
          <cell r="B586" t="str">
            <v>SAP-AT</v>
          </cell>
          <cell r="C586" t="str">
            <v>49997</v>
          </cell>
          <cell r="D586" t="str">
            <v>Revaluation</v>
          </cell>
          <cell r="E586" t="str">
            <v>PL65520</v>
          </cell>
        </row>
        <row r="587">
          <cell r="A587" t="str">
            <v>49998SAP-AT</v>
          </cell>
          <cell r="B587" t="str">
            <v>SAP-AT</v>
          </cell>
          <cell r="C587" t="str">
            <v>49998</v>
          </cell>
          <cell r="D587" t="str">
            <v>Income Allocated</v>
          </cell>
          <cell r="E587" t="str">
            <v>PL45290</v>
          </cell>
        </row>
        <row r="588">
          <cell r="A588" t="str">
            <v>49999SAP-AT</v>
          </cell>
          <cell r="B588" t="str">
            <v>SAP-AT</v>
          </cell>
          <cell r="C588" t="str">
            <v>49999</v>
          </cell>
          <cell r="D588" t="str">
            <v>Overhead Recoveries</v>
          </cell>
          <cell r="E588" t="str">
            <v>PL45290</v>
          </cell>
        </row>
        <row r="589">
          <cell r="A589" t="str">
            <v>50101SAP-AT</v>
          </cell>
          <cell r="B589" t="str">
            <v>SAP-AT</v>
          </cell>
          <cell r="C589" t="str">
            <v>50101</v>
          </cell>
          <cell r="D589" t="str">
            <v>MA - Main Bank (00)</v>
          </cell>
          <cell r="E589" t="str">
            <v>BS16300</v>
          </cell>
        </row>
        <row r="590">
          <cell r="A590" t="str">
            <v>50102SAP-AT</v>
          </cell>
          <cell r="B590" t="str">
            <v>SAP-AT</v>
          </cell>
          <cell r="C590" t="str">
            <v>50102</v>
          </cell>
          <cell r="D590" t="str">
            <v>MA - Customer Cleari</v>
          </cell>
          <cell r="E590" t="str">
            <v>BS16300</v>
          </cell>
        </row>
        <row r="591">
          <cell r="A591" t="str">
            <v>50103SAP-AT</v>
          </cell>
          <cell r="B591" t="str">
            <v>SAP-AT</v>
          </cell>
          <cell r="C591" t="str">
            <v>50103</v>
          </cell>
          <cell r="D591" t="str">
            <v>MA - Income Clearing</v>
          </cell>
          <cell r="E591" t="str">
            <v>BS16300</v>
          </cell>
        </row>
        <row r="592">
          <cell r="A592" t="str">
            <v>50104SAP-AT</v>
          </cell>
          <cell r="B592" t="str">
            <v>SAP-AT</v>
          </cell>
          <cell r="C592" t="str">
            <v>50104</v>
          </cell>
          <cell r="D592" t="str">
            <v>MA - Cheq Paym Clear</v>
          </cell>
          <cell r="E592" t="str">
            <v>BS16300</v>
          </cell>
        </row>
        <row r="593">
          <cell r="A593" t="str">
            <v>50105SAP-AT</v>
          </cell>
          <cell r="B593" t="str">
            <v>SAP-AT</v>
          </cell>
          <cell r="C593" t="str">
            <v>50105</v>
          </cell>
          <cell r="D593" t="str">
            <v>MA - Cheq Rec. Clear</v>
          </cell>
          <cell r="E593" t="str">
            <v>BS16300</v>
          </cell>
        </row>
        <row r="594">
          <cell r="A594" t="str">
            <v>50106SAP-AT</v>
          </cell>
          <cell r="B594" t="str">
            <v>SAP-AT</v>
          </cell>
          <cell r="C594" t="str">
            <v>50106</v>
          </cell>
          <cell r="D594" t="str">
            <v>MA -Bank-Err&amp;Rev cle</v>
          </cell>
          <cell r="E594" t="str">
            <v>BS16300</v>
          </cell>
        </row>
        <row r="595">
          <cell r="A595" t="str">
            <v>50107SAP-AT</v>
          </cell>
          <cell r="B595" t="str">
            <v>SAP-AT</v>
          </cell>
          <cell r="C595" t="str">
            <v>50107</v>
          </cell>
          <cell r="D595" t="str">
            <v>MA - Treasury Clearing</v>
          </cell>
          <cell r="E595" t="str">
            <v>BS16300</v>
          </cell>
        </row>
        <row r="596">
          <cell r="A596" t="str">
            <v>50108SAP-AT</v>
          </cell>
          <cell r="B596" t="str">
            <v>SAP-AT</v>
          </cell>
          <cell r="C596" t="str">
            <v>50108</v>
          </cell>
          <cell r="D596" t="str">
            <v>MA - Vendor Clearing</v>
          </cell>
          <cell r="E596" t="str">
            <v>BS16300</v>
          </cell>
        </row>
        <row r="597">
          <cell r="A597" t="str">
            <v>50109SAP-AT</v>
          </cell>
          <cell r="B597" t="str">
            <v>SAP-AT</v>
          </cell>
          <cell r="C597" t="str">
            <v>50109</v>
          </cell>
          <cell r="D597" t="str">
            <v>MA - Credit Card Clearing</v>
          </cell>
          <cell r="E597" t="str">
            <v>BS16300</v>
          </cell>
        </row>
        <row r="598">
          <cell r="A598" t="str">
            <v>50110SAP-AT</v>
          </cell>
          <cell r="B598" t="str">
            <v>SAP-AT</v>
          </cell>
          <cell r="C598" t="str">
            <v>50110</v>
          </cell>
          <cell r="D598" t="str">
            <v>not used at the moment</v>
          </cell>
          <cell r="E598" t="str">
            <v>BS16300</v>
          </cell>
        </row>
        <row r="599">
          <cell r="A599" t="str">
            <v>50121SAP-AT</v>
          </cell>
          <cell r="B599" t="str">
            <v>SAP-AT</v>
          </cell>
          <cell r="C599" t="str">
            <v>50121</v>
          </cell>
          <cell r="D599" t="str">
            <v>PI - Bank Parki (02)</v>
          </cell>
          <cell r="E599" t="str">
            <v>BS16300</v>
          </cell>
        </row>
        <row r="600">
          <cell r="A600" t="str">
            <v>50122SAP-AT</v>
          </cell>
          <cell r="B600" t="str">
            <v>SAP-AT</v>
          </cell>
          <cell r="C600" t="str">
            <v>50122</v>
          </cell>
          <cell r="D600" t="str">
            <v>PI - Customer Cleari</v>
          </cell>
          <cell r="E600" t="str">
            <v>BS16300</v>
          </cell>
        </row>
        <row r="601">
          <cell r="A601" t="str">
            <v>50123SAP-AT</v>
          </cell>
          <cell r="B601" t="str">
            <v>SAP-AT</v>
          </cell>
          <cell r="C601" t="str">
            <v>50123</v>
          </cell>
          <cell r="D601" t="str">
            <v>PI - Income Clearing</v>
          </cell>
          <cell r="E601" t="str">
            <v>BS16300</v>
          </cell>
        </row>
        <row r="602">
          <cell r="A602" t="str">
            <v>50124SAP-AT</v>
          </cell>
          <cell r="B602" t="str">
            <v>SAP-AT</v>
          </cell>
          <cell r="C602" t="str">
            <v>50124</v>
          </cell>
          <cell r="D602" t="str">
            <v>PI - Cheq Paym Clear</v>
          </cell>
          <cell r="E602" t="str">
            <v>BS16300</v>
          </cell>
        </row>
        <row r="603">
          <cell r="A603" t="str">
            <v>50125SAP-AT</v>
          </cell>
          <cell r="B603" t="str">
            <v>SAP-AT</v>
          </cell>
          <cell r="C603" t="str">
            <v>50125</v>
          </cell>
          <cell r="D603" t="str">
            <v>PI - Cheq Rec. Clear</v>
          </cell>
          <cell r="E603" t="str">
            <v>BS16300</v>
          </cell>
        </row>
        <row r="604">
          <cell r="A604" t="str">
            <v>50126SAP-AT</v>
          </cell>
          <cell r="B604" t="str">
            <v>SAP-AT</v>
          </cell>
          <cell r="C604" t="str">
            <v>50126</v>
          </cell>
          <cell r="D604" t="str">
            <v>PI -Bank-Err&amp;Rev cle</v>
          </cell>
          <cell r="E604" t="str">
            <v>BS16300</v>
          </cell>
        </row>
        <row r="605">
          <cell r="A605" t="str">
            <v>50127SAP-AT</v>
          </cell>
          <cell r="B605" t="str">
            <v>SAP-AT</v>
          </cell>
          <cell r="C605" t="str">
            <v>50127</v>
          </cell>
          <cell r="D605" t="str">
            <v>PI - Treasury Clearing</v>
          </cell>
          <cell r="E605" t="str">
            <v>BS16300</v>
          </cell>
        </row>
        <row r="606">
          <cell r="A606" t="str">
            <v>50128SAP-AT</v>
          </cell>
          <cell r="B606" t="str">
            <v>SAP-AT</v>
          </cell>
          <cell r="C606" t="str">
            <v>50128</v>
          </cell>
          <cell r="D606" t="str">
            <v>PI - Vendor Clearing</v>
          </cell>
          <cell r="E606" t="str">
            <v>BS16300</v>
          </cell>
        </row>
        <row r="607">
          <cell r="A607" t="str">
            <v>50131SAP-AT</v>
          </cell>
          <cell r="B607" t="str">
            <v>SAP-AT</v>
          </cell>
          <cell r="C607" t="str">
            <v>50131</v>
          </cell>
          <cell r="D607" t="str">
            <v>PL - Bank Lease (03)</v>
          </cell>
          <cell r="E607" t="str">
            <v>BS16300</v>
          </cell>
        </row>
        <row r="608">
          <cell r="A608" t="str">
            <v>50132SAP-AT</v>
          </cell>
          <cell r="B608" t="str">
            <v>SAP-AT</v>
          </cell>
          <cell r="C608" t="str">
            <v>50132</v>
          </cell>
          <cell r="D608" t="str">
            <v>PL - Customer Clearing</v>
          </cell>
          <cell r="E608" t="str">
            <v>BS16300</v>
          </cell>
        </row>
        <row r="609">
          <cell r="A609" t="str">
            <v>50133SAP-AT</v>
          </cell>
          <cell r="B609" t="str">
            <v>SAP-AT</v>
          </cell>
          <cell r="C609" t="str">
            <v>50133</v>
          </cell>
          <cell r="D609" t="str">
            <v>PL - Income Clearing</v>
          </cell>
          <cell r="E609" t="str">
            <v>BS16300</v>
          </cell>
        </row>
        <row r="610">
          <cell r="A610" t="str">
            <v>50134SAP-AT</v>
          </cell>
          <cell r="B610" t="str">
            <v>SAP-AT</v>
          </cell>
          <cell r="C610" t="str">
            <v>50134</v>
          </cell>
          <cell r="D610" t="str">
            <v>PL - Cheques Payment Clearing</v>
          </cell>
          <cell r="E610" t="str">
            <v>BS16300</v>
          </cell>
        </row>
        <row r="611">
          <cell r="A611" t="str">
            <v>50135SAP-AT</v>
          </cell>
          <cell r="B611" t="str">
            <v>SAP-AT</v>
          </cell>
          <cell r="C611" t="str">
            <v>50135</v>
          </cell>
          <cell r="D611" t="str">
            <v>PL - Cheq Rec. Clear</v>
          </cell>
          <cell r="E611" t="str">
            <v>BS16300</v>
          </cell>
        </row>
        <row r="612">
          <cell r="A612" t="str">
            <v>50136SAP-AT</v>
          </cell>
          <cell r="B612" t="str">
            <v>SAP-AT</v>
          </cell>
          <cell r="C612" t="str">
            <v>50136</v>
          </cell>
          <cell r="D612" t="str">
            <v>PL -Bank-Err&amp;Rev cle</v>
          </cell>
          <cell r="E612" t="str">
            <v>BS16300</v>
          </cell>
        </row>
        <row r="613">
          <cell r="A613" t="str">
            <v>50137SAP-AT</v>
          </cell>
          <cell r="B613" t="str">
            <v>SAP-AT</v>
          </cell>
          <cell r="C613" t="str">
            <v>50137</v>
          </cell>
          <cell r="D613" t="str">
            <v>PL - Treasury Clearing</v>
          </cell>
          <cell r="E613" t="str">
            <v>BS16300</v>
          </cell>
        </row>
        <row r="614">
          <cell r="A614" t="str">
            <v>50138SAP-AT</v>
          </cell>
          <cell r="B614" t="str">
            <v>SAP-AT</v>
          </cell>
          <cell r="C614" t="str">
            <v>50138</v>
          </cell>
          <cell r="D614" t="str">
            <v>PL - Vendor Clearing</v>
          </cell>
          <cell r="E614" t="str">
            <v>BS16300</v>
          </cell>
        </row>
        <row r="615">
          <cell r="A615" t="str">
            <v>50141SAP-AT</v>
          </cell>
          <cell r="B615" t="str">
            <v>SAP-AT</v>
          </cell>
          <cell r="C615" t="str">
            <v>50141</v>
          </cell>
          <cell r="D615" t="str">
            <v>AIFS Bank (00)</v>
          </cell>
          <cell r="E615" t="str">
            <v>BS25610</v>
          </cell>
        </row>
        <row r="616">
          <cell r="A616" t="str">
            <v>50151SAP-AT</v>
          </cell>
          <cell r="B616" t="str">
            <v>SAP-AT</v>
          </cell>
          <cell r="C616" t="str">
            <v>50151</v>
          </cell>
          <cell r="D616" t="str">
            <v>TM - Total Mob. (05)</v>
          </cell>
          <cell r="E616" t="str">
            <v>BS16300</v>
          </cell>
        </row>
        <row r="617">
          <cell r="A617" t="str">
            <v>50152SAP-AT</v>
          </cell>
          <cell r="B617" t="str">
            <v>SAP-AT</v>
          </cell>
          <cell r="C617" t="str">
            <v>50152</v>
          </cell>
          <cell r="D617" t="str">
            <v>TM - Clearing</v>
          </cell>
          <cell r="E617" t="str">
            <v>BS16300</v>
          </cell>
        </row>
        <row r="618">
          <cell r="A618" t="str">
            <v>50161SAP-AT</v>
          </cell>
          <cell r="B618" t="str">
            <v>SAP-AT</v>
          </cell>
          <cell r="C618" t="str">
            <v>50161</v>
          </cell>
          <cell r="D618" t="str">
            <v>AIFS 02 Cont AC</v>
          </cell>
          <cell r="E618" t="str">
            <v>BS16300</v>
          </cell>
        </row>
        <row r="619">
          <cell r="A619" t="str">
            <v>50162SAP-AT</v>
          </cell>
          <cell r="B619" t="str">
            <v>SAP-AT</v>
          </cell>
          <cell r="C619" t="str">
            <v>50162</v>
          </cell>
          <cell r="D619" t="str">
            <v>AIFS 02 ClearAC</v>
          </cell>
          <cell r="E619" t="str">
            <v>BS16300</v>
          </cell>
        </row>
        <row r="620">
          <cell r="A620" t="str">
            <v>50171SAP-AT</v>
          </cell>
          <cell r="B620" t="str">
            <v>SAP-AT</v>
          </cell>
          <cell r="C620" t="str">
            <v>50171</v>
          </cell>
          <cell r="D620" t="str">
            <v>Fuel Tax Bank ContAC</v>
          </cell>
          <cell r="E620" t="str">
            <v>BS16300</v>
          </cell>
        </row>
        <row r="621">
          <cell r="A621" t="str">
            <v>50172SAP-AT</v>
          </cell>
          <cell r="B621" t="str">
            <v>SAP-AT</v>
          </cell>
          <cell r="C621">
            <v>50172</v>
          </cell>
          <cell r="D621" t="str">
            <v>Fuel Tax Bank CleaAC</v>
          </cell>
          <cell r="E621" t="str">
            <v>BS16300</v>
          </cell>
        </row>
        <row r="622">
          <cell r="A622" t="str">
            <v>50181SAP-AT</v>
          </cell>
          <cell r="B622" t="str">
            <v>SAP-AT</v>
          </cell>
          <cell r="C622" t="str">
            <v>50181</v>
          </cell>
          <cell r="D622" t="str">
            <v>AIFS 03 Customer Control Test Account</v>
          </cell>
          <cell r="E622" t="str">
            <v>BS25610</v>
          </cell>
        </row>
        <row r="623">
          <cell r="A623" t="str">
            <v>50182SAP-AT</v>
          </cell>
          <cell r="B623" t="str">
            <v>SAP-AT</v>
          </cell>
          <cell r="C623" t="str">
            <v>50182</v>
          </cell>
          <cell r="D623" t="str">
            <v>AIFS 03 Customer Clearing Test Account</v>
          </cell>
          <cell r="E623" t="str">
            <v>BS25610</v>
          </cell>
        </row>
        <row r="624">
          <cell r="A624" t="str">
            <v>50191SAP-AT</v>
          </cell>
          <cell r="B624" t="str">
            <v>SAP-AT</v>
          </cell>
          <cell r="C624" t="str">
            <v>50191</v>
          </cell>
          <cell r="D624" t="str">
            <v>AIFS 04 Operator Control test Account</v>
          </cell>
          <cell r="E624" t="str">
            <v>BS25610</v>
          </cell>
        </row>
        <row r="625">
          <cell r="A625" t="str">
            <v>50192SAP-AT</v>
          </cell>
          <cell r="B625" t="str">
            <v>SAP-AT</v>
          </cell>
          <cell r="C625" t="str">
            <v>50192</v>
          </cell>
          <cell r="D625" t="str">
            <v>AIFS 04 Operators Clearing test account</v>
          </cell>
          <cell r="E625" t="str">
            <v>BS25610</v>
          </cell>
        </row>
        <row r="626">
          <cell r="A626" t="str">
            <v>50196SAP-AT</v>
          </cell>
          <cell r="B626" t="str">
            <v>SAP-AT</v>
          </cell>
          <cell r="C626" t="str">
            <v>50196</v>
          </cell>
          <cell r="D626" t="str">
            <v>Cash on Deposit - Spain</v>
          </cell>
          <cell r="E626" t="str">
            <v>BS16300</v>
          </cell>
        </row>
        <row r="627">
          <cell r="A627" t="str">
            <v>50197SAP-AT</v>
          </cell>
          <cell r="B627" t="str">
            <v>SAP-AT</v>
          </cell>
          <cell r="C627" t="str">
            <v>50197</v>
          </cell>
          <cell r="D627" t="str">
            <v>Call Deposit Accounts with Auckland Council</v>
          </cell>
          <cell r="E627" t="str">
            <v>BS16300</v>
          </cell>
        </row>
        <row r="628">
          <cell r="A628" t="str">
            <v>50198SAP-AT</v>
          </cell>
          <cell r="B628" t="str">
            <v>SAP-AT</v>
          </cell>
          <cell r="C628" t="str">
            <v>50198</v>
          </cell>
          <cell r="D628" t="str">
            <v>Ex-ARTNL Bank Account</v>
          </cell>
          <cell r="E628" t="str">
            <v>BS16300</v>
          </cell>
        </row>
        <row r="629">
          <cell r="A629" t="str">
            <v>50199SAP-AT</v>
          </cell>
          <cell r="B629" t="str">
            <v>SAP-AT</v>
          </cell>
          <cell r="C629" t="str">
            <v>50199</v>
          </cell>
          <cell r="D629" t="str">
            <v>Till Floats</v>
          </cell>
          <cell r="E629" t="str">
            <v>BS16210</v>
          </cell>
        </row>
        <row r="630">
          <cell r="A630" t="str">
            <v>50200SAP-AT</v>
          </cell>
          <cell r="B630" t="str">
            <v>SAP-AT</v>
          </cell>
          <cell r="C630" t="str">
            <v>50200</v>
          </cell>
          <cell r="D630" t="str">
            <v>Permits Debtor</v>
          </cell>
          <cell r="E630" t="str">
            <v>BS14055</v>
          </cell>
        </row>
        <row r="631">
          <cell r="A631" t="str">
            <v>50201SAP-AT</v>
          </cell>
          <cell r="B631" t="str">
            <v>SAP-AT</v>
          </cell>
          <cell r="C631" t="str">
            <v>50201</v>
          </cell>
          <cell r="D631" t="str">
            <v>Infringements Debtor</v>
          </cell>
          <cell r="E631" t="str">
            <v>BS14090</v>
          </cell>
        </row>
        <row r="632">
          <cell r="A632" t="str">
            <v>50202SAP-AT</v>
          </cell>
          <cell r="B632" t="str">
            <v>SAP-AT</v>
          </cell>
          <cell r="C632" t="str">
            <v>50202</v>
          </cell>
          <cell r="D632" t="str">
            <v>SAP Debtors Control</v>
          </cell>
          <cell r="E632" t="str">
            <v>BS14011</v>
          </cell>
        </row>
        <row r="633">
          <cell r="A633" t="str">
            <v>50203SAP-AT</v>
          </cell>
          <cell r="B633" t="str">
            <v>SAP-AT</v>
          </cell>
          <cell r="C633" t="str">
            <v>50203</v>
          </cell>
          <cell r="D633" t="str">
            <v>GST Input</v>
          </cell>
          <cell r="E633" t="str">
            <v>BS14511</v>
          </cell>
        </row>
        <row r="634">
          <cell r="A634" t="str">
            <v>50204SAP-AT</v>
          </cell>
          <cell r="B634" t="str">
            <v>SAP-AT</v>
          </cell>
          <cell r="C634" t="str">
            <v>50204</v>
          </cell>
          <cell r="D634" t="str">
            <v>Leave Accrued income</v>
          </cell>
          <cell r="E634" t="str">
            <v>BS14611</v>
          </cell>
        </row>
        <row r="635">
          <cell r="A635" t="str">
            <v>50205SAP-AT</v>
          </cell>
          <cell r="B635" t="str">
            <v>SAP-AT</v>
          </cell>
          <cell r="C635" t="str">
            <v>50205</v>
          </cell>
          <cell r="D635" t="str">
            <v>Parking Court Proces</v>
          </cell>
          <cell r="E635" t="str">
            <v>BS14090</v>
          </cell>
        </row>
        <row r="636">
          <cell r="A636" t="str">
            <v>50206SAP-AT</v>
          </cell>
          <cell r="B636" t="str">
            <v>SAP-AT</v>
          </cell>
          <cell r="C636" t="str">
            <v>50206</v>
          </cell>
          <cell r="D636" t="str">
            <v>Accrued Income</v>
          </cell>
          <cell r="E636" t="str">
            <v>BS14611</v>
          </cell>
        </row>
        <row r="637">
          <cell r="A637" t="str">
            <v>50207SAP-AT</v>
          </cell>
          <cell r="B637" t="str">
            <v>SAP-AT</v>
          </cell>
          <cell r="C637" t="str">
            <v>50207</v>
          </cell>
          <cell r="D637" t="str">
            <v>Intercompany Grants</v>
          </cell>
          <cell r="E637" t="str">
            <v>BS14020</v>
          </cell>
        </row>
        <row r="638">
          <cell r="A638" t="str">
            <v>50208SAP-AT</v>
          </cell>
          <cell r="B638" t="str">
            <v>SAP-AT</v>
          </cell>
          <cell r="C638" t="str">
            <v>50208</v>
          </cell>
          <cell r="D638" t="str">
            <v>Exchange Rate Diff Recon A/c(A/P)</v>
          </cell>
          <cell r="E638" t="str">
            <v>BS14090</v>
          </cell>
        </row>
        <row r="639">
          <cell r="A639" t="str">
            <v>50209SAP-AT</v>
          </cell>
          <cell r="B639" t="str">
            <v>SAP-AT</v>
          </cell>
          <cell r="C639" t="str">
            <v>50209</v>
          </cell>
          <cell r="D639" t="str">
            <v>Exchange Rate Diff Recon A/c(Bank)</v>
          </cell>
          <cell r="E639" t="str">
            <v>BS14090</v>
          </cell>
        </row>
        <row r="640">
          <cell r="A640" t="str">
            <v>50210SAP-AT</v>
          </cell>
          <cell r="B640" t="str">
            <v>SAP-AT</v>
          </cell>
          <cell r="C640" t="str">
            <v>50210</v>
          </cell>
          <cell r="D640" t="str">
            <v>Customers Clearing Account</v>
          </cell>
          <cell r="E640" t="str">
            <v>BS14090</v>
          </cell>
        </row>
        <row r="641">
          <cell r="A641" t="str">
            <v>50211SAP-AT</v>
          </cell>
          <cell r="B641" t="str">
            <v>SAP-AT</v>
          </cell>
          <cell r="C641" t="str">
            <v>50211</v>
          </cell>
          <cell r="D641" t="str">
            <v>Income Clearing Account</v>
          </cell>
          <cell r="E641" t="str">
            <v>BS14090</v>
          </cell>
        </row>
        <row r="642">
          <cell r="A642" t="str">
            <v>50212SAP-AT</v>
          </cell>
          <cell r="B642" t="str">
            <v>SAP-AT</v>
          </cell>
          <cell r="C642" t="str">
            <v>50212</v>
          </cell>
          <cell r="D642" t="str">
            <v>Parking Court Proces</v>
          </cell>
          <cell r="E642" t="str">
            <v>BS14090</v>
          </cell>
        </row>
        <row r="643">
          <cell r="A643" t="str">
            <v>50213SAP-AT</v>
          </cell>
          <cell r="B643" t="str">
            <v>SAP-AT</v>
          </cell>
          <cell r="C643" t="str">
            <v>50213</v>
          </cell>
          <cell r="D643" t="str">
            <v>Provision for Doubtf</v>
          </cell>
          <cell r="E643" t="str">
            <v>BS14410</v>
          </cell>
        </row>
        <row r="644">
          <cell r="A644" t="str">
            <v>50214SAP-AT</v>
          </cell>
          <cell r="B644" t="str">
            <v>SAP-AT</v>
          </cell>
          <cell r="C644" t="str">
            <v>50214</v>
          </cell>
          <cell r="D644" t="str">
            <v>ARTA debtors</v>
          </cell>
          <cell r="E644" t="str">
            <v>BS14090</v>
          </cell>
        </row>
        <row r="645">
          <cell r="A645" t="str">
            <v>50215SAP-AT</v>
          </cell>
          <cell r="B645" t="str">
            <v>SAP-AT</v>
          </cell>
          <cell r="C645" t="str">
            <v>50215</v>
          </cell>
          <cell r="D645" t="str">
            <v>GST Input - Adjust</v>
          </cell>
          <cell r="E645" t="str">
            <v>BS14521</v>
          </cell>
        </row>
        <row r="646">
          <cell r="A646" t="str">
            <v>50216SAP-AT</v>
          </cell>
          <cell r="B646" t="str">
            <v>SAP-AT</v>
          </cell>
          <cell r="C646" t="str">
            <v>50216</v>
          </cell>
          <cell r="D646" t="str">
            <v>Other Debtors</v>
          </cell>
          <cell r="E646" t="str">
            <v>BS14090</v>
          </cell>
        </row>
        <row r="647">
          <cell r="A647" t="str">
            <v>50217SAP-AT</v>
          </cell>
          <cell r="B647" t="str">
            <v>SAP-AT</v>
          </cell>
          <cell r="C647" t="str">
            <v>50217</v>
          </cell>
          <cell r="D647" t="str">
            <v>Debtors - deposits</v>
          </cell>
          <cell r="E647" t="str">
            <v>BS25020</v>
          </cell>
        </row>
        <row r="648">
          <cell r="A648" t="str">
            <v>50218SAP-AT</v>
          </cell>
          <cell r="B648" t="str">
            <v>SAP-AT</v>
          </cell>
          <cell r="C648" t="str">
            <v>50218</v>
          </cell>
          <cell r="D648" t="str">
            <v>Accrued NZTA subsidy</v>
          </cell>
          <cell r="E648" t="str">
            <v>BS14611</v>
          </cell>
        </row>
        <row r="649">
          <cell r="A649" t="str">
            <v>50219SAP-AT</v>
          </cell>
          <cell r="B649" t="str">
            <v>SAP-AT</v>
          </cell>
          <cell r="C649" t="str">
            <v>50219</v>
          </cell>
          <cell r="D649" t="str">
            <v>Carpark Suspense</v>
          </cell>
          <cell r="E649" t="str">
            <v>BS14611</v>
          </cell>
        </row>
        <row r="650">
          <cell r="A650" t="str">
            <v>50220SAP-AT</v>
          </cell>
          <cell r="B650" t="str">
            <v>SAP-AT</v>
          </cell>
          <cell r="C650" t="str">
            <v>50220</v>
          </cell>
          <cell r="D650" t="str">
            <v>Debtor - MOJ</v>
          </cell>
          <cell r="E650" t="str">
            <v>BS14090</v>
          </cell>
        </row>
        <row r="651">
          <cell r="A651" t="str">
            <v>50221SAP-AT</v>
          </cell>
          <cell r="B651" t="str">
            <v>SAP-AT</v>
          </cell>
          <cell r="C651" t="str">
            <v>50221</v>
          </cell>
          <cell r="D651" t="str">
            <v xml:space="preserve">Unrealised Int rate swap </v>
          </cell>
          <cell r="E651" t="str">
            <v>BS24210</v>
          </cell>
        </row>
        <row r="652">
          <cell r="A652" t="str">
            <v>50222SAP-AT</v>
          </cell>
          <cell r="B652" t="str">
            <v>SAP-AT</v>
          </cell>
          <cell r="C652" t="str">
            <v>50222</v>
          </cell>
          <cell r="D652" t="str">
            <v>Acc NZTA sub - EMU</v>
          </cell>
          <cell r="E652" t="str">
            <v>BS14611</v>
          </cell>
        </row>
        <row r="653">
          <cell r="A653" t="str">
            <v>50223SAP-AT</v>
          </cell>
          <cell r="B653" t="str">
            <v>SAP-AT</v>
          </cell>
          <cell r="C653" t="str">
            <v>50223</v>
          </cell>
          <cell r="D653" t="str">
            <v>Auckland Council Current Account</v>
          </cell>
          <cell r="E653" t="str">
            <v>BS14020</v>
          </cell>
        </row>
        <row r="654">
          <cell r="A654" t="str">
            <v>50225SAP-AT</v>
          </cell>
          <cell r="B654" t="str">
            <v>SAP-AT</v>
          </cell>
          <cell r="C654" t="str">
            <v>50225</v>
          </cell>
          <cell r="D654" t="str">
            <v>Infringement Debtor - Baycorp</v>
          </cell>
          <cell r="E654" t="str">
            <v>BS14090</v>
          </cell>
        </row>
        <row r="655">
          <cell r="A655" t="str">
            <v>50227SAP-AT</v>
          </cell>
          <cell r="B655" t="str">
            <v>SAP-AT</v>
          </cell>
          <cell r="C655" t="str">
            <v>50227</v>
          </cell>
          <cell r="D655" t="str">
            <v>Debtors Control Inter Company</v>
          </cell>
          <cell r="E655" t="str">
            <v>BS14020</v>
          </cell>
        </row>
        <row r="656">
          <cell r="A656" t="str">
            <v>50228SAP-AT</v>
          </cell>
          <cell r="B656" t="str">
            <v>SAP-AT</v>
          </cell>
          <cell r="C656">
            <v>50228</v>
          </cell>
          <cell r="D656" t="str">
            <v>MyParks Control a/c</v>
          </cell>
          <cell r="E656" t="str">
            <v>BS16300</v>
          </cell>
        </row>
        <row r="657">
          <cell r="A657" t="str">
            <v>50229SAP-AT</v>
          </cell>
          <cell r="B657" t="str">
            <v>SAP-AT</v>
          </cell>
          <cell r="C657">
            <v>50229</v>
          </cell>
          <cell r="D657" t="str">
            <v>GST receivable contra account</v>
          </cell>
          <cell r="E657" t="str">
            <v>BS14531</v>
          </cell>
        </row>
        <row r="658">
          <cell r="A658" t="str">
            <v>50230SAP-AT</v>
          </cell>
          <cell r="B658" t="str">
            <v>SAP-AT</v>
          </cell>
          <cell r="C658">
            <v>50230</v>
          </cell>
          <cell r="D658" t="str">
            <v>E-Permit Clearing</v>
          </cell>
          <cell r="E658" t="str">
            <v>BS16300</v>
          </cell>
        </row>
        <row r="659">
          <cell r="A659" t="str">
            <v>50231SAP-AT</v>
          </cell>
          <cell r="B659" t="str">
            <v>SAP-AT</v>
          </cell>
          <cell r="C659">
            <v>50231</v>
          </cell>
          <cell r="D659" t="str">
            <v>AT Local App clrg</v>
          </cell>
          <cell r="E659" t="str">
            <v>BS16300</v>
          </cell>
        </row>
        <row r="660">
          <cell r="A660" t="str">
            <v>50232SAP-AT</v>
          </cell>
          <cell r="B660" t="str">
            <v>SAP-AT</v>
          </cell>
          <cell r="C660">
            <v>50232</v>
          </cell>
          <cell r="D660" t="str">
            <v>Provn-Doubtful Debts</v>
          </cell>
          <cell r="E660" t="str">
            <v>BS14410</v>
          </cell>
        </row>
        <row r="661">
          <cell r="A661" t="str">
            <v>50233SAP-AT</v>
          </cell>
          <cell r="B661" t="str">
            <v>SAP-AT</v>
          </cell>
          <cell r="C661">
            <v>50233</v>
          </cell>
          <cell r="D661" t="str">
            <v>P&amp;D Meter Suspense</v>
          </cell>
          <cell r="E661" t="str">
            <v>BS14611</v>
          </cell>
        </row>
        <row r="662">
          <cell r="A662" t="str">
            <v>50250SAP-AT</v>
          </cell>
          <cell r="B662" t="str">
            <v>SAP-AT</v>
          </cell>
          <cell r="C662" t="str">
            <v>50250</v>
          </cell>
          <cell r="D662" t="str">
            <v>Fin Lease Receivable</v>
          </cell>
          <cell r="E662" t="str">
            <v>BS14090</v>
          </cell>
        </row>
        <row r="663">
          <cell r="A663" t="str">
            <v>50301SAP-AT</v>
          </cell>
          <cell r="B663" t="str">
            <v>SAP-AT</v>
          </cell>
          <cell r="C663" t="str">
            <v>50301</v>
          </cell>
          <cell r="D663" t="str">
            <v>Infringem. Prepaymnt</v>
          </cell>
          <cell r="E663" t="str">
            <v>BS25610</v>
          </cell>
        </row>
        <row r="664">
          <cell r="A664" t="str">
            <v>50302SAP-AT</v>
          </cell>
          <cell r="B664" t="str">
            <v>SAP-AT</v>
          </cell>
          <cell r="C664" t="str">
            <v>50302</v>
          </cell>
          <cell r="D664" t="str">
            <v>Prepayments - others</v>
          </cell>
          <cell r="E664" t="str">
            <v>BS14810</v>
          </cell>
        </row>
        <row r="665">
          <cell r="A665" t="str">
            <v>50303SAP-AT</v>
          </cell>
          <cell r="B665" t="str">
            <v>SAP-AT</v>
          </cell>
          <cell r="C665">
            <v>50303</v>
          </cell>
          <cell r="D665" t="str">
            <v>Prepayments - PT &amp; Harbourmaster</v>
          </cell>
          <cell r="E665" t="str">
            <v>BS14810</v>
          </cell>
        </row>
        <row r="666">
          <cell r="A666" t="str">
            <v>50401SAP-AT</v>
          </cell>
          <cell r="B666" t="str">
            <v>SAP-AT</v>
          </cell>
          <cell r="C666" t="str">
            <v>50401</v>
          </cell>
          <cell r="D666" t="str">
            <v>Inventory Rolling St</v>
          </cell>
          <cell r="E666" t="str">
            <v>BS15510</v>
          </cell>
        </row>
        <row r="667">
          <cell r="A667" t="str">
            <v>50402SAP-AT</v>
          </cell>
          <cell r="B667" t="str">
            <v>SAP-AT</v>
          </cell>
          <cell r="C667" t="str">
            <v>50402</v>
          </cell>
          <cell r="D667" t="str">
            <v>Inventory Other</v>
          </cell>
          <cell r="E667" t="str">
            <v>BS15510</v>
          </cell>
        </row>
        <row r="668">
          <cell r="A668" t="str">
            <v>50403SAP-AT</v>
          </cell>
          <cell r="B668" t="str">
            <v>SAP-AT</v>
          </cell>
          <cell r="C668">
            <v>50403</v>
          </cell>
          <cell r="D668" t="str">
            <v xml:space="preserve">Inventory - EMU </v>
          </cell>
          <cell r="E668" t="str">
            <v>BS15510</v>
          </cell>
        </row>
        <row r="669">
          <cell r="A669" t="str">
            <v>50501SAP-AT</v>
          </cell>
          <cell r="B669" t="str">
            <v>SAP-AT</v>
          </cell>
          <cell r="C669" t="str">
            <v>50501</v>
          </cell>
          <cell r="D669" t="str">
            <v>Plant, Property and Equipment</v>
          </cell>
          <cell r="E669" t="str">
            <v>BS10240</v>
          </cell>
        </row>
        <row r="670">
          <cell r="A670" t="str">
            <v>50502SAP-AT</v>
          </cell>
          <cell r="B670" t="str">
            <v>SAP-AT</v>
          </cell>
          <cell r="C670" t="str">
            <v>50502</v>
          </cell>
          <cell r="D670" t="str">
            <v>Asset Disposal Clearing Account</v>
          </cell>
          <cell r="E670" t="str">
            <v>BS10725</v>
          </cell>
        </row>
        <row r="671">
          <cell r="A671" t="str">
            <v>50503SAP-AT</v>
          </cell>
          <cell r="B671" t="str">
            <v>SAP-AT</v>
          </cell>
          <cell r="C671" t="str">
            <v>50503</v>
          </cell>
          <cell r="D671" t="str">
            <v>Capital WIP</v>
          </cell>
          <cell r="E671" t="str">
            <v>BS10510</v>
          </cell>
        </row>
        <row r="672">
          <cell r="A672" t="str">
            <v>50504SAP-AT</v>
          </cell>
          <cell r="B672" t="str">
            <v>SAP-AT</v>
          </cell>
          <cell r="C672" t="str">
            <v>50504</v>
          </cell>
          <cell r="D672" t="str">
            <v>Opening FA Migration</v>
          </cell>
          <cell r="E672" t="str">
            <v>BS10710</v>
          </cell>
        </row>
        <row r="673">
          <cell r="A673" t="str">
            <v>50505SAP-AT</v>
          </cell>
          <cell r="B673" t="str">
            <v>SAP-AT</v>
          </cell>
          <cell r="C673" t="str">
            <v>50505</v>
          </cell>
          <cell r="D673" t="str">
            <v>Intangibles WIP</v>
          </cell>
          <cell r="E673" t="str">
            <v>BS11500</v>
          </cell>
        </row>
        <row r="674">
          <cell r="A674" t="str">
            <v>50506SAP-AT</v>
          </cell>
          <cell r="B674" t="str">
            <v>SAP-AT</v>
          </cell>
          <cell r="C674" t="str">
            <v>50506</v>
          </cell>
          <cell r="D674" t="str">
            <v>Public Transport</v>
          </cell>
          <cell r="E674" t="str">
            <v>BS10070</v>
          </cell>
        </row>
        <row r="675">
          <cell r="A675" t="str">
            <v>50507SAP-AT</v>
          </cell>
          <cell r="B675" t="str">
            <v>SAP-AT</v>
          </cell>
          <cell r="C675" t="str">
            <v>50507</v>
          </cell>
          <cell r="D675" t="str">
            <v>Roading</v>
          </cell>
          <cell r="E675" t="str">
            <v>BS10110</v>
          </cell>
        </row>
        <row r="676">
          <cell r="A676" t="str">
            <v>50508SAP-AT</v>
          </cell>
          <cell r="B676" t="str">
            <v>SAP-AT</v>
          </cell>
          <cell r="C676" t="str">
            <v>50508</v>
          </cell>
          <cell r="D676" t="str">
            <v>Carparking</v>
          </cell>
          <cell r="E676" t="str">
            <v>BS10110</v>
          </cell>
        </row>
        <row r="677">
          <cell r="A677" t="str">
            <v>50509SAP-AT</v>
          </cell>
          <cell r="B677" t="str">
            <v>SAP-AT</v>
          </cell>
          <cell r="C677" t="str">
            <v>50509</v>
          </cell>
          <cell r="D677" t="str">
            <v>Rolling Stock</v>
          </cell>
          <cell r="E677" t="str">
            <v>BS10154</v>
          </cell>
        </row>
        <row r="678">
          <cell r="A678" t="str">
            <v>50510SAP-AT</v>
          </cell>
          <cell r="B678" t="str">
            <v>SAP-AT</v>
          </cell>
          <cell r="C678" t="str">
            <v>50510</v>
          </cell>
          <cell r="D678" t="str">
            <v>Land</v>
          </cell>
          <cell r="E678" t="str">
            <v>BS10010</v>
          </cell>
        </row>
        <row r="679">
          <cell r="A679" t="str">
            <v>50511SAP-AT</v>
          </cell>
          <cell r="B679" t="str">
            <v>SAP-AT</v>
          </cell>
          <cell r="C679" t="str">
            <v>50511</v>
          </cell>
          <cell r="D679" t="str">
            <v>Buildings</v>
          </cell>
          <cell r="E679" t="str">
            <v>BS10070</v>
          </cell>
        </row>
        <row r="680">
          <cell r="A680" t="str">
            <v>50512SAP-AT</v>
          </cell>
          <cell r="B680" t="str">
            <v>SAP-AT</v>
          </cell>
          <cell r="C680" t="str">
            <v>50512</v>
          </cell>
          <cell r="D680" t="str">
            <v>Furniture and Equipment</v>
          </cell>
          <cell r="E680" t="str">
            <v>BS10250</v>
          </cell>
        </row>
        <row r="681">
          <cell r="A681" t="str">
            <v>50513SAP-AT</v>
          </cell>
          <cell r="B681" t="str">
            <v>SAP-AT</v>
          </cell>
          <cell r="C681" t="str">
            <v>50513</v>
          </cell>
          <cell r="D681" t="str">
            <v>Computer Hardware</v>
          </cell>
          <cell r="E681" t="str">
            <v>BS10290</v>
          </cell>
        </row>
        <row r="682">
          <cell r="A682" t="str">
            <v>50514SAP-AT</v>
          </cell>
          <cell r="B682" t="str">
            <v>SAP-AT</v>
          </cell>
          <cell r="C682" t="str">
            <v>50514</v>
          </cell>
          <cell r="D682" t="str">
            <v>Motor Vehicles</v>
          </cell>
          <cell r="E682" t="str">
            <v>BS10270</v>
          </cell>
        </row>
        <row r="683">
          <cell r="A683" t="str">
            <v>50515SAP-AT</v>
          </cell>
          <cell r="B683" t="str">
            <v>SAP-AT</v>
          </cell>
          <cell r="C683" t="str">
            <v>50515</v>
          </cell>
          <cell r="D683" t="str">
            <v>Plant and Equipment</v>
          </cell>
          <cell r="E683" t="str">
            <v>BS10230</v>
          </cell>
        </row>
        <row r="684">
          <cell r="A684" t="str">
            <v>50516SAP-AT</v>
          </cell>
          <cell r="B684" t="str">
            <v>SAP-AT</v>
          </cell>
          <cell r="C684" t="str">
            <v>50516</v>
          </cell>
          <cell r="D684" t="str">
            <v>Intangibles</v>
          </cell>
          <cell r="E684" t="str">
            <v>BS11490</v>
          </cell>
        </row>
        <row r="685">
          <cell r="A685" t="str">
            <v>50517SAP-AT</v>
          </cell>
          <cell r="B685" t="str">
            <v>SAP-AT</v>
          </cell>
          <cell r="C685" t="str">
            <v>50517</v>
          </cell>
          <cell r="D685" t="str">
            <v>Investment Properties</v>
          </cell>
          <cell r="E685" t="str">
            <v>BS11310</v>
          </cell>
        </row>
        <row r="686">
          <cell r="A686" t="str">
            <v>50519SAP-AT</v>
          </cell>
          <cell r="B686" t="str">
            <v>SAP-AT</v>
          </cell>
          <cell r="C686" t="str">
            <v>50519</v>
          </cell>
          <cell r="D686" t="str">
            <v>Boats and Engines</v>
          </cell>
          <cell r="E686" t="str">
            <v>BS10490</v>
          </cell>
        </row>
        <row r="687">
          <cell r="A687" t="str">
            <v>50520SAP-AT</v>
          </cell>
          <cell r="B687" t="str">
            <v>SAP-AT</v>
          </cell>
          <cell r="C687">
            <v>50520</v>
          </cell>
          <cell r="D687" t="str">
            <v>Properties for roading</v>
          </cell>
          <cell r="E687" t="str">
            <v>BS10240</v>
          </cell>
        </row>
        <row r="688">
          <cell r="A688" t="str">
            <v>50601SAP-AT</v>
          </cell>
          <cell r="B688" t="str">
            <v>SAP-AT</v>
          </cell>
          <cell r="C688" t="str">
            <v>50601</v>
          </cell>
          <cell r="D688" t="str">
            <v>Acc. Depn. Plant, Property and Equipment</v>
          </cell>
          <cell r="E688" t="str">
            <v>BS11030</v>
          </cell>
        </row>
        <row r="689">
          <cell r="A689" t="str">
            <v>50602SAP-AT</v>
          </cell>
          <cell r="B689" t="str">
            <v>SAP-AT</v>
          </cell>
          <cell r="C689" t="str">
            <v>50602</v>
          </cell>
          <cell r="D689" t="str">
            <v>Accumulated Amortisation</v>
          </cell>
          <cell r="E689" t="str">
            <v>BS11590</v>
          </cell>
        </row>
        <row r="690">
          <cell r="A690" t="str">
            <v>50603SAP-AT</v>
          </cell>
          <cell r="B690" t="str">
            <v>SAP-AT</v>
          </cell>
          <cell r="C690" t="str">
            <v>50603</v>
          </cell>
          <cell r="D690" t="str">
            <v>Acc. Depn - Fin Lease</v>
          </cell>
          <cell r="E690" t="str">
            <v>BS11170</v>
          </cell>
        </row>
        <row r="691">
          <cell r="A691" t="str">
            <v>50701SAP-AT</v>
          </cell>
          <cell r="B691" t="str">
            <v>SAP-AT</v>
          </cell>
          <cell r="C691" t="str">
            <v>50701</v>
          </cell>
          <cell r="D691" t="str">
            <v>WIP Infrastructure</v>
          </cell>
          <cell r="E691" t="str">
            <v>BS10510</v>
          </cell>
        </row>
        <row r="692">
          <cell r="A692" t="str">
            <v>50702SAP-AT</v>
          </cell>
          <cell r="B692" t="str">
            <v>SAP-AT</v>
          </cell>
          <cell r="C692" t="str">
            <v>50702</v>
          </cell>
          <cell r="D692" t="str">
            <v>WIP Other</v>
          </cell>
          <cell r="E692" t="str">
            <v>BS11500</v>
          </cell>
        </row>
        <row r="693">
          <cell r="A693" t="str">
            <v>50703SAP-AT</v>
          </cell>
          <cell r="B693" t="str">
            <v>SAP-AT</v>
          </cell>
          <cell r="C693" t="str">
            <v>50703</v>
          </cell>
          <cell r="D693" t="str">
            <v>Plans-In-Drawers</v>
          </cell>
          <cell r="E693" t="str">
            <v>BS10710</v>
          </cell>
        </row>
        <row r="694">
          <cell r="A694" t="str">
            <v>50704SAP-AT</v>
          </cell>
          <cell r="B694" t="str">
            <v>SAP-AT</v>
          </cell>
          <cell r="C694" t="str">
            <v>50704</v>
          </cell>
          <cell r="D694" t="str">
            <v>WIP Reclassified</v>
          </cell>
          <cell r="E694" t="str">
            <v>BS10510</v>
          </cell>
        </row>
        <row r="695">
          <cell r="A695" t="str">
            <v>50801SAP-AT</v>
          </cell>
          <cell r="B695" t="str">
            <v>SAP-AT</v>
          </cell>
          <cell r="C695" t="str">
            <v>50801</v>
          </cell>
          <cell r="D695" t="str">
            <v>Finance lease</v>
          </cell>
          <cell r="E695" t="str">
            <v>BS10370</v>
          </cell>
        </row>
        <row r="696">
          <cell r="A696" t="str">
            <v>50802SAP-AT</v>
          </cell>
          <cell r="B696" t="str">
            <v>SAP-AT</v>
          </cell>
          <cell r="C696" t="str">
            <v>50802</v>
          </cell>
          <cell r="D696" t="str">
            <v>Intangible Assets</v>
          </cell>
          <cell r="E696" t="str">
            <v>BS11410</v>
          </cell>
        </row>
        <row r="697">
          <cell r="A697" t="str">
            <v>50803SAP-AT</v>
          </cell>
          <cell r="B697" t="str">
            <v>SAP-AT</v>
          </cell>
          <cell r="C697" t="str">
            <v>50803</v>
          </cell>
          <cell r="D697" t="str">
            <v>Intercompany Grants Receivable - Long Term</v>
          </cell>
          <cell r="E697" t="str">
            <v>BS12992</v>
          </cell>
        </row>
        <row r="698">
          <cell r="A698" t="str">
            <v>50804SAP-AT</v>
          </cell>
          <cell r="B698" t="str">
            <v>SAP-AT</v>
          </cell>
          <cell r="C698">
            <v>50804</v>
          </cell>
          <cell r="D698" t="str">
            <v>Non Current Asset held for Sale</v>
          </cell>
          <cell r="E698" t="str">
            <v>BS19011</v>
          </cell>
        </row>
        <row r="699">
          <cell r="A699" t="str">
            <v>50805SAP-AT</v>
          </cell>
          <cell r="B699" t="str">
            <v>SAP-AT</v>
          </cell>
          <cell r="C699">
            <v>50805</v>
          </cell>
          <cell r="D699" t="str">
            <v>Non current asset held for sale - CRL</v>
          </cell>
          <cell r="E699" t="str">
            <v>BS19011</v>
          </cell>
        </row>
        <row r="700">
          <cell r="A700" t="str">
            <v>50806SAP-AT</v>
          </cell>
          <cell r="B700" t="str">
            <v>SAP-AT</v>
          </cell>
          <cell r="C700">
            <v>50806</v>
          </cell>
          <cell r="D700" t="str">
            <v>Non-current other receivables</v>
          </cell>
          <cell r="E700" t="str">
            <v>BS12992</v>
          </cell>
        </row>
        <row r="701">
          <cell r="A701" t="str">
            <v>51101SAP-AT</v>
          </cell>
          <cell r="B701" t="str">
            <v>SAP-AT</v>
          </cell>
          <cell r="C701" t="str">
            <v>51101</v>
          </cell>
          <cell r="D701" t="str">
            <v>FX USD Account</v>
          </cell>
          <cell r="E701" t="str">
            <v>BS16300</v>
          </cell>
        </row>
        <row r="702">
          <cell r="A702" t="str">
            <v>51201SAP-AT</v>
          </cell>
          <cell r="B702" t="str">
            <v>SAP-AT</v>
          </cell>
          <cell r="C702" t="str">
            <v>51201</v>
          </cell>
          <cell r="D702" t="str">
            <v>FX AUD Account</v>
          </cell>
          <cell r="E702" t="str">
            <v>BS16300</v>
          </cell>
        </row>
        <row r="703">
          <cell r="A703" t="str">
            <v>51301SAP-AT</v>
          </cell>
          <cell r="B703" t="str">
            <v>SAP-AT</v>
          </cell>
          <cell r="C703" t="str">
            <v>51301</v>
          </cell>
          <cell r="D703" t="str">
            <v>FX GBP Account</v>
          </cell>
          <cell r="E703" t="str">
            <v>BS16300</v>
          </cell>
        </row>
        <row r="704">
          <cell r="A704" t="str">
            <v>51401SAP-AT</v>
          </cell>
          <cell r="B704" t="str">
            <v>SAP-AT</v>
          </cell>
          <cell r="C704" t="str">
            <v>51401</v>
          </cell>
          <cell r="D704" t="str">
            <v>FX EUR Account</v>
          </cell>
          <cell r="E704" t="str">
            <v>BS14020</v>
          </cell>
        </row>
        <row r="705">
          <cell r="A705" t="str">
            <v>60101SAP-AT</v>
          </cell>
          <cell r="B705" t="str">
            <v>SAP-AT</v>
          </cell>
          <cell r="C705" t="str">
            <v>60101</v>
          </cell>
          <cell r="D705" t="str">
            <v>Contractors Deposits</v>
          </cell>
          <cell r="E705" t="str">
            <v>BS26010</v>
          </cell>
        </row>
        <row r="706">
          <cell r="A706" t="str">
            <v>60102SAP-AT</v>
          </cell>
          <cell r="B706" t="str">
            <v>SAP-AT</v>
          </cell>
          <cell r="C706" t="str">
            <v>60102</v>
          </cell>
          <cell r="D706" t="str">
            <v>Street &amp; Footpath Damage Deposits</v>
          </cell>
          <cell r="E706" t="str">
            <v>BS26010</v>
          </cell>
        </row>
        <row r="707">
          <cell r="A707" t="str">
            <v>60103SAP-AT</v>
          </cell>
          <cell r="B707" t="str">
            <v>SAP-AT</v>
          </cell>
          <cell r="C707" t="str">
            <v>60103</v>
          </cell>
          <cell r="D707" t="str">
            <v>Miscellaneous Bonds</v>
          </cell>
          <cell r="E707" t="str">
            <v>BS26010</v>
          </cell>
        </row>
        <row r="708">
          <cell r="A708" t="str">
            <v>60201SAP-AT</v>
          </cell>
          <cell r="B708" t="str">
            <v>SAP-AT</v>
          </cell>
          <cell r="C708" t="str">
            <v>60201</v>
          </cell>
          <cell r="D708" t="str">
            <v>ACC Premium &amp; Residual Levy</v>
          </cell>
          <cell r="E708" t="str">
            <v>BS25510</v>
          </cell>
        </row>
        <row r="709">
          <cell r="A709" t="str">
            <v>60202SAP-AT</v>
          </cell>
          <cell r="B709" t="str">
            <v>SAP-AT</v>
          </cell>
          <cell r="C709" t="str">
            <v>60202</v>
          </cell>
          <cell r="D709" t="str">
            <v>Accrual ACC Levy</v>
          </cell>
          <cell r="E709" t="str">
            <v>BS25510</v>
          </cell>
        </row>
        <row r="710">
          <cell r="A710" t="str">
            <v>60203SAP-AT</v>
          </cell>
          <cell r="B710" t="str">
            <v>SAP-AT</v>
          </cell>
          <cell r="C710" t="str">
            <v>60203</v>
          </cell>
          <cell r="D710" t="str">
            <v>Accruals</v>
          </cell>
          <cell r="E710" t="str">
            <v>BS25110</v>
          </cell>
        </row>
        <row r="711">
          <cell r="A711" t="str">
            <v>60204SAP-AT</v>
          </cell>
          <cell r="B711" t="str">
            <v>SAP-AT</v>
          </cell>
          <cell r="C711" t="str">
            <v>60204</v>
          </cell>
          <cell r="D711" t="str">
            <v>Creditors Control</v>
          </cell>
          <cell r="E711" t="str">
            <v>BS25010</v>
          </cell>
        </row>
        <row r="712">
          <cell r="A712" t="str">
            <v>60205SAP-AT</v>
          </cell>
          <cell r="B712" t="str">
            <v>SAP-AT</v>
          </cell>
          <cell r="C712" t="str">
            <v>60205</v>
          </cell>
          <cell r="D712" t="str">
            <v>Unearned Income</v>
          </cell>
          <cell r="E712" t="str">
            <v>BS25610</v>
          </cell>
        </row>
        <row r="713">
          <cell r="A713" t="str">
            <v>60206SAP-AT</v>
          </cell>
          <cell r="B713" t="str">
            <v>SAP-AT</v>
          </cell>
          <cell r="C713" t="str">
            <v>60206</v>
          </cell>
          <cell r="D713" t="str">
            <v>GST Outputs</v>
          </cell>
          <cell r="E713" t="str">
            <v>BS14531</v>
          </cell>
        </row>
        <row r="714">
          <cell r="A714" t="str">
            <v>60207SAP-AT</v>
          </cell>
          <cell r="B714" t="str">
            <v>SAP-AT</v>
          </cell>
          <cell r="C714" t="str">
            <v>60207</v>
          </cell>
          <cell r="D714" t="str">
            <v>GST-Payable/Receivab</v>
          </cell>
          <cell r="E714" t="str">
            <v>BS14591</v>
          </cell>
        </row>
        <row r="715">
          <cell r="A715" t="str">
            <v>60208SAP-AT</v>
          </cell>
          <cell r="B715" t="str">
            <v>SAP-AT</v>
          </cell>
          <cell r="C715" t="str">
            <v>60208</v>
          </cell>
          <cell r="D715" t="str">
            <v>GST Accrual - Unconditional Property</v>
          </cell>
          <cell r="E715" t="str">
            <v>BS14541</v>
          </cell>
        </row>
        <row r="716">
          <cell r="A716" t="str">
            <v>60209SAP-AT</v>
          </cell>
          <cell r="B716" t="str">
            <v>SAP-AT</v>
          </cell>
          <cell r="C716" t="str">
            <v>60209</v>
          </cell>
          <cell r="D716" t="str">
            <v>Other Creditors</v>
          </cell>
          <cell r="E716" t="str">
            <v>BS27610</v>
          </cell>
        </row>
        <row r="717">
          <cell r="A717" t="str">
            <v>60210SAP-AT</v>
          </cell>
          <cell r="B717" t="str">
            <v>SAP-AT</v>
          </cell>
          <cell r="C717" t="str">
            <v>60210</v>
          </cell>
          <cell r="D717" t="str">
            <v>Provision for Doubtful Debts</v>
          </cell>
          <cell r="E717" t="str">
            <v>BS14410</v>
          </cell>
        </row>
        <row r="718">
          <cell r="A718" t="str">
            <v>60211SAP-AT</v>
          </cell>
          <cell r="B718" t="str">
            <v>SAP-AT</v>
          </cell>
          <cell r="C718" t="str">
            <v>60211</v>
          </cell>
          <cell r="D718" t="str">
            <v>GR/IR Account</v>
          </cell>
          <cell r="E718" t="str">
            <v>BS25040</v>
          </cell>
        </row>
        <row r="719">
          <cell r="A719" t="str">
            <v>60212SAP-AT</v>
          </cell>
          <cell r="B719" t="str">
            <v>SAP-AT</v>
          </cell>
          <cell r="C719" t="str">
            <v>60212</v>
          </cell>
          <cell r="D719" t="str">
            <v>Retentions - Migrat.</v>
          </cell>
          <cell r="E719" t="str">
            <v>BS26610</v>
          </cell>
        </row>
        <row r="720">
          <cell r="A720" t="str">
            <v>60213SAP-AT</v>
          </cell>
          <cell r="B720" t="str">
            <v>SAP-AT</v>
          </cell>
          <cell r="C720" t="str">
            <v>60213</v>
          </cell>
          <cell r="D720" t="str">
            <v>Current Portion Employee Entitlements</v>
          </cell>
          <cell r="E720" t="str">
            <v>BS28620</v>
          </cell>
        </row>
        <row r="721">
          <cell r="A721" t="str">
            <v>60214SAP-AT</v>
          </cell>
          <cell r="B721" t="str">
            <v>SAP-AT</v>
          </cell>
          <cell r="C721" t="str">
            <v>60214</v>
          </cell>
          <cell r="D721" t="str">
            <v>Intercompany Payable</v>
          </cell>
          <cell r="E721" t="str">
            <v>BS25030</v>
          </cell>
        </row>
        <row r="722">
          <cell r="A722" t="str">
            <v>60215SAP-AT</v>
          </cell>
          <cell r="B722" t="str">
            <v>SAP-AT</v>
          </cell>
          <cell r="C722" t="str">
            <v>60215</v>
          </cell>
          <cell r="D722" t="str">
            <v>Intercompany Grants</v>
          </cell>
          <cell r="E722" t="str">
            <v>BS25070</v>
          </cell>
        </row>
        <row r="723">
          <cell r="A723" t="str">
            <v>60216SAP-AT</v>
          </cell>
          <cell r="B723" t="str">
            <v>SAP-AT</v>
          </cell>
          <cell r="C723" t="str">
            <v>60216</v>
          </cell>
          <cell r="D723" t="str">
            <v>Vendors Clearing Account</v>
          </cell>
          <cell r="E723" t="str">
            <v>BS25010</v>
          </cell>
        </row>
        <row r="724">
          <cell r="A724" t="str">
            <v>60217SAP-AT</v>
          </cell>
          <cell r="B724" t="str">
            <v>SAP-AT</v>
          </cell>
          <cell r="C724" t="str">
            <v>60217</v>
          </cell>
          <cell r="D724" t="str">
            <v>Treasury Clearing</v>
          </cell>
          <cell r="E724" t="str">
            <v>BS25020</v>
          </cell>
        </row>
        <row r="725">
          <cell r="A725" t="str">
            <v>60218SAP-AT</v>
          </cell>
          <cell r="B725" t="str">
            <v>SAP-AT</v>
          </cell>
          <cell r="C725" t="str">
            <v>60218</v>
          </cell>
          <cell r="D725" t="str">
            <v>Retentions - Vendor Control</v>
          </cell>
          <cell r="E725" t="str">
            <v>BS26610</v>
          </cell>
        </row>
        <row r="726">
          <cell r="A726" t="str">
            <v>60219SAP-AT</v>
          </cell>
          <cell r="B726" t="str">
            <v>SAP-AT</v>
          </cell>
          <cell r="C726" t="str">
            <v>60219</v>
          </cell>
          <cell r="D726" t="str">
            <v>Parking Refunds</v>
          </cell>
          <cell r="E726" t="str">
            <v>BS25020</v>
          </cell>
        </row>
        <row r="727">
          <cell r="A727" t="str">
            <v>60220SAP-AT</v>
          </cell>
          <cell r="B727" t="str">
            <v>SAP-AT</v>
          </cell>
          <cell r="C727" t="str">
            <v>60220</v>
          </cell>
          <cell r="D727" t="str">
            <v>GST Output - Adj</v>
          </cell>
          <cell r="E727" t="str">
            <v>BS14541</v>
          </cell>
        </row>
        <row r="728">
          <cell r="A728" t="str">
            <v>60221SAP-AT</v>
          </cell>
          <cell r="B728" t="str">
            <v>SAP-AT</v>
          </cell>
          <cell r="C728" t="str">
            <v>60221</v>
          </cell>
          <cell r="D728" t="str">
            <v>Accrued Expenditure – Capital</v>
          </cell>
          <cell r="E728" t="str">
            <v>BS25111</v>
          </cell>
        </row>
        <row r="729">
          <cell r="A729" t="str">
            <v>60222SAP-AT</v>
          </cell>
          <cell r="B729" t="str">
            <v>SAP-AT</v>
          </cell>
          <cell r="C729" t="str">
            <v>60222</v>
          </cell>
          <cell r="D729" t="str">
            <v>GST - Doubtful Debts</v>
          </cell>
          <cell r="E729" t="str">
            <v>BS14541</v>
          </cell>
        </row>
        <row r="730">
          <cell r="A730" t="str">
            <v>60223SAP-AT</v>
          </cell>
          <cell r="B730" t="str">
            <v>SAP-AT</v>
          </cell>
          <cell r="C730" t="str">
            <v>60223</v>
          </cell>
          <cell r="D730" t="str">
            <v>Overpaid Infringmnts</v>
          </cell>
          <cell r="E730" t="str">
            <v>BS25020</v>
          </cell>
        </row>
        <row r="731">
          <cell r="A731" t="str">
            <v>60224SAP-AT</v>
          </cell>
          <cell r="B731" t="str">
            <v>SAP-AT</v>
          </cell>
          <cell r="C731" t="str">
            <v>60224</v>
          </cell>
          <cell r="D731" t="str">
            <v>AIFS Unearned Income</v>
          </cell>
          <cell r="E731" t="str">
            <v>BS25610</v>
          </cell>
        </row>
        <row r="732">
          <cell r="A732" t="str">
            <v>60225SAP-AT</v>
          </cell>
          <cell r="B732" t="str">
            <v>SAP-AT</v>
          </cell>
          <cell r="C732" t="str">
            <v>60225</v>
          </cell>
          <cell r="D732" t="str">
            <v>Int Acc - AC Loans</v>
          </cell>
          <cell r="E732" t="str">
            <v>BS25530</v>
          </cell>
        </row>
        <row r="733">
          <cell r="A733" t="str">
            <v>60226SAP-AT</v>
          </cell>
          <cell r="B733" t="str">
            <v>SAP-AT</v>
          </cell>
          <cell r="C733" t="str">
            <v>60226</v>
          </cell>
          <cell r="D733" t="str">
            <v>Creditors Control Inter Company</v>
          </cell>
          <cell r="E733" t="str">
            <v>BS25030</v>
          </cell>
        </row>
        <row r="734">
          <cell r="A734" t="str">
            <v>60227SAP-AT</v>
          </cell>
          <cell r="B734" t="str">
            <v>SAP-AT</v>
          </cell>
          <cell r="C734" t="str">
            <v>60227</v>
          </cell>
          <cell r="D734" t="str">
            <v>Borrowings Finance Leases Current</v>
          </cell>
          <cell r="E734" t="str">
            <v>BS24050</v>
          </cell>
        </row>
        <row r="735">
          <cell r="A735" t="str">
            <v>60228SAP-AT</v>
          </cell>
          <cell r="B735" t="str">
            <v>SAP-AT</v>
          </cell>
          <cell r="C735" t="str">
            <v>60228</v>
          </cell>
          <cell r="D735" t="str">
            <v>Rail Op Leave</v>
          </cell>
          <cell r="E735" t="str">
            <v>BS25110</v>
          </cell>
        </row>
        <row r="736">
          <cell r="A736" t="str">
            <v>60229SAP-AT</v>
          </cell>
          <cell r="B736" t="str">
            <v>SAP-AT</v>
          </cell>
          <cell r="C736" t="str">
            <v>60229</v>
          </cell>
          <cell r="D736" t="str">
            <v>Intercompany non-current</v>
          </cell>
          <cell r="E736" t="str">
            <v>BS22000</v>
          </cell>
        </row>
        <row r="737">
          <cell r="A737" t="str">
            <v>60230SAP-AT</v>
          </cell>
          <cell r="B737" t="str">
            <v>SAP-AT</v>
          </cell>
          <cell r="C737">
            <v>60230</v>
          </cell>
          <cell r="D737" t="str">
            <v>GST payable</v>
          </cell>
          <cell r="E737" t="str">
            <v>BS14591</v>
          </cell>
        </row>
        <row r="738">
          <cell r="A738" t="str">
            <v>60231SAP-AT</v>
          </cell>
          <cell r="B738" t="str">
            <v>SAP-AT</v>
          </cell>
          <cell r="C738">
            <v>60231</v>
          </cell>
          <cell r="D738" t="str">
            <v>Over payments - PT &amp; Harbourmaster Infringements</v>
          </cell>
          <cell r="E738" t="str">
            <v>BS25020</v>
          </cell>
        </row>
        <row r="739">
          <cell r="A739" t="str">
            <v>60232SAP-AT</v>
          </cell>
          <cell r="B739" t="str">
            <v>SAP-AT</v>
          </cell>
          <cell r="C739">
            <v>60232</v>
          </cell>
          <cell r="D739" t="str">
            <v>Accrued Exp-Capital</v>
          </cell>
          <cell r="E739" t="str">
            <v>BS25111</v>
          </cell>
        </row>
        <row r="740">
          <cell r="A740" t="str">
            <v>60233SAP-AT</v>
          </cell>
          <cell r="B740" t="str">
            <v>SAP-AT</v>
          </cell>
          <cell r="C740" t="str">
            <v>60233</v>
          </cell>
          <cell r="D740" t="str">
            <v>General Provision</v>
          </cell>
          <cell r="E740" t="str">
            <v>BS29090</v>
          </cell>
        </row>
        <row r="741">
          <cell r="A741" t="str">
            <v>60250SAP-AT</v>
          </cell>
          <cell r="B741" t="str">
            <v>SAP-AT</v>
          </cell>
          <cell r="C741" t="str">
            <v>60250</v>
          </cell>
          <cell r="D741" t="str">
            <v>Salary Accrual</v>
          </cell>
          <cell r="E741" t="str">
            <v>BS28610</v>
          </cell>
        </row>
        <row r="742">
          <cell r="A742" t="str">
            <v>60251SAP-AT</v>
          </cell>
          <cell r="B742" t="str">
            <v>SAP-AT</v>
          </cell>
          <cell r="C742" t="str">
            <v>60251</v>
          </cell>
          <cell r="D742" t="str">
            <v>Salary Repayment</v>
          </cell>
          <cell r="E742" t="str">
            <v>BS14090</v>
          </cell>
        </row>
        <row r="743">
          <cell r="A743" t="str">
            <v>60252SAP-AT</v>
          </cell>
          <cell r="B743" t="str">
            <v>SAP-AT</v>
          </cell>
          <cell r="C743" t="str">
            <v>60252</v>
          </cell>
          <cell r="D743" t="str">
            <v>Leave Liability Accr</v>
          </cell>
          <cell r="E743" t="str">
            <v>BS28620</v>
          </cell>
        </row>
        <row r="744">
          <cell r="A744" t="str">
            <v>60260SAP-AT</v>
          </cell>
          <cell r="B744" t="str">
            <v>SAP-AT</v>
          </cell>
          <cell r="C744" t="str">
            <v>60260</v>
          </cell>
          <cell r="D744" t="str">
            <v>Current FX contracts</v>
          </cell>
          <cell r="E744" t="str">
            <v>BS15720</v>
          </cell>
        </row>
        <row r="745">
          <cell r="A745" t="str">
            <v>60261SAP-AT</v>
          </cell>
          <cell r="B745" t="str">
            <v>SAP-AT</v>
          </cell>
          <cell r="C745">
            <v>60261</v>
          </cell>
          <cell r="D745" t="str">
            <v>Forward Foreign Exchange Contracts – current  </v>
          </cell>
          <cell r="E745" t="str">
            <v>BS24222</v>
          </cell>
        </row>
        <row r="746">
          <cell r="A746" t="str">
            <v>60401SAP-AT</v>
          </cell>
          <cell r="B746" t="str">
            <v>SAP-AT</v>
          </cell>
          <cell r="C746" t="str">
            <v>60401</v>
          </cell>
          <cell r="D746" t="str">
            <v>Term Debts over 12 months - General</v>
          </cell>
          <cell r="E746" t="str">
            <v>BS20016</v>
          </cell>
        </row>
        <row r="747">
          <cell r="A747" t="str">
            <v>60402SAP-AT</v>
          </cell>
          <cell r="B747" t="str">
            <v>SAP-AT</v>
          </cell>
          <cell r="C747" t="str">
            <v>60402</v>
          </cell>
          <cell r="D747" t="str">
            <v>Loan Repayment</v>
          </cell>
          <cell r="E747" t="str">
            <v>BS20090</v>
          </cell>
        </row>
        <row r="748">
          <cell r="A748" t="str">
            <v>60403SAP-AT</v>
          </cell>
          <cell r="B748" t="str">
            <v>SAP-AT</v>
          </cell>
          <cell r="C748" t="str">
            <v>60403</v>
          </cell>
          <cell r="D748" t="str">
            <v>Roading Term Liability</v>
          </cell>
          <cell r="E748" t="str">
            <v>BS20090</v>
          </cell>
        </row>
        <row r="749">
          <cell r="A749" t="str">
            <v>60404SAP-AT</v>
          </cell>
          <cell r="B749" t="str">
            <v>SAP-AT</v>
          </cell>
          <cell r="C749" t="str">
            <v>60404</v>
          </cell>
          <cell r="D749" t="str">
            <v>Parking Court Process - Current Liability</v>
          </cell>
          <cell r="E749" t="str">
            <v>BS27610</v>
          </cell>
        </row>
        <row r="750">
          <cell r="A750" t="str">
            <v>60405SAP-AT</v>
          </cell>
          <cell r="B750" t="str">
            <v>SAP-AT</v>
          </cell>
          <cell r="C750" t="str">
            <v>60405</v>
          </cell>
          <cell r="D750" t="str">
            <v>Non Current Employee Entitlements</v>
          </cell>
          <cell r="E750" t="str">
            <v>BS20710</v>
          </cell>
        </row>
        <row r="751">
          <cell r="A751" t="str">
            <v>60501SAP-AT</v>
          </cell>
          <cell r="B751" t="str">
            <v>SAP-AT</v>
          </cell>
          <cell r="C751" t="str">
            <v>60501</v>
          </cell>
          <cell r="D751" t="str">
            <v>Interest Rate Swaps Non-current</v>
          </cell>
          <cell r="E751" t="str">
            <v>BS20612</v>
          </cell>
        </row>
        <row r="752">
          <cell r="A752" t="str">
            <v>60502SAP-AT</v>
          </cell>
          <cell r="B752" t="str">
            <v>SAP-AT</v>
          </cell>
          <cell r="C752" t="str">
            <v>60502</v>
          </cell>
          <cell r="D752" t="str">
            <v>Interest Rate Caps Non-current</v>
          </cell>
          <cell r="E752" t="str">
            <v>BS20610</v>
          </cell>
        </row>
        <row r="753">
          <cell r="A753" t="str">
            <v>60503SAP-AT</v>
          </cell>
          <cell r="B753" t="str">
            <v>SAP-AT</v>
          </cell>
          <cell r="C753" t="str">
            <v>60503</v>
          </cell>
          <cell r="D753" t="str">
            <v>Intercompany Grants Payable - Long Term</v>
          </cell>
          <cell r="E753" t="str">
            <v>BS20599</v>
          </cell>
        </row>
        <row r="754">
          <cell r="A754" t="str">
            <v>60504SAP-AT</v>
          </cell>
          <cell r="B754" t="str">
            <v>SAP-AT</v>
          </cell>
          <cell r="C754" t="str">
            <v>60504</v>
          </cell>
          <cell r="D754" t="str">
            <v>Deferred Tax</v>
          </cell>
          <cell r="E754" t="str">
            <v>BS21010</v>
          </cell>
        </row>
        <row r="755">
          <cell r="A755" t="str">
            <v>60505SAP-AT</v>
          </cell>
          <cell r="B755" t="str">
            <v>SAP-AT</v>
          </cell>
          <cell r="C755" t="str">
            <v>60505</v>
          </cell>
          <cell r="D755" t="str">
            <v>Unrealised FX Loss</v>
          </cell>
          <cell r="E755" t="str">
            <v>BS12970</v>
          </cell>
        </row>
        <row r="756">
          <cell r="A756" t="str">
            <v>60506SAP-AT</v>
          </cell>
          <cell r="B756" t="str">
            <v>SAP-AT</v>
          </cell>
          <cell r="C756" t="str">
            <v>60506</v>
          </cell>
          <cell r="D756" t="str">
            <v>Unrealised FX Loss - current</v>
          </cell>
          <cell r="E756" t="str">
            <v>BS24220</v>
          </cell>
        </row>
        <row r="757">
          <cell r="A757" t="str">
            <v>60507SAP-AT</v>
          </cell>
          <cell r="B757" t="str">
            <v>SAP-AT</v>
          </cell>
          <cell r="C757" t="str">
            <v>60507</v>
          </cell>
          <cell r="D757" t="str">
            <v>Long Service Leave - non current</v>
          </cell>
          <cell r="E757" t="str">
            <v>BS20710</v>
          </cell>
        </row>
        <row r="758">
          <cell r="A758" t="str">
            <v>60508SAP-AT</v>
          </cell>
          <cell r="B758" t="str">
            <v>SAP-AT</v>
          </cell>
          <cell r="C758">
            <v>60508</v>
          </cell>
          <cell r="D758" t="str">
            <v xml:space="preserve">Forward Foreign Exchange Contracts – Non current </v>
          </cell>
          <cell r="E758" t="str">
            <v>BS20622</v>
          </cell>
        </row>
        <row r="759">
          <cell r="A759" t="str">
            <v>60600SAP-AT</v>
          </cell>
          <cell r="B759" t="str">
            <v>SAP-AT</v>
          </cell>
          <cell r="C759" t="str">
            <v>60600</v>
          </cell>
          <cell r="D759" t="str">
            <v>AC Crown Loan EMU 35</v>
          </cell>
          <cell r="E759" t="str">
            <v>BS20598</v>
          </cell>
        </row>
        <row r="760">
          <cell r="A760" t="str">
            <v>60601SAP-AT</v>
          </cell>
          <cell r="B760" t="str">
            <v>SAP-AT</v>
          </cell>
          <cell r="C760" t="str">
            <v>60601</v>
          </cell>
          <cell r="D760" t="str">
            <v>AC Crown Loan Dep 50</v>
          </cell>
          <cell r="E760" t="str">
            <v>BS20598</v>
          </cell>
        </row>
        <row r="761">
          <cell r="A761" t="str">
            <v>60602SAP-AT</v>
          </cell>
          <cell r="B761" t="str">
            <v>SAP-AT</v>
          </cell>
          <cell r="C761" t="str">
            <v>60602</v>
          </cell>
          <cell r="D761" t="str">
            <v>AC Loan Crown Gr 90m</v>
          </cell>
          <cell r="E761" t="str">
            <v>BS20598</v>
          </cell>
        </row>
        <row r="762">
          <cell r="A762" t="str">
            <v>60603SAP-AT</v>
          </cell>
          <cell r="B762" t="str">
            <v>SAP-AT</v>
          </cell>
          <cell r="C762" t="str">
            <v>60603</v>
          </cell>
          <cell r="D762" t="str">
            <v>AC EMU Lon Bal 40-50</v>
          </cell>
          <cell r="E762" t="str">
            <v>BS20598</v>
          </cell>
        </row>
        <row r="763">
          <cell r="A763" t="str">
            <v>60650SAP-AT</v>
          </cell>
          <cell r="B763" t="str">
            <v>SAP-AT</v>
          </cell>
          <cell r="C763" t="str">
            <v>60650</v>
          </cell>
          <cell r="D763" t="str">
            <v>Borrowings Fin Lease</v>
          </cell>
          <cell r="E763" t="str">
            <v>BS20480</v>
          </cell>
        </row>
        <row r="764">
          <cell r="A764" t="str">
            <v>60700SAP-AT</v>
          </cell>
          <cell r="B764" t="str">
            <v>SAP-AT</v>
          </cell>
          <cell r="C764" t="str">
            <v>60700</v>
          </cell>
          <cell r="D764" t="str">
            <v>AC EMU - Loan repymt</v>
          </cell>
          <cell r="E764" t="str">
            <v>BS20598</v>
          </cell>
        </row>
        <row r="765">
          <cell r="A765" t="str">
            <v>60701SAP-AT</v>
          </cell>
          <cell r="B765" t="str">
            <v>SAP-AT</v>
          </cell>
          <cell r="C765" t="str">
            <v>60701</v>
          </cell>
          <cell r="D765" t="str">
            <v>AC Depot. - Loan repymt</v>
          </cell>
          <cell r="E765" t="str">
            <v>BS20598</v>
          </cell>
        </row>
        <row r="766">
          <cell r="A766" t="str">
            <v>60702SAP-AT</v>
          </cell>
          <cell r="B766" t="str">
            <v>SAP-AT</v>
          </cell>
          <cell r="C766" t="str">
            <v>60702</v>
          </cell>
          <cell r="D766" t="str">
            <v>AC Loan Crown Grant - Loan repymt</v>
          </cell>
          <cell r="E766" t="str">
            <v>BS20598</v>
          </cell>
        </row>
        <row r="767">
          <cell r="A767" t="str">
            <v>60703SAP-AT</v>
          </cell>
          <cell r="B767" t="str">
            <v>SAP-AT</v>
          </cell>
          <cell r="C767" t="str">
            <v>60703</v>
          </cell>
          <cell r="D767" t="str">
            <v>AC EMU Loan Balance - Loan repymt</v>
          </cell>
          <cell r="E767" t="str">
            <v>BS20598</v>
          </cell>
        </row>
        <row r="768">
          <cell r="A768" t="str">
            <v>60710SAP-AT</v>
          </cell>
          <cell r="B768" t="str">
            <v>SAP-AT</v>
          </cell>
          <cell r="C768" t="str">
            <v>60710</v>
          </cell>
          <cell r="D768" t="str">
            <v>EMU Loans - transfer to current liabilities</v>
          </cell>
          <cell r="E768" t="str">
            <v>BS20598</v>
          </cell>
        </row>
        <row r="769">
          <cell r="A769" t="str">
            <v>60711SAP-AT</v>
          </cell>
          <cell r="B769" t="str">
            <v>SAP-AT</v>
          </cell>
          <cell r="C769" t="str">
            <v>60711</v>
          </cell>
          <cell r="D769" t="str">
            <v>EMU Loans - current term</v>
          </cell>
          <cell r="E769" t="str">
            <v>BS24198</v>
          </cell>
        </row>
        <row r="770">
          <cell r="A770" t="str">
            <v>70101SAP-AT</v>
          </cell>
          <cell r="B770" t="str">
            <v>SAP-AT</v>
          </cell>
          <cell r="C770" t="str">
            <v>70101</v>
          </cell>
          <cell r="D770" t="str">
            <v>Cash Flow Hedge Reserve</v>
          </cell>
          <cell r="E770" t="str">
            <v>BS84965</v>
          </cell>
        </row>
        <row r="771">
          <cell r="A771" t="str">
            <v>70102SAP-AT</v>
          </cell>
          <cell r="B771" t="str">
            <v>SAP-AT</v>
          </cell>
          <cell r="C771" t="str">
            <v>70102</v>
          </cell>
          <cell r="D771" t="str">
            <v>Accumulated Funds - Automatic</v>
          </cell>
          <cell r="E771" t="str">
            <v>BS81355</v>
          </cell>
        </row>
        <row r="772">
          <cell r="A772" t="str">
            <v>70103SAP-AT</v>
          </cell>
          <cell r="B772" t="str">
            <v>SAP-AT</v>
          </cell>
          <cell r="C772" t="str">
            <v>70103</v>
          </cell>
          <cell r="D772" t="str">
            <v>Special Funds - Roading &amp; Streetscape</v>
          </cell>
          <cell r="E772" t="str">
            <v>BS81120</v>
          </cell>
        </row>
        <row r="773">
          <cell r="A773" t="str">
            <v>70104SAP-AT</v>
          </cell>
          <cell r="B773" t="str">
            <v>SAP-AT</v>
          </cell>
          <cell r="C773" t="str">
            <v>70104</v>
          </cell>
          <cell r="D773" t="str">
            <v>Accum. Funds -Manual</v>
          </cell>
          <cell r="E773" t="str">
            <v>BS81105</v>
          </cell>
        </row>
        <row r="774">
          <cell r="A774" t="str">
            <v>70105SAP-AT</v>
          </cell>
          <cell r="B774" t="str">
            <v>SAP-AT</v>
          </cell>
          <cell r="C774" t="str">
            <v>70105</v>
          </cell>
          <cell r="D774" t="str">
            <v>Accum. Funds - OTHER</v>
          </cell>
          <cell r="E774" t="str">
            <v>BS81110</v>
          </cell>
        </row>
        <row r="775">
          <cell r="A775" t="str">
            <v>70106SAP-AT</v>
          </cell>
          <cell r="B775" t="str">
            <v>SAP-AT</v>
          </cell>
          <cell r="C775" t="str">
            <v>70106</v>
          </cell>
          <cell r="D775" t="str">
            <v>Accu. Funds-Asset Sa</v>
          </cell>
          <cell r="E775" t="str">
            <v>BS81120</v>
          </cell>
        </row>
        <row r="776">
          <cell r="A776" t="str">
            <v>70107SAP-AT</v>
          </cell>
          <cell r="B776" t="str">
            <v>SAP-AT</v>
          </cell>
          <cell r="C776" t="str">
            <v>70107</v>
          </cell>
          <cell r="D776" t="str">
            <v>Accum. Funds-Disp</v>
          </cell>
          <cell r="E776" t="str">
            <v>BS81355</v>
          </cell>
        </row>
        <row r="777">
          <cell r="A777" t="str">
            <v>70108SAP-AT</v>
          </cell>
          <cell r="B777" t="str">
            <v>SAP-AT</v>
          </cell>
          <cell r="C777" t="str">
            <v>70108</v>
          </cell>
          <cell r="D777" t="str">
            <v>Acc Funds-Found Asst</v>
          </cell>
          <cell r="E777" t="str">
            <v>BS81360</v>
          </cell>
        </row>
        <row r="778">
          <cell r="A778" t="str">
            <v>70109SAP-AT</v>
          </cell>
          <cell r="B778" t="str">
            <v>SAP-AT</v>
          </cell>
          <cell r="C778" t="str">
            <v>70109</v>
          </cell>
          <cell r="D778" t="str">
            <v>Accumulated Funds AC -Transfer of assets to WBS</v>
          </cell>
          <cell r="E778" t="str">
            <v>BS81120</v>
          </cell>
        </row>
        <row r="779">
          <cell r="A779" t="str">
            <v>70201SAP-AT</v>
          </cell>
          <cell r="B779" t="str">
            <v>SAP-AT</v>
          </cell>
          <cell r="C779" t="str">
            <v>70201</v>
          </cell>
          <cell r="D779" t="str">
            <v>Accumulated Operating Reserves - General</v>
          </cell>
          <cell r="E779" t="str">
            <v>BS81105</v>
          </cell>
        </row>
        <row r="780">
          <cell r="A780" t="str">
            <v>70202SAP-AT</v>
          </cell>
          <cell r="B780" t="str">
            <v>SAP-AT</v>
          </cell>
          <cell r="C780" t="str">
            <v>70202</v>
          </cell>
          <cell r="D780" t="str">
            <v>Funding Reserves - G</v>
          </cell>
          <cell r="E780" t="str">
            <v>BS81105</v>
          </cell>
        </row>
        <row r="781">
          <cell r="A781" t="str">
            <v>70203SAP-AT</v>
          </cell>
          <cell r="B781" t="str">
            <v>SAP-AT</v>
          </cell>
          <cell r="C781" t="str">
            <v>70203</v>
          </cell>
          <cell r="D781" t="str">
            <v>Revaluation Reserves</v>
          </cell>
          <cell r="E781" t="str">
            <v>BS84790</v>
          </cell>
        </row>
        <row r="782">
          <cell r="A782" t="str">
            <v>70204SAP-AT</v>
          </cell>
          <cell r="B782" t="str">
            <v>SAP-AT</v>
          </cell>
          <cell r="C782" t="str">
            <v>70204</v>
          </cell>
          <cell r="D782" t="str">
            <v>Revaluation Reserve - Infrastructure</v>
          </cell>
          <cell r="E782" t="str">
            <v>BS84790</v>
          </cell>
        </row>
        <row r="783">
          <cell r="A783" t="str">
            <v>70205SAP-AT</v>
          </cell>
          <cell r="B783" t="str">
            <v>SAP-AT</v>
          </cell>
          <cell r="C783" t="str">
            <v>70205</v>
          </cell>
          <cell r="D783" t="str">
            <v>Transport Ring Fence</v>
          </cell>
          <cell r="E783" t="str">
            <v>BS81110</v>
          </cell>
        </row>
        <row r="784">
          <cell r="A784" t="str">
            <v>82101SAP-AT</v>
          </cell>
          <cell r="B784" t="str">
            <v>SAP-AT</v>
          </cell>
          <cell r="C784">
            <v>82101</v>
          </cell>
          <cell r="D784" t="str">
            <v>Opex project costs</v>
          </cell>
          <cell r="E784" t="str">
            <v>PL45290</v>
          </cell>
        </row>
        <row r="785">
          <cell r="A785" t="str">
            <v>82201SAP-AT</v>
          </cell>
          <cell r="B785" t="str">
            <v>SAP-AT</v>
          </cell>
          <cell r="C785" t="str">
            <v>82201</v>
          </cell>
          <cell r="D785" t="str">
            <v>Capitalised Acty Chg</v>
          </cell>
          <cell r="E785" t="str">
            <v>PL50010</v>
          </cell>
        </row>
        <row r="786">
          <cell r="A786" t="str">
            <v>84302SAP-AT</v>
          </cell>
          <cell r="B786" t="str">
            <v>SAP-AT</v>
          </cell>
          <cell r="C786" t="str">
            <v>84302</v>
          </cell>
          <cell r="D786" t="str">
            <v>LABOUR PLAN ONLY</v>
          </cell>
          <cell r="E786" t="str">
            <v>PL40010</v>
          </cell>
        </row>
        <row r="787">
          <cell r="A787" t="str">
            <v>84303SAP-AT</v>
          </cell>
          <cell r="B787" t="str">
            <v>SAP-AT</v>
          </cell>
          <cell r="C787">
            <v>84303</v>
          </cell>
          <cell r="D787" t="str">
            <v>CIO forecasting only</v>
          </cell>
          <cell r="E787" t="str">
            <v>PL45290</v>
          </cell>
        </row>
        <row r="788">
          <cell r="A788" t="str">
            <v>85001SAP-AT</v>
          </cell>
          <cell r="B788" t="str">
            <v>SAP-AT</v>
          </cell>
          <cell r="C788" t="str">
            <v>85001</v>
          </cell>
          <cell r="D788" t="str">
            <v>Internal Chgs MVs</v>
          </cell>
          <cell r="E788" t="str">
            <v>PL45290</v>
          </cell>
        </row>
        <row r="789">
          <cell r="A789" t="str">
            <v>85002SAP-AT</v>
          </cell>
          <cell r="B789" t="str">
            <v>SAP-AT</v>
          </cell>
          <cell r="C789" t="str">
            <v>85002</v>
          </cell>
          <cell r="D789" t="str">
            <v>Int Chgs PK Lease</v>
          </cell>
          <cell r="E789" t="str">
            <v>PL45290</v>
          </cell>
        </row>
        <row r="790">
          <cell r="A790" t="str">
            <v>85003SAP-AT</v>
          </cell>
          <cell r="B790" t="str">
            <v>SAP-AT</v>
          </cell>
          <cell r="C790" t="str">
            <v>85003</v>
          </cell>
          <cell r="D790" t="str">
            <v>Int Chg - Maxx CC</v>
          </cell>
          <cell r="E790" t="str">
            <v>PL45290</v>
          </cell>
        </row>
        <row r="791">
          <cell r="A791" t="str">
            <v>85004SAP-AT</v>
          </cell>
          <cell r="B791" t="str">
            <v>SAP-AT</v>
          </cell>
          <cell r="C791" t="str">
            <v>85004</v>
          </cell>
          <cell r="D791" t="str">
            <v>Int Chg - Casual Prk</v>
          </cell>
          <cell r="E791" t="str">
            <v>PL45290</v>
          </cell>
        </row>
        <row r="792">
          <cell r="A792" t="str">
            <v>85005SAP-AT</v>
          </cell>
          <cell r="B792" t="str">
            <v>SAP-AT</v>
          </cell>
          <cell r="C792">
            <v>85005</v>
          </cell>
          <cell r="D792" t="str">
            <v>Internal charges for a parking coupon or permit</v>
          </cell>
          <cell r="E792" t="str">
            <v>PL45290</v>
          </cell>
        </row>
        <row r="793">
          <cell r="A793" t="str">
            <v>87001SAP-AT</v>
          </cell>
          <cell r="B793" t="str">
            <v>SAP-AT</v>
          </cell>
          <cell r="C793" t="str">
            <v>87001</v>
          </cell>
          <cell r="D793" t="str">
            <v>Internal Recovry MVs</v>
          </cell>
          <cell r="E793" t="str">
            <v>PL45290</v>
          </cell>
        </row>
        <row r="794">
          <cell r="A794" t="str">
            <v>87002SAP-AT</v>
          </cell>
          <cell r="B794" t="str">
            <v>SAP-AT</v>
          </cell>
          <cell r="C794" t="str">
            <v>87002</v>
          </cell>
          <cell r="D794" t="str">
            <v>Int Recovry PK Lease</v>
          </cell>
          <cell r="E794" t="str">
            <v>PL45290</v>
          </cell>
        </row>
        <row r="795">
          <cell r="A795" t="str">
            <v>87003SAP-AT</v>
          </cell>
          <cell r="B795" t="str">
            <v>SAP-AT</v>
          </cell>
          <cell r="C795" t="str">
            <v>87003</v>
          </cell>
          <cell r="D795" t="str">
            <v>Int Rec - Maxx CC</v>
          </cell>
          <cell r="E795" t="str">
            <v>PL45290</v>
          </cell>
        </row>
        <row r="796">
          <cell r="A796" t="str">
            <v>87004SAP-AT</v>
          </cell>
          <cell r="B796" t="str">
            <v>SAP-AT</v>
          </cell>
          <cell r="C796" t="str">
            <v>87004</v>
          </cell>
          <cell r="D796" t="str">
            <v>Int Rec - Casual Prk</v>
          </cell>
          <cell r="E796" t="str">
            <v>PL45290</v>
          </cell>
        </row>
        <row r="797">
          <cell r="A797" t="str">
            <v>87005SAP-AT</v>
          </cell>
          <cell r="B797" t="str">
            <v>SAP-AT</v>
          </cell>
          <cell r="C797">
            <v>87005</v>
          </cell>
          <cell r="D797" t="str">
            <v>Internal recovery on a parking coupon or permit</v>
          </cell>
          <cell r="E797" t="str">
            <v>PL45290</v>
          </cell>
        </row>
        <row r="798">
          <cell r="A798" t="str">
            <v>99801SAP-AT</v>
          </cell>
          <cell r="B798" t="str">
            <v>SAP-AT</v>
          </cell>
          <cell r="C798" t="str">
            <v>99801</v>
          </cell>
          <cell r="D798" t="str">
            <v>PAYE Clearing</v>
          </cell>
          <cell r="E798" t="str">
            <v>BS25010</v>
          </cell>
        </row>
        <row r="799">
          <cell r="A799" t="str">
            <v>99802SAP-AT</v>
          </cell>
          <cell r="B799" t="str">
            <v>SAP-AT</v>
          </cell>
          <cell r="C799" t="str">
            <v>99802</v>
          </cell>
          <cell r="D799" t="str">
            <v>Payroll Salary Clear</v>
          </cell>
          <cell r="E799" t="str">
            <v>BS28410</v>
          </cell>
        </row>
        <row r="800">
          <cell r="A800" t="str">
            <v>99803SAP-AT</v>
          </cell>
          <cell r="B800" t="str">
            <v>SAP-AT</v>
          </cell>
          <cell r="C800" t="str">
            <v>99803</v>
          </cell>
          <cell r="D800" t="str">
            <v>Superannuation Clearing</v>
          </cell>
          <cell r="E800" t="str">
            <v>BS28411</v>
          </cell>
        </row>
        <row r="801">
          <cell r="A801" t="str">
            <v>99804SAP-AT</v>
          </cell>
          <cell r="B801" t="str">
            <v>SAP-AT</v>
          </cell>
          <cell r="C801" t="str">
            <v>99804</v>
          </cell>
          <cell r="D801" t="str">
            <v>Suspense</v>
          </cell>
          <cell r="E801" t="str">
            <v>BS25020</v>
          </cell>
        </row>
        <row r="802">
          <cell r="A802" t="str">
            <v>99805SAP-AT</v>
          </cell>
          <cell r="B802" t="str">
            <v>SAP-AT</v>
          </cell>
          <cell r="C802" t="str">
            <v>99805</v>
          </cell>
          <cell r="D802" t="str">
            <v>Withholding Tax Clea</v>
          </cell>
          <cell r="E802" t="str">
            <v>BS29220</v>
          </cell>
        </row>
        <row r="803">
          <cell r="A803" t="str">
            <v>99806SAP-AT</v>
          </cell>
          <cell r="B803" t="str">
            <v>SAP-AT</v>
          </cell>
          <cell r="C803" t="str">
            <v>99806</v>
          </cell>
          <cell r="D803" t="str">
            <v>Parking Clearing</v>
          </cell>
          <cell r="E803" t="str">
            <v>BS25020</v>
          </cell>
        </row>
        <row r="804">
          <cell r="A804" t="str">
            <v>99807SAP-AT</v>
          </cell>
          <cell r="B804" t="str">
            <v>SAP-AT</v>
          </cell>
          <cell r="C804" t="str">
            <v>99807</v>
          </cell>
          <cell r="D804" t="str">
            <v>Parking Lease Clearing</v>
          </cell>
          <cell r="E804" t="str">
            <v>BS25020</v>
          </cell>
        </row>
        <row r="805">
          <cell r="A805" t="str">
            <v>99809SAP-AT</v>
          </cell>
          <cell r="B805" t="str">
            <v>SAP-AT</v>
          </cell>
          <cell r="C805" t="str">
            <v>99809</v>
          </cell>
          <cell r="D805" t="str">
            <v>Pathway clearing</v>
          </cell>
          <cell r="E805" t="str">
            <v>BS25020</v>
          </cell>
        </row>
        <row r="806">
          <cell r="A806" t="str">
            <v>99810SAP-AT</v>
          </cell>
          <cell r="B806" t="str">
            <v>SAP-AT</v>
          </cell>
          <cell r="C806">
            <v>99810</v>
          </cell>
          <cell r="D806" t="str">
            <v>MyParks Clearing</v>
          </cell>
          <cell r="E806" t="str">
            <v>BS25020</v>
          </cell>
        </row>
        <row r="807">
          <cell r="A807" t="str">
            <v>30101ASAP-AT</v>
          </cell>
          <cell r="B807" t="str">
            <v>SAP-AT</v>
          </cell>
          <cell r="C807" t="str">
            <v>30101A</v>
          </cell>
          <cell r="D807" t="str">
            <v>Buildings</v>
          </cell>
          <cell r="E807" t="str">
            <v>PL41910</v>
          </cell>
        </row>
        <row r="808">
          <cell r="A808" t="str">
            <v>30101BSAP-AT</v>
          </cell>
          <cell r="B808" t="str">
            <v>SAP-AT</v>
          </cell>
          <cell r="C808" t="str">
            <v>30101B</v>
          </cell>
          <cell r="D808" t="str">
            <v>Roading and Transport</v>
          </cell>
          <cell r="E808" t="str">
            <v>PL41930</v>
          </cell>
        </row>
        <row r="809">
          <cell r="A809" t="str">
            <v>30101CSAP-AT</v>
          </cell>
          <cell r="B809" t="str">
            <v>SAP-AT</v>
          </cell>
          <cell r="C809" t="str">
            <v>30101C</v>
          </cell>
          <cell r="D809" t="str">
            <v>Plant and Equipment</v>
          </cell>
          <cell r="E809" t="str">
            <v>PL42000</v>
          </cell>
        </row>
        <row r="810">
          <cell r="A810" t="str">
            <v>30101DSAP-AT</v>
          </cell>
          <cell r="B810" t="str">
            <v>SAP-AT</v>
          </cell>
          <cell r="C810" t="str">
            <v>30101D</v>
          </cell>
          <cell r="D810" t="str">
            <v>Computer Equipment</v>
          </cell>
          <cell r="E810" t="str">
            <v>PL42010</v>
          </cell>
        </row>
        <row r="811">
          <cell r="A811" t="str">
            <v>30101ESAP-AT</v>
          </cell>
          <cell r="B811" t="str">
            <v>SAP-AT</v>
          </cell>
          <cell r="C811" t="str">
            <v>30101E</v>
          </cell>
          <cell r="D811" t="str">
            <v>Office F &amp; E</v>
          </cell>
          <cell r="E811" t="str">
            <v>PL42020</v>
          </cell>
        </row>
        <row r="812">
          <cell r="A812" t="str">
            <v>30101FSAP-AT</v>
          </cell>
          <cell r="B812" t="str">
            <v>SAP-AT</v>
          </cell>
          <cell r="C812" t="str">
            <v>30101F</v>
          </cell>
          <cell r="D812" t="str">
            <v>Motor Vehicles</v>
          </cell>
          <cell r="E812" t="str">
            <v>PL42030</v>
          </cell>
        </row>
        <row r="813">
          <cell r="A813" t="str">
            <v>30101GSAP-AT</v>
          </cell>
          <cell r="B813" t="str">
            <v>SAP-AT</v>
          </cell>
          <cell r="C813" t="str">
            <v>30101G</v>
          </cell>
          <cell r="D813" t="str">
            <v xml:space="preserve">Marina assets – this is wharves </v>
          </cell>
          <cell r="E813" t="str">
            <v>PL42040</v>
          </cell>
        </row>
        <row r="814">
          <cell r="A814" t="str">
            <v>30101HSAP-AT</v>
          </cell>
          <cell r="B814" t="str">
            <v>SAP-AT</v>
          </cell>
          <cell r="C814" t="str">
            <v>30101H</v>
          </cell>
          <cell r="D814" t="str">
            <v xml:space="preserve">Rolling stock </v>
          </cell>
          <cell r="E814" t="str">
            <v>PL41954</v>
          </cell>
        </row>
        <row r="815">
          <cell r="A815" t="str">
            <v>50506ASAP-AT</v>
          </cell>
          <cell r="B815" t="str">
            <v>SAP-AT</v>
          </cell>
          <cell r="C815" t="str">
            <v>50506A</v>
          </cell>
          <cell r="D815" t="str">
            <v>Wharves</v>
          </cell>
          <cell r="E815" t="str">
            <v>BS10310</v>
          </cell>
        </row>
        <row r="816">
          <cell r="A816" t="str">
            <v>50506ADSAP-AT</v>
          </cell>
          <cell r="B816" t="str">
            <v>SAP-AT</v>
          </cell>
          <cell r="C816" t="str">
            <v>50506AD</v>
          </cell>
          <cell r="D816" t="str">
            <v>Wharves depreciation</v>
          </cell>
          <cell r="E816" t="str">
            <v>PL42040</v>
          </cell>
        </row>
        <row r="817">
          <cell r="A817" t="str">
            <v>50506BSAP-AT</v>
          </cell>
          <cell r="B817" t="str">
            <v>SAP-AT</v>
          </cell>
          <cell r="C817" t="str">
            <v>50506B</v>
          </cell>
          <cell r="D817" t="str">
            <v xml:space="preserve">Train Stations </v>
          </cell>
          <cell r="E817" t="str">
            <v>BS10130</v>
          </cell>
        </row>
        <row r="818">
          <cell r="A818" t="str">
            <v>50506CSAP-AT</v>
          </cell>
          <cell r="B818" t="str">
            <v>SAP-AT</v>
          </cell>
          <cell r="C818" t="str">
            <v>50506C</v>
          </cell>
          <cell r="D818" t="str">
            <v xml:space="preserve">Bus station and shelters </v>
          </cell>
          <cell r="E818" t="str">
            <v>BS10135</v>
          </cell>
        </row>
        <row r="819">
          <cell r="A819" t="str">
            <v>50506DSAP-AT</v>
          </cell>
          <cell r="B819" t="str">
            <v>SAP-AT</v>
          </cell>
          <cell r="C819" t="str">
            <v>50506D</v>
          </cell>
          <cell r="D819" t="str">
            <v>Building Accum Dep</v>
          </cell>
          <cell r="E819" t="str">
            <v>BS10870</v>
          </cell>
        </row>
        <row r="820">
          <cell r="A820" t="str">
            <v>50506ESAP-AT</v>
          </cell>
          <cell r="B820" t="str">
            <v>SAP-AT</v>
          </cell>
          <cell r="C820" t="str">
            <v>50506E</v>
          </cell>
          <cell r="D820" t="str">
            <v>Wharves Accum Dep</v>
          </cell>
          <cell r="E820" t="str">
            <v>BS11110</v>
          </cell>
        </row>
        <row r="821">
          <cell r="A821" t="str">
            <v>50506FSAP-AT</v>
          </cell>
          <cell r="B821" t="str">
            <v>SAP-AT</v>
          </cell>
          <cell r="C821" t="str">
            <v>50506F</v>
          </cell>
          <cell r="D821" t="str">
            <v>Train Stations - accumulated depreciation</v>
          </cell>
          <cell r="E821" t="str">
            <v>BS10930</v>
          </cell>
        </row>
        <row r="822">
          <cell r="A822" t="str">
            <v>50506GSAP-AT</v>
          </cell>
          <cell r="B822" t="str">
            <v>SAP-AT</v>
          </cell>
          <cell r="C822" t="str">
            <v>50506G</v>
          </cell>
          <cell r="D822" t="str">
            <v>Bus station and shelters - accumulated depreciation</v>
          </cell>
          <cell r="E822" t="str">
            <v>BS10935</v>
          </cell>
        </row>
        <row r="823">
          <cell r="A823" t="str">
            <v>50507DSAP-AT</v>
          </cell>
          <cell r="B823" t="str">
            <v>SAP-AT</v>
          </cell>
          <cell r="C823" t="str">
            <v>50507D</v>
          </cell>
          <cell r="D823" t="str">
            <v>Roading Accum Dep</v>
          </cell>
          <cell r="E823" t="str">
            <v>BS10910</v>
          </cell>
        </row>
        <row r="824">
          <cell r="A824" t="str">
            <v>50509CSAP-AT</v>
          </cell>
          <cell r="B824" t="str">
            <v>SAP-AT</v>
          </cell>
          <cell r="C824" t="str">
            <v>50509C</v>
          </cell>
          <cell r="D824" t="str">
            <v>Rolling stock held for sale</v>
          </cell>
          <cell r="E824" t="str">
            <v>BS19011</v>
          </cell>
        </row>
        <row r="825">
          <cell r="A825" t="str">
            <v>50509DSAP-AT</v>
          </cell>
          <cell r="B825" t="str">
            <v>SAP-AT</v>
          </cell>
          <cell r="C825" t="str">
            <v>50509D</v>
          </cell>
          <cell r="D825" t="str">
            <v>Rolling Stock Accum Dep</v>
          </cell>
          <cell r="E825" t="str">
            <v>BS10954</v>
          </cell>
        </row>
        <row r="826">
          <cell r="A826" t="str">
            <v>50511DSAP-AT</v>
          </cell>
          <cell r="B826" t="str">
            <v>SAP-AT</v>
          </cell>
          <cell r="C826" t="str">
            <v>50511D</v>
          </cell>
          <cell r="D826" t="str">
            <v>Building Accum Dep</v>
          </cell>
          <cell r="E826" t="str">
            <v>BS10870</v>
          </cell>
        </row>
        <row r="827">
          <cell r="A827" t="str">
            <v>50512DSAP-AT</v>
          </cell>
          <cell r="B827" t="str">
            <v>SAP-AT</v>
          </cell>
          <cell r="C827" t="str">
            <v>50512D</v>
          </cell>
          <cell r="D827" t="str">
            <v>F&amp;F Acc Dep</v>
          </cell>
          <cell r="E827" t="str">
            <v>BS11050</v>
          </cell>
        </row>
        <row r="828">
          <cell r="A828" t="str">
            <v>50513DSAP-AT</v>
          </cell>
          <cell r="B828" t="str">
            <v>SAP-AT</v>
          </cell>
          <cell r="C828" t="str">
            <v>50513D</v>
          </cell>
          <cell r="D828" t="str">
            <v>Comp Eq Accum Dep</v>
          </cell>
          <cell r="E828" t="str">
            <v>BS11090</v>
          </cell>
        </row>
        <row r="829">
          <cell r="A829" t="str">
            <v>50514DSAP-AT</v>
          </cell>
          <cell r="B829" t="str">
            <v>SAP-AT</v>
          </cell>
          <cell r="C829" t="str">
            <v>50514D</v>
          </cell>
          <cell r="D829" t="str">
            <v>MV Accum Dep</v>
          </cell>
          <cell r="E829" t="str">
            <v>BS11070</v>
          </cell>
        </row>
        <row r="830">
          <cell r="A830" t="str">
            <v>50515DSAP-AT</v>
          </cell>
          <cell r="B830" t="str">
            <v>SAP-AT</v>
          </cell>
          <cell r="C830" t="str">
            <v>50515D</v>
          </cell>
          <cell r="D830" t="str">
            <v>P&amp;E Accum Dep</v>
          </cell>
          <cell r="E830" t="str">
            <v>BS11030</v>
          </cell>
        </row>
        <row r="831">
          <cell r="A831" t="str">
            <v>50519DSAP-AT</v>
          </cell>
          <cell r="B831" t="str">
            <v>SAP-AT</v>
          </cell>
          <cell r="C831" t="str">
            <v>50519D</v>
          </cell>
          <cell r="D831" t="str">
            <v>Accumulated depreciation Boats and Engines</v>
          </cell>
          <cell r="E831" t="str">
            <v>BS11290</v>
          </cell>
        </row>
        <row r="832">
          <cell r="A832" t="str">
            <v>50520DSAP-AT</v>
          </cell>
          <cell r="B832" t="str">
            <v>SAP-AT</v>
          </cell>
          <cell r="C832" t="str">
            <v>50520D</v>
          </cell>
          <cell r="D832" t="str">
            <v>Accumulated depreciation Ppties for Roading</v>
          </cell>
          <cell r="E832" t="str">
            <v>BS10910</v>
          </cell>
        </row>
        <row r="833">
          <cell r="A833" t="str">
            <v>50802ASAP-AT</v>
          </cell>
          <cell r="B833" t="str">
            <v>SAP-AT</v>
          </cell>
          <cell r="C833" t="str">
            <v>50802A</v>
          </cell>
          <cell r="D833" t="str">
            <v>Intangible assets-accumulated amortisation</v>
          </cell>
          <cell r="E833" t="str">
            <v>BS11510</v>
          </cell>
        </row>
        <row r="834">
          <cell r="A834" t="str">
            <v>50802DSAP-AT</v>
          </cell>
          <cell r="B834" t="str">
            <v>SAP-AT</v>
          </cell>
          <cell r="C834" t="str">
            <v>50802D</v>
          </cell>
          <cell r="D834" t="str">
            <v>Intangibles Accum Amort</v>
          </cell>
          <cell r="E834" t="str">
            <v>BS11510</v>
          </cell>
        </row>
        <row r="835">
          <cell r="A835" t="str">
            <v>60260ASAP-AT</v>
          </cell>
          <cell r="B835" t="str">
            <v>SAP-AT</v>
          </cell>
          <cell r="C835" t="str">
            <v>60260A</v>
          </cell>
          <cell r="D835" t="str">
            <v>Current FX contracts - AIFS</v>
          </cell>
          <cell r="E835" t="str">
            <v>BS24222</v>
          </cell>
        </row>
        <row r="836">
          <cell r="A836" t="str">
            <v>60501CASAP-AT</v>
          </cell>
          <cell r="B836" t="str">
            <v>SAP-AT</v>
          </cell>
          <cell r="C836" t="str">
            <v>60501CA</v>
          </cell>
          <cell r="D836" t="str">
            <v>New account</v>
          </cell>
          <cell r="E836" t="str">
            <v>BS15712</v>
          </cell>
        </row>
        <row r="837">
          <cell r="A837" t="str">
            <v>60501NASAP-AT</v>
          </cell>
          <cell r="B837" t="str">
            <v>SAP-AT</v>
          </cell>
          <cell r="C837" t="str">
            <v>60501NA</v>
          </cell>
          <cell r="D837" t="str">
            <v>New account</v>
          </cell>
          <cell r="E837" t="str">
            <v>BS12962</v>
          </cell>
        </row>
        <row r="838">
          <cell r="A838" t="str">
            <v>60505ASAP-AT</v>
          </cell>
          <cell r="B838" t="str">
            <v>SAP-AT</v>
          </cell>
          <cell r="C838" t="str">
            <v>60505A</v>
          </cell>
          <cell r="D838" t="str">
            <v>Unrealised FX Loss - AIFS</v>
          </cell>
          <cell r="E838" t="str">
            <v>BS20622</v>
          </cell>
        </row>
        <row r="839">
          <cell r="A839" t="str">
            <v>60650CSAP-AT</v>
          </cell>
          <cell r="B839" t="str">
            <v>SAP-AT</v>
          </cell>
          <cell r="C839" t="str">
            <v>60650C</v>
          </cell>
          <cell r="D839" t="str">
            <v>New account</v>
          </cell>
          <cell r="E839" t="str">
            <v>BS24050</v>
          </cell>
        </row>
        <row r="840">
          <cell r="A840" t="str">
            <v>70101FSAP-AT</v>
          </cell>
          <cell r="B840" t="str">
            <v>SAP-AT</v>
          </cell>
          <cell r="C840" t="str">
            <v>70101F</v>
          </cell>
          <cell r="D840" t="str">
            <v>C/flow hedge Fwd fx</v>
          </cell>
          <cell r="E840" t="str">
            <v>BS84966</v>
          </cell>
        </row>
        <row r="841">
          <cell r="A841" t="str">
            <v>70104MSAP-AT</v>
          </cell>
          <cell r="B841" t="str">
            <v>SAP-AT</v>
          </cell>
          <cell r="C841" t="str">
            <v>70104M</v>
          </cell>
          <cell r="D841" t="str">
            <v>Movement in contributed equity</v>
          </cell>
          <cell r="E841" t="str">
            <v>BS81120</v>
          </cell>
        </row>
        <row r="842">
          <cell r="A842" t="str">
            <v>70204ASAP-AT</v>
          </cell>
          <cell r="B842" t="str">
            <v>SAP-AT</v>
          </cell>
          <cell r="C842" t="str">
            <v>70204A</v>
          </cell>
          <cell r="D842" t="str">
            <v>Revaluation - Land</v>
          </cell>
          <cell r="E842" t="str">
            <v>BS84510</v>
          </cell>
        </row>
        <row r="843">
          <cell r="A843" t="str">
            <v>70204BSAP-AT</v>
          </cell>
          <cell r="B843" t="str">
            <v>SAP-AT</v>
          </cell>
          <cell r="C843" t="str">
            <v>70204B</v>
          </cell>
          <cell r="D843" t="str">
            <v>Revaluation - Land under roads</v>
          </cell>
          <cell r="E843" t="str">
            <v>BS84530</v>
          </cell>
        </row>
        <row r="844">
          <cell r="A844" t="str">
            <v>70204CSAP-AT</v>
          </cell>
          <cell r="B844" t="str">
            <v>SAP-AT</v>
          </cell>
          <cell r="C844" t="str">
            <v>70204C</v>
          </cell>
          <cell r="D844" t="str">
            <v>Revaluation - Buildings</v>
          </cell>
          <cell r="E844" t="str">
            <v>BS84570</v>
          </cell>
        </row>
        <row r="845">
          <cell r="A845" t="str">
            <v>70204DSAP-AT</v>
          </cell>
          <cell r="B845" t="str">
            <v>SAP-AT</v>
          </cell>
          <cell r="C845" t="str">
            <v>70204D</v>
          </cell>
          <cell r="D845" t="str">
            <v>Revaluation - Roading</v>
          </cell>
          <cell r="E845" t="str">
            <v>BS84610</v>
          </cell>
        </row>
        <row r="846">
          <cell r="A846" t="str">
            <v>70204ESAP-AT</v>
          </cell>
          <cell r="B846" t="str">
            <v>SAP-AT</v>
          </cell>
          <cell r="C846" t="str">
            <v>70204E</v>
          </cell>
          <cell r="D846" t="str">
            <v>Revaluation - Rolling stock</v>
          </cell>
          <cell r="E846" t="str">
            <v>BS84654</v>
          </cell>
        </row>
        <row r="847">
          <cell r="A847" t="str">
            <v>70204FSAP-AT</v>
          </cell>
          <cell r="B847" t="str">
            <v>SAP-AT</v>
          </cell>
          <cell r="C847" t="str">
            <v>70204F</v>
          </cell>
          <cell r="D847" t="str">
            <v>Revaluation - Other</v>
          </cell>
          <cell r="E847" t="str">
            <v>BS84790</v>
          </cell>
        </row>
        <row r="848">
          <cell r="A848" t="str">
            <v>10417SAP-AT</v>
          </cell>
          <cell r="B848" t="str">
            <v>SAP-AT</v>
          </cell>
          <cell r="C848">
            <v>10417</v>
          </cell>
          <cell r="D848" t="str">
            <v>NZTA subsidy - other OPEX</v>
          </cell>
          <cell r="E848" t="str">
            <v>PL33310</v>
          </cell>
        </row>
        <row r="849">
          <cell r="A849" t="str">
            <v>10418SAP-AT</v>
          </cell>
          <cell r="B849" t="str">
            <v>SAP-AT</v>
          </cell>
          <cell r="C849">
            <v>10418</v>
          </cell>
          <cell r="D849" t="str">
            <v>NZTA subsidy - other capex</v>
          </cell>
          <cell r="E849" t="str">
            <v>PL38310</v>
          </cell>
        </row>
        <row r="850">
          <cell r="A850" t="str">
            <v>10419SAP-AT</v>
          </cell>
          <cell r="B850" t="str">
            <v>SAP-AT</v>
          </cell>
          <cell r="C850">
            <v>10419</v>
          </cell>
          <cell r="D850" t="str">
            <v>Auckland Council Grants Capex - Other</v>
          </cell>
          <cell r="E850" t="str">
            <v>PL38510</v>
          </cell>
        </row>
        <row r="851">
          <cell r="A851" t="str">
            <v>10509SAP-AT</v>
          </cell>
          <cell r="B851" t="str">
            <v>SAP-AT</v>
          </cell>
          <cell r="C851">
            <v>10509</v>
          </cell>
          <cell r="D851" t="str">
            <v>External labour costs recovery</v>
          </cell>
          <cell r="E851" t="str">
            <v>PL34980</v>
          </cell>
        </row>
        <row r="852">
          <cell r="A852" t="str">
            <v>20212SAP-AT</v>
          </cell>
          <cell r="B852" t="str">
            <v>SAP-AT</v>
          </cell>
          <cell r="C852">
            <v>20212</v>
          </cell>
          <cell r="D852" t="str">
            <v>Lease outgoings expenses</v>
          </cell>
          <cell r="E852" t="str">
            <v>PL44910</v>
          </cell>
        </row>
        <row r="853">
          <cell r="A853" t="str">
            <v>21114SAP-AT</v>
          </cell>
          <cell r="B853" t="str">
            <v>SAP-AT</v>
          </cell>
          <cell r="C853">
            <v>21114</v>
          </cell>
          <cell r="D853" t="str">
            <v>PDA Occupancy Costs</v>
          </cell>
          <cell r="E853" t="str">
            <v>PL41210</v>
          </cell>
        </row>
        <row r="854">
          <cell r="A854" t="str">
            <v>21511SAP-AT</v>
          </cell>
          <cell r="B854" t="str">
            <v>SAP-AT</v>
          </cell>
          <cell r="C854">
            <v>21511</v>
          </cell>
          <cell r="D854" t="str">
            <v>Capital Building Purchases</v>
          </cell>
          <cell r="E854" t="str">
            <v>PL45290</v>
          </cell>
        </row>
        <row r="855">
          <cell r="A855" t="str">
            <v>21521SAP-AT</v>
          </cell>
          <cell r="B855" t="str">
            <v>SAP-AT</v>
          </cell>
          <cell r="C855">
            <v>21521</v>
          </cell>
          <cell r="D855" t="str">
            <v>S72 Public Works Acts costs</v>
          </cell>
          <cell r="E855" t="str">
            <v>PL45290</v>
          </cell>
        </row>
        <row r="856">
          <cell r="A856" t="str">
            <v>84301SAP-AT</v>
          </cell>
          <cell r="B856" t="str">
            <v>SAP-AT</v>
          </cell>
          <cell r="C856">
            <v>84301</v>
          </cell>
          <cell r="D856" t="str">
            <v>General Labour</v>
          </cell>
          <cell r="E856" t="str">
            <v>PL50010</v>
          </cell>
        </row>
        <row r="857">
          <cell r="A857" t="str">
            <v>60234SAP-AT</v>
          </cell>
          <cell r="B857" t="str">
            <v>SAP-AT</v>
          </cell>
          <cell r="C857">
            <v>60234</v>
          </cell>
          <cell r="D857" t="str">
            <v>Retention- Liquidated Damages</v>
          </cell>
          <cell r="E857" t="str">
            <v>BS26610</v>
          </cell>
        </row>
        <row r="858">
          <cell r="A858" t="str">
            <v>00150SAP-AC</v>
          </cell>
          <cell r="B858" t="str">
            <v>SAP-AC</v>
          </cell>
          <cell r="C858" t="str">
            <v>00150</v>
          </cell>
          <cell r="D858" t="str">
            <v>Non-controlling interest</v>
          </cell>
          <cell r="E858" t="str">
            <v>PL00150</v>
          </cell>
        </row>
        <row r="859">
          <cell r="A859" t="str">
            <v>10010SAP-AC</v>
          </cell>
          <cell r="B859" t="str">
            <v>SAP-AC</v>
          </cell>
          <cell r="C859" t="str">
            <v>10010</v>
          </cell>
          <cell r="D859" t="str">
            <v>Land operational</v>
          </cell>
          <cell r="E859" t="str">
            <v>BS10010</v>
          </cell>
        </row>
        <row r="860">
          <cell r="A860" t="str">
            <v>10015SAP-AC</v>
          </cell>
          <cell r="B860" t="str">
            <v>SAP-AC</v>
          </cell>
          <cell r="C860" t="str">
            <v>10015</v>
          </cell>
          <cell r="D860" t="str">
            <v>Land operational  - External Systems</v>
          </cell>
          <cell r="E860" t="str">
            <v>BS10010</v>
          </cell>
        </row>
        <row r="861">
          <cell r="A861" t="str">
            <v>10020SAP-AC</v>
          </cell>
          <cell r="B861" t="str">
            <v>SAP-AC</v>
          </cell>
          <cell r="C861" t="str">
            <v>10020</v>
          </cell>
          <cell r="D861" t="str">
            <v>Land improvements</v>
          </cell>
          <cell r="E861" t="str">
            <v>BS10020</v>
          </cell>
        </row>
        <row r="862">
          <cell r="A862" t="str">
            <v>10030SAP-AC</v>
          </cell>
          <cell r="B862" t="str">
            <v>SAP-AC</v>
          </cell>
          <cell r="C862" t="str">
            <v>10030</v>
          </cell>
          <cell r="D862" t="str">
            <v>Land under roads</v>
          </cell>
          <cell r="E862" t="str">
            <v>BS10030</v>
          </cell>
        </row>
        <row r="863">
          <cell r="A863" t="str">
            <v>10035SAP-AC</v>
          </cell>
          <cell r="B863" t="str">
            <v>SAP-AC</v>
          </cell>
          <cell r="C863" t="str">
            <v>10035</v>
          </cell>
          <cell r="D863" t="str">
            <v>Land under roads - External Systems</v>
          </cell>
          <cell r="E863" t="str">
            <v>BS10030</v>
          </cell>
        </row>
        <row r="864">
          <cell r="A864" t="str">
            <v>10050SAP-AC</v>
          </cell>
          <cell r="B864" t="str">
            <v>SAP-AC</v>
          </cell>
          <cell r="C864" t="str">
            <v>10050</v>
          </cell>
          <cell r="D864" t="str">
            <v>Land for parks and open spaces</v>
          </cell>
          <cell r="E864" t="str">
            <v>BS10050</v>
          </cell>
        </row>
        <row r="865">
          <cell r="A865" t="str">
            <v>10060SAP-AC</v>
          </cell>
          <cell r="B865" t="str">
            <v>SAP-AC</v>
          </cell>
          <cell r="C865" t="str">
            <v>10060</v>
          </cell>
          <cell r="D865" t="str">
            <v>Restricted buildings</v>
          </cell>
          <cell r="E865" t="str">
            <v>BS10060</v>
          </cell>
        </row>
        <row r="866">
          <cell r="A866" t="str">
            <v>10070SAP-AC</v>
          </cell>
          <cell r="B866" t="str">
            <v>SAP-AC</v>
          </cell>
          <cell r="C866" t="str">
            <v>10070</v>
          </cell>
          <cell r="D866" t="str">
            <v>Buildings</v>
          </cell>
          <cell r="E866" t="str">
            <v>BS10070</v>
          </cell>
        </row>
        <row r="867">
          <cell r="A867" t="str">
            <v>10075SAP-AC</v>
          </cell>
          <cell r="B867" t="str">
            <v>SAP-AC</v>
          </cell>
          <cell r="C867" t="str">
            <v>10075</v>
          </cell>
          <cell r="D867" t="str">
            <v>Buildings - External Systems</v>
          </cell>
          <cell r="E867" t="str">
            <v>BS10070</v>
          </cell>
        </row>
        <row r="868">
          <cell r="A868" t="str">
            <v>10090SAP-AC</v>
          </cell>
          <cell r="B868" t="str">
            <v>SAP-AC</v>
          </cell>
          <cell r="C868" t="str">
            <v>10090</v>
          </cell>
          <cell r="D868" t="str">
            <v>Parks</v>
          </cell>
          <cell r="E868" t="str">
            <v>BS10090</v>
          </cell>
        </row>
        <row r="869">
          <cell r="A869" t="str">
            <v>10110SAP-AC</v>
          </cell>
          <cell r="B869" t="str">
            <v>SAP-AC</v>
          </cell>
          <cell r="C869" t="str">
            <v>10110</v>
          </cell>
          <cell r="D869" t="str">
            <v>Roading assets</v>
          </cell>
          <cell r="E869" t="str">
            <v>BS10110</v>
          </cell>
        </row>
        <row r="870">
          <cell r="A870" t="str">
            <v>10115SAP-AC</v>
          </cell>
          <cell r="B870" t="str">
            <v>SAP-AC</v>
          </cell>
          <cell r="C870" t="str">
            <v>10115</v>
          </cell>
          <cell r="D870" t="str">
            <v>Roading assets - external systems</v>
          </cell>
          <cell r="E870" t="str">
            <v>BS10110</v>
          </cell>
        </row>
        <row r="871">
          <cell r="A871" t="str">
            <v>10130SAP-AC</v>
          </cell>
          <cell r="B871" t="str">
            <v>SAP-AC</v>
          </cell>
          <cell r="C871">
            <v>10130</v>
          </cell>
          <cell r="D871" t="str">
            <v>Train Station asset Cost</v>
          </cell>
          <cell r="E871" t="str">
            <v>BS10130</v>
          </cell>
        </row>
        <row r="872">
          <cell r="A872" t="str">
            <v>10135SAP-AC</v>
          </cell>
          <cell r="B872" t="str">
            <v>SAP-AC</v>
          </cell>
          <cell r="C872">
            <v>10135</v>
          </cell>
          <cell r="D872" t="str">
            <v>Bus stations and shelters asset cost</v>
          </cell>
          <cell r="E872" t="str">
            <v>BS10135</v>
          </cell>
        </row>
        <row r="873">
          <cell r="A873" t="str">
            <v>10150SAP-AC</v>
          </cell>
          <cell r="B873" t="str">
            <v>SAP-AC</v>
          </cell>
          <cell r="C873" t="str">
            <v>10150</v>
          </cell>
          <cell r="D873" t="str">
            <v>Pipeline assets  (WC only)</v>
          </cell>
          <cell r="E873" t="str">
            <v>BS10150</v>
          </cell>
        </row>
        <row r="874">
          <cell r="A874" t="str">
            <v>10151SAP-AC</v>
          </cell>
          <cell r="B874" t="str">
            <v>SAP-AC</v>
          </cell>
          <cell r="C874" t="str">
            <v>10151</v>
          </cell>
          <cell r="D874" t="str">
            <v>Tanks, tunnels, roads &amp; reservoirs assets (WC only</v>
          </cell>
          <cell r="E874" t="str">
            <v>BS10151</v>
          </cell>
        </row>
        <row r="875">
          <cell r="A875" t="str">
            <v>10152SAP-AC</v>
          </cell>
          <cell r="B875" t="str">
            <v>SAP-AC</v>
          </cell>
          <cell r="C875" t="str">
            <v>10152</v>
          </cell>
          <cell r="D875" t="str">
            <v>Dams (WC only)</v>
          </cell>
          <cell r="E875" t="str">
            <v>BS10152</v>
          </cell>
        </row>
        <row r="876">
          <cell r="A876" t="str">
            <v>10153SAP-AC</v>
          </cell>
          <cell r="B876" t="str">
            <v>SAP-AC</v>
          </cell>
          <cell r="C876" t="str">
            <v>10153</v>
          </cell>
          <cell r="D876" t="str">
            <v>Machinery (WC only)</v>
          </cell>
          <cell r="E876" t="str">
            <v>BS10153</v>
          </cell>
        </row>
        <row r="877">
          <cell r="A877" t="str">
            <v>10154SAP-AC</v>
          </cell>
          <cell r="B877" t="str">
            <v>SAP-AC</v>
          </cell>
          <cell r="C877" t="str">
            <v>10154</v>
          </cell>
          <cell r="D877" t="str">
            <v>Rolling stock (AT only)</v>
          </cell>
          <cell r="E877" t="str">
            <v>BS10154</v>
          </cell>
        </row>
        <row r="878">
          <cell r="A878" t="str">
            <v>10170SAP-AC</v>
          </cell>
          <cell r="B878" t="str">
            <v>SAP-AC</v>
          </cell>
          <cell r="C878" t="str">
            <v>10170</v>
          </cell>
          <cell r="D878" t="str">
            <v>Drainage systems</v>
          </cell>
          <cell r="E878" t="str">
            <v>BS10170</v>
          </cell>
        </row>
        <row r="879">
          <cell r="A879" t="str">
            <v>10175SAP-AC</v>
          </cell>
          <cell r="B879" t="str">
            <v>SAP-AC</v>
          </cell>
          <cell r="C879" t="str">
            <v>10175</v>
          </cell>
          <cell r="D879" t="str">
            <v>Drainage systems - External Systems</v>
          </cell>
          <cell r="E879" t="str">
            <v>BS10170</v>
          </cell>
        </row>
        <row r="880">
          <cell r="A880" t="str">
            <v>10190SAP-AC</v>
          </cell>
          <cell r="B880" t="str">
            <v>SAP-AC</v>
          </cell>
          <cell r="C880" t="str">
            <v>10190</v>
          </cell>
          <cell r="D880" t="str">
            <v>Closed landfills</v>
          </cell>
          <cell r="E880" t="str">
            <v>BS10190</v>
          </cell>
        </row>
        <row r="881">
          <cell r="A881" t="str">
            <v>10195SAP-AC</v>
          </cell>
          <cell r="B881" t="str">
            <v>SAP-AC</v>
          </cell>
          <cell r="C881" t="str">
            <v>10195</v>
          </cell>
          <cell r="D881" t="str">
            <v>Closed landfills - External Systems</v>
          </cell>
          <cell r="E881" t="str">
            <v>BS10190</v>
          </cell>
        </row>
        <row r="882">
          <cell r="A882" t="str">
            <v>10210SAP-AC</v>
          </cell>
          <cell r="B882" t="str">
            <v>SAP-AC</v>
          </cell>
          <cell r="C882" t="str">
            <v>10210</v>
          </cell>
          <cell r="D882" t="str">
            <v>Civil structures</v>
          </cell>
          <cell r="E882" t="str">
            <v>BS10210</v>
          </cell>
        </row>
        <row r="883">
          <cell r="A883" t="str">
            <v>10215SAP-AC</v>
          </cell>
          <cell r="B883" t="str">
            <v>SAP-AC</v>
          </cell>
          <cell r="C883" t="str">
            <v>10215</v>
          </cell>
          <cell r="D883" t="str">
            <v>Civil structures - External Systems</v>
          </cell>
          <cell r="E883" t="str">
            <v>BS10210</v>
          </cell>
        </row>
        <row r="884">
          <cell r="A884" t="str">
            <v>10220SAP-AC</v>
          </cell>
          <cell r="B884" t="str">
            <v>SAP-AC</v>
          </cell>
          <cell r="C884" t="str">
            <v>10220</v>
          </cell>
          <cell r="D884" t="str">
            <v>Stormwater structures</v>
          </cell>
          <cell r="E884" t="str">
            <v>BS10220</v>
          </cell>
        </row>
        <row r="885">
          <cell r="A885" t="str">
            <v>10225SAP-AC</v>
          </cell>
          <cell r="B885" t="str">
            <v>SAP-AC</v>
          </cell>
          <cell r="C885" t="str">
            <v>10225</v>
          </cell>
          <cell r="D885" t="str">
            <v>Stormwater structure - External Systems</v>
          </cell>
          <cell r="E885" t="str">
            <v>BS10220</v>
          </cell>
        </row>
        <row r="886">
          <cell r="A886" t="str">
            <v>10230SAP-AC</v>
          </cell>
          <cell r="B886" t="str">
            <v>SAP-AC</v>
          </cell>
          <cell r="C886" t="str">
            <v>10230</v>
          </cell>
          <cell r="D886" t="str">
            <v>Plant and equipment</v>
          </cell>
          <cell r="E886" t="str">
            <v>BS10230</v>
          </cell>
        </row>
        <row r="887">
          <cell r="A887" t="str">
            <v>10235SAP-AC</v>
          </cell>
          <cell r="B887" t="str">
            <v>SAP-AC</v>
          </cell>
          <cell r="C887" t="str">
            <v>10235</v>
          </cell>
          <cell r="D887" t="str">
            <v>Plant and equipment - External Systems</v>
          </cell>
          <cell r="E887" t="str">
            <v>BS10230</v>
          </cell>
        </row>
        <row r="888">
          <cell r="A888" t="str">
            <v>10240SAP-AC</v>
          </cell>
          <cell r="B888" t="str">
            <v>SAP-AC</v>
          </cell>
          <cell r="C888" t="str">
            <v>10240</v>
          </cell>
          <cell r="D888" t="str">
            <v>Land infrastructure</v>
          </cell>
          <cell r="E888" t="str">
            <v>BS10240</v>
          </cell>
        </row>
        <row r="889">
          <cell r="A889" t="str">
            <v>10245SAP-AC</v>
          </cell>
          <cell r="B889" t="str">
            <v>SAP-AC</v>
          </cell>
          <cell r="C889" t="str">
            <v>10245</v>
          </cell>
          <cell r="D889" t="str">
            <v>Land infrastructure - External Systems</v>
          </cell>
          <cell r="E889" t="str">
            <v>BS10240</v>
          </cell>
        </row>
        <row r="890">
          <cell r="A890" t="str">
            <v>10250SAP-AC</v>
          </cell>
          <cell r="B890" t="str">
            <v>SAP-AC</v>
          </cell>
          <cell r="C890" t="str">
            <v>10250</v>
          </cell>
          <cell r="D890" t="str">
            <v>Office equipment/furniture and fittings</v>
          </cell>
          <cell r="E890" t="str">
            <v>BS10250</v>
          </cell>
        </row>
        <row r="891">
          <cell r="A891" t="str">
            <v>10255SAP-AC</v>
          </cell>
          <cell r="B891" t="str">
            <v>SAP-AC</v>
          </cell>
          <cell r="C891" t="str">
            <v>10255</v>
          </cell>
          <cell r="D891" t="str">
            <v>Office equip/furniture and fittings- Ext Systems</v>
          </cell>
          <cell r="E891" t="str">
            <v>BS10250</v>
          </cell>
        </row>
        <row r="892">
          <cell r="A892" t="str">
            <v>10260SAP-AC</v>
          </cell>
          <cell r="B892" t="str">
            <v>SAP-AC</v>
          </cell>
          <cell r="C892" t="str">
            <v>10260</v>
          </cell>
          <cell r="D892" t="str">
            <v>Marina Structures - Cost (Operational)</v>
          </cell>
          <cell r="E892" t="str">
            <v>*Not in use</v>
          </cell>
        </row>
        <row r="893">
          <cell r="A893" t="str">
            <v>10270SAP-AC</v>
          </cell>
          <cell r="B893" t="str">
            <v>SAP-AC</v>
          </cell>
          <cell r="C893" t="str">
            <v>10270</v>
          </cell>
          <cell r="D893" t="str">
            <v>Motor vehicles</v>
          </cell>
          <cell r="E893" t="str">
            <v>BS10270</v>
          </cell>
        </row>
        <row r="894">
          <cell r="A894" t="str">
            <v>10275SAP-AC</v>
          </cell>
          <cell r="B894" t="str">
            <v>SAP-AC</v>
          </cell>
          <cell r="C894" t="str">
            <v>10275</v>
          </cell>
          <cell r="D894" t="str">
            <v>Motor vehicles - External Systems</v>
          </cell>
          <cell r="E894" t="str">
            <v>BS10270</v>
          </cell>
        </row>
        <row r="895">
          <cell r="A895" t="str">
            <v>10280SAP-AC</v>
          </cell>
          <cell r="B895" t="str">
            <v>SAP-AC</v>
          </cell>
          <cell r="C895" t="str">
            <v>10280</v>
          </cell>
          <cell r="D895" t="str">
            <v>Marina structures - cost(operational)</v>
          </cell>
          <cell r="E895" t="str">
            <v>BS10280</v>
          </cell>
        </row>
        <row r="896">
          <cell r="A896" t="str">
            <v>10281SAP-AC</v>
          </cell>
          <cell r="B896" t="str">
            <v>SAP-AC</v>
          </cell>
          <cell r="C896" t="str">
            <v>10281</v>
          </cell>
          <cell r="D896" t="str">
            <v>Marina structures - cost(operational)</v>
          </cell>
          <cell r="E896" t="str">
            <v>BS10281</v>
          </cell>
        </row>
        <row r="897">
          <cell r="A897" t="str">
            <v>10290SAP-AC</v>
          </cell>
          <cell r="B897" t="str">
            <v>SAP-AC</v>
          </cell>
          <cell r="C897" t="str">
            <v>10290</v>
          </cell>
          <cell r="D897" t="str">
            <v>Computer equipment</v>
          </cell>
          <cell r="E897" t="str">
            <v>BS10290</v>
          </cell>
        </row>
        <row r="898">
          <cell r="A898" t="str">
            <v>10295SAP-AC</v>
          </cell>
          <cell r="B898" t="str">
            <v>SAP-AC</v>
          </cell>
          <cell r="C898" t="str">
            <v>10295</v>
          </cell>
          <cell r="D898" t="str">
            <v>Computer equipment - External Systems</v>
          </cell>
          <cell r="E898" t="str">
            <v>BS10290</v>
          </cell>
        </row>
        <row r="899">
          <cell r="A899" t="str">
            <v>10310SAP-AC</v>
          </cell>
          <cell r="B899" t="str">
            <v>SAP-AC</v>
          </cell>
          <cell r="C899" t="str">
            <v>10310</v>
          </cell>
          <cell r="D899" t="str">
            <v>Wharves</v>
          </cell>
          <cell r="E899" t="str">
            <v>BS10310</v>
          </cell>
        </row>
        <row r="900">
          <cell r="A900" t="str">
            <v>10315SAP-AC</v>
          </cell>
          <cell r="B900" t="str">
            <v>SAP-AC</v>
          </cell>
          <cell r="C900" t="str">
            <v>10315</v>
          </cell>
          <cell r="D900" t="str">
            <v>Wharves - external systems</v>
          </cell>
          <cell r="E900" t="str">
            <v>BS10310</v>
          </cell>
        </row>
        <row r="901">
          <cell r="A901" t="str">
            <v>10330SAP-AC</v>
          </cell>
          <cell r="B901" t="str">
            <v>SAP-AC</v>
          </cell>
          <cell r="C901" t="str">
            <v>10330</v>
          </cell>
          <cell r="D901" t="str">
            <v>Library books</v>
          </cell>
          <cell r="E901" t="str">
            <v>BS10330</v>
          </cell>
        </row>
        <row r="902">
          <cell r="A902" t="str">
            <v>10340SAP-AC</v>
          </cell>
          <cell r="B902" t="str">
            <v>SAP-AC</v>
          </cell>
          <cell r="C902" t="str">
            <v>10340</v>
          </cell>
          <cell r="D902" t="str">
            <v>Heritage books</v>
          </cell>
          <cell r="E902" t="str">
            <v>BS10340</v>
          </cell>
        </row>
        <row r="903">
          <cell r="A903" t="str">
            <v>10350SAP-AC</v>
          </cell>
          <cell r="B903" t="str">
            <v>SAP-AC</v>
          </cell>
          <cell r="C903" t="str">
            <v>10350</v>
          </cell>
          <cell r="D903" t="str">
            <v>Art</v>
          </cell>
          <cell r="E903" t="str">
            <v>BS10350</v>
          </cell>
        </row>
        <row r="904">
          <cell r="A904" t="str">
            <v>10355SAP-AC</v>
          </cell>
          <cell r="B904" t="str">
            <v>SAP-AC</v>
          </cell>
          <cell r="C904" t="str">
            <v>10355</v>
          </cell>
          <cell r="D904" t="str">
            <v>Art - external systems</v>
          </cell>
          <cell r="E904" t="str">
            <v>BS10350</v>
          </cell>
        </row>
        <row r="905">
          <cell r="A905" t="str">
            <v>10360SAP-AC</v>
          </cell>
          <cell r="B905" t="str">
            <v>SAP-AC</v>
          </cell>
          <cell r="C905" t="str">
            <v>10360</v>
          </cell>
          <cell r="D905" t="str">
            <v>Public Art</v>
          </cell>
          <cell r="E905" t="str">
            <v>BS10360</v>
          </cell>
        </row>
        <row r="906">
          <cell r="A906" t="str">
            <v>10365SAP-AC</v>
          </cell>
          <cell r="B906" t="str">
            <v>SAP-AC</v>
          </cell>
          <cell r="C906" t="str">
            <v>10365</v>
          </cell>
          <cell r="D906" t="str">
            <v>Maritime Museum collection</v>
          </cell>
          <cell r="E906" t="str">
            <v>BS10365</v>
          </cell>
        </row>
        <row r="907">
          <cell r="A907" t="str">
            <v>10370SAP-AC</v>
          </cell>
          <cell r="B907" t="str">
            <v>SAP-AC</v>
          </cell>
          <cell r="C907" t="str">
            <v>10370</v>
          </cell>
          <cell r="D907" t="str">
            <v>Leased assets</v>
          </cell>
          <cell r="E907" t="str">
            <v>BS10370</v>
          </cell>
        </row>
        <row r="908">
          <cell r="A908" t="str">
            <v>10375SAP-AC</v>
          </cell>
          <cell r="B908" t="str">
            <v>SAP-AC</v>
          </cell>
          <cell r="C908" t="str">
            <v>10375</v>
          </cell>
          <cell r="D908" t="str">
            <v>Leased assets - External Systems</v>
          </cell>
          <cell r="E908" t="str">
            <v>BS10370</v>
          </cell>
        </row>
        <row r="909">
          <cell r="A909" t="str">
            <v>10490SAP-AC</v>
          </cell>
          <cell r="B909" t="str">
            <v>SAP-AC</v>
          </cell>
          <cell r="C909" t="str">
            <v>10490</v>
          </cell>
          <cell r="D909" t="str">
            <v>Other assets</v>
          </cell>
          <cell r="E909" t="str">
            <v>BS10490</v>
          </cell>
        </row>
        <row r="910">
          <cell r="A910" t="str">
            <v>10495SAP-AC</v>
          </cell>
          <cell r="B910" t="str">
            <v>SAP-AC</v>
          </cell>
          <cell r="C910" t="str">
            <v>10495</v>
          </cell>
          <cell r="D910" t="str">
            <v>Other assets - External Systems</v>
          </cell>
          <cell r="E910" t="str">
            <v>BS10490</v>
          </cell>
        </row>
        <row r="911">
          <cell r="A911" t="str">
            <v>10510SAP-AC</v>
          </cell>
          <cell r="B911" t="str">
            <v>SAP-AC</v>
          </cell>
          <cell r="C911" t="str">
            <v>10510</v>
          </cell>
          <cell r="D911" t="str">
            <v>Assets under construction</v>
          </cell>
          <cell r="E911" t="str">
            <v>BS10510</v>
          </cell>
        </row>
        <row r="912">
          <cell r="A912" t="str">
            <v>10515SAP-AC</v>
          </cell>
          <cell r="B912" t="str">
            <v>SAP-AC</v>
          </cell>
          <cell r="C912" t="str">
            <v>10515</v>
          </cell>
          <cell r="D912" t="str">
            <v>Assets under construction - External Systems</v>
          </cell>
          <cell r="E912" t="str">
            <v>BS10515</v>
          </cell>
        </row>
        <row r="913">
          <cell r="A913" t="str">
            <v>10520SAP-AC</v>
          </cell>
          <cell r="B913" t="str">
            <v>SAP-AC</v>
          </cell>
          <cell r="C913" t="str">
            <v>10520</v>
          </cell>
          <cell r="D913" t="str">
            <v>AUC trf to intangible</v>
          </cell>
          <cell r="E913" t="str">
            <v>BS10520</v>
          </cell>
        </row>
        <row r="914">
          <cell r="A914" t="str">
            <v>10710SAP-AC</v>
          </cell>
          <cell r="B914" t="str">
            <v>SAP-AC</v>
          </cell>
          <cell r="C914" t="str">
            <v>10710</v>
          </cell>
          <cell r="D914" t="str">
            <v>Asset clearing</v>
          </cell>
          <cell r="E914" t="str">
            <v>BS10710</v>
          </cell>
        </row>
        <row r="915">
          <cell r="A915" t="str">
            <v>10715SAP-AC</v>
          </cell>
          <cell r="B915" t="str">
            <v>SAP-AC</v>
          </cell>
          <cell r="C915" t="str">
            <v>10715</v>
          </cell>
          <cell r="D915" t="str">
            <v>Asset clearing Intercompany</v>
          </cell>
          <cell r="E915" t="str">
            <v>BS10715</v>
          </cell>
        </row>
        <row r="916">
          <cell r="A916" t="str">
            <v>10720SAP-AC</v>
          </cell>
          <cell r="B916" t="str">
            <v>SAP-AC</v>
          </cell>
          <cell r="C916" t="str">
            <v>10720</v>
          </cell>
          <cell r="D916" t="str">
            <v>Asset clearing - External Systems</v>
          </cell>
          <cell r="E916" t="str">
            <v>BS10710</v>
          </cell>
        </row>
        <row r="917">
          <cell r="A917" t="str">
            <v>10725SAP-AC</v>
          </cell>
          <cell r="B917" t="str">
            <v>SAP-AC</v>
          </cell>
          <cell r="C917" t="str">
            <v>10725</v>
          </cell>
          <cell r="D917" t="str">
            <v>Asset disposal - clearing account</v>
          </cell>
          <cell r="E917" t="str">
            <v>BS10725</v>
          </cell>
        </row>
        <row r="918">
          <cell r="A918" t="str">
            <v>10726SAP-AC</v>
          </cell>
          <cell r="B918" t="str">
            <v>SAP-AC</v>
          </cell>
          <cell r="C918" t="str">
            <v>10726</v>
          </cell>
          <cell r="D918" t="str">
            <v>Asset disposal - manual clearing</v>
          </cell>
          <cell r="E918" t="str">
            <v>BS10725</v>
          </cell>
        </row>
        <row r="919">
          <cell r="A919" t="str">
            <v>10820SAP-AC</v>
          </cell>
          <cell r="B919" t="str">
            <v>SAP-AC</v>
          </cell>
          <cell r="C919" t="str">
            <v>10820</v>
          </cell>
          <cell r="D919" t="str">
            <v>Accumulated depreciation - Land improvements</v>
          </cell>
          <cell r="E919" t="str">
            <v>BS10820</v>
          </cell>
        </row>
        <row r="920">
          <cell r="A920" t="str">
            <v>10870SAP-AC</v>
          </cell>
          <cell r="B920" t="str">
            <v>SAP-AC</v>
          </cell>
          <cell r="C920" t="str">
            <v>10870</v>
          </cell>
          <cell r="D920" t="str">
            <v>Accum deprn Buildings</v>
          </cell>
          <cell r="E920" t="str">
            <v>BS10870</v>
          </cell>
        </row>
        <row r="921">
          <cell r="A921" t="str">
            <v>10875SAP-AC</v>
          </cell>
          <cell r="B921" t="str">
            <v>SAP-AC</v>
          </cell>
          <cell r="C921" t="str">
            <v>10875</v>
          </cell>
          <cell r="D921" t="str">
            <v>Accum deprn Buildings - External Systems</v>
          </cell>
          <cell r="E921" t="str">
            <v>BS10870</v>
          </cell>
        </row>
        <row r="922">
          <cell r="A922" t="str">
            <v>10890SAP-AC</v>
          </cell>
          <cell r="B922" t="str">
            <v>SAP-AC</v>
          </cell>
          <cell r="C922" t="str">
            <v>10890</v>
          </cell>
          <cell r="D922" t="str">
            <v>Accum deprn Parks</v>
          </cell>
          <cell r="E922" t="str">
            <v>BS10890</v>
          </cell>
        </row>
        <row r="923">
          <cell r="A923" t="str">
            <v>10910SAP-AC</v>
          </cell>
          <cell r="B923" t="str">
            <v>SAP-AC</v>
          </cell>
          <cell r="C923" t="str">
            <v>10910</v>
          </cell>
          <cell r="D923" t="str">
            <v>Accum deprn Roading assets</v>
          </cell>
          <cell r="E923" t="str">
            <v>BS10910</v>
          </cell>
        </row>
        <row r="924">
          <cell r="A924" t="str">
            <v>10915SAP-AC</v>
          </cell>
          <cell r="B924" t="str">
            <v>SAP-AC</v>
          </cell>
          <cell r="C924">
            <v>10915</v>
          </cell>
          <cell r="D924" t="str">
            <v>Accum deprn roading assets - external sys</v>
          </cell>
          <cell r="E924" t="str">
            <v>BS10910</v>
          </cell>
        </row>
        <row r="925">
          <cell r="A925" t="str">
            <v>10930SAP-AC</v>
          </cell>
          <cell r="B925" t="str">
            <v>SAP-AC</v>
          </cell>
          <cell r="C925">
            <v>10930</v>
          </cell>
          <cell r="D925" t="str">
            <v>Accumulated Depreciation Train station</v>
          </cell>
          <cell r="E925" t="str">
            <v>BS10930</v>
          </cell>
        </row>
        <row r="926">
          <cell r="A926" t="str">
            <v>10935SAP-AC</v>
          </cell>
          <cell r="B926" t="str">
            <v>SAP-AC</v>
          </cell>
          <cell r="C926">
            <v>10935</v>
          </cell>
          <cell r="D926" t="str">
            <v>Accumulated depreciation Bus station and shelters</v>
          </cell>
          <cell r="E926" t="str">
            <v>BS10935</v>
          </cell>
        </row>
        <row r="927">
          <cell r="A927" t="str">
            <v>10950SAP-AC</v>
          </cell>
          <cell r="B927" t="str">
            <v>SAP-AC</v>
          </cell>
          <cell r="C927" t="str">
            <v>10950</v>
          </cell>
          <cell r="D927" t="str">
            <v>Accum deprn Pipeline assets  (WC only)</v>
          </cell>
          <cell r="E927" t="str">
            <v>BS10950</v>
          </cell>
        </row>
        <row r="928">
          <cell r="A928" t="str">
            <v>10951SAP-AC</v>
          </cell>
          <cell r="B928" t="str">
            <v>SAP-AC</v>
          </cell>
          <cell r="C928" t="str">
            <v>10951</v>
          </cell>
          <cell r="D928" t="str">
            <v>Accum deprn Tanks,tunnels,resvoirs assets (WC only</v>
          </cell>
          <cell r="E928" t="str">
            <v>BS10951</v>
          </cell>
        </row>
        <row r="929">
          <cell r="A929" t="str">
            <v>10952SAP-AC</v>
          </cell>
          <cell r="B929" t="str">
            <v>SAP-AC</v>
          </cell>
          <cell r="C929" t="str">
            <v>10952</v>
          </cell>
          <cell r="D929" t="str">
            <v>Accum deprn Dams (WC only)</v>
          </cell>
          <cell r="E929" t="str">
            <v>BS10952</v>
          </cell>
        </row>
        <row r="930">
          <cell r="A930" t="str">
            <v>10953SAP-AC</v>
          </cell>
          <cell r="B930" t="str">
            <v>SAP-AC</v>
          </cell>
          <cell r="C930" t="str">
            <v>10953</v>
          </cell>
          <cell r="D930" t="str">
            <v>Accum deprn Machinery (WC only)</v>
          </cell>
          <cell r="E930" t="str">
            <v>BS10953</v>
          </cell>
        </row>
        <row r="931">
          <cell r="A931" t="str">
            <v>10954SAP-AC</v>
          </cell>
          <cell r="B931" t="str">
            <v>SAP-AC</v>
          </cell>
          <cell r="C931" t="str">
            <v>10954</v>
          </cell>
          <cell r="D931" t="str">
            <v>Accum deprn Rolling stock (AT only)</v>
          </cell>
          <cell r="E931" t="str">
            <v>BS10954</v>
          </cell>
        </row>
        <row r="932">
          <cell r="A932" t="str">
            <v>10970SAP-AC</v>
          </cell>
          <cell r="B932" t="str">
            <v>SAP-AC</v>
          </cell>
          <cell r="C932" t="str">
            <v>10970</v>
          </cell>
          <cell r="D932" t="str">
            <v>Accum deprn Drainage systems</v>
          </cell>
          <cell r="E932" t="str">
            <v>BS10970</v>
          </cell>
        </row>
        <row r="933">
          <cell r="A933" t="str">
            <v>10975SAP-AC</v>
          </cell>
          <cell r="B933" t="str">
            <v>SAP-AC</v>
          </cell>
          <cell r="C933" t="str">
            <v>10975</v>
          </cell>
          <cell r="D933" t="str">
            <v>Accum deprn Drainage systems - External Systems</v>
          </cell>
          <cell r="E933" t="str">
            <v>BS10970</v>
          </cell>
        </row>
        <row r="934">
          <cell r="A934" t="str">
            <v>10990SAP-AC</v>
          </cell>
          <cell r="B934" t="str">
            <v>SAP-AC</v>
          </cell>
          <cell r="C934" t="str">
            <v>10990</v>
          </cell>
          <cell r="D934" t="str">
            <v>Accum deprn Closed landfills</v>
          </cell>
          <cell r="E934" t="str">
            <v>BS10990</v>
          </cell>
        </row>
        <row r="935">
          <cell r="A935" t="str">
            <v>10995SAP-AC</v>
          </cell>
          <cell r="B935" t="str">
            <v>SAP-AC</v>
          </cell>
          <cell r="C935" t="str">
            <v>10995</v>
          </cell>
          <cell r="D935" t="str">
            <v>Accum deprn Closed landfills - External Systems</v>
          </cell>
          <cell r="E935" t="str">
            <v>BS10990</v>
          </cell>
        </row>
        <row r="936">
          <cell r="A936" t="str">
            <v>11010SAP-AC</v>
          </cell>
          <cell r="B936" t="str">
            <v>SAP-AC</v>
          </cell>
          <cell r="C936" t="str">
            <v>11010</v>
          </cell>
          <cell r="D936" t="str">
            <v>Accum deprn Civil structures</v>
          </cell>
          <cell r="E936" t="str">
            <v>BS11010</v>
          </cell>
        </row>
        <row r="937">
          <cell r="A937" t="str">
            <v>11015SAP-AC</v>
          </cell>
          <cell r="B937" t="str">
            <v>SAP-AC</v>
          </cell>
          <cell r="C937" t="str">
            <v>11015</v>
          </cell>
          <cell r="D937" t="str">
            <v>Accum deprn Civil structures -External Sys</v>
          </cell>
          <cell r="E937" t="str">
            <v>BS11010</v>
          </cell>
        </row>
        <row r="938">
          <cell r="A938" t="str">
            <v>11020SAP-AC</v>
          </cell>
          <cell r="B938" t="str">
            <v>SAP-AC</v>
          </cell>
          <cell r="C938" t="str">
            <v>11020</v>
          </cell>
          <cell r="D938" t="str">
            <v>Accum deprn Stormwater structure</v>
          </cell>
          <cell r="E938" t="str">
            <v>BS11020</v>
          </cell>
        </row>
        <row r="939">
          <cell r="A939" t="str">
            <v>11025SAP-AC</v>
          </cell>
          <cell r="B939" t="str">
            <v>SAP-AC</v>
          </cell>
          <cell r="C939" t="str">
            <v>11025</v>
          </cell>
          <cell r="D939" t="str">
            <v>Accum deprn Stmwater structure-External systems</v>
          </cell>
          <cell r="E939" t="str">
            <v>BS11020</v>
          </cell>
        </row>
        <row r="940">
          <cell r="A940" t="str">
            <v>11030SAP-AC</v>
          </cell>
          <cell r="B940" t="str">
            <v>SAP-AC</v>
          </cell>
          <cell r="C940" t="str">
            <v>11030</v>
          </cell>
          <cell r="D940" t="str">
            <v>Accum deprn Plant and equipment</v>
          </cell>
          <cell r="E940" t="str">
            <v>BS11030</v>
          </cell>
        </row>
        <row r="941">
          <cell r="A941" t="str">
            <v>11035SAP-AC</v>
          </cell>
          <cell r="B941" t="str">
            <v>SAP-AC</v>
          </cell>
          <cell r="C941" t="str">
            <v>11035</v>
          </cell>
          <cell r="D941" t="str">
            <v>Accum deprn Plant and equipment - External Systems</v>
          </cell>
          <cell r="E941" t="str">
            <v>BS11030</v>
          </cell>
        </row>
        <row r="942">
          <cell r="A942" t="str">
            <v>11040SAP-AC</v>
          </cell>
          <cell r="B942" t="str">
            <v>SAP-AC</v>
          </cell>
          <cell r="C942" t="str">
            <v>11040</v>
          </cell>
          <cell r="D942" t="str">
            <v>Accum deprn Land infrastructure</v>
          </cell>
          <cell r="E942" t="str">
            <v>BS11040</v>
          </cell>
        </row>
        <row r="943">
          <cell r="A943" t="str">
            <v>11045SAP-AC</v>
          </cell>
          <cell r="B943" t="str">
            <v>SAP-AC</v>
          </cell>
          <cell r="C943" t="str">
            <v>11045</v>
          </cell>
          <cell r="D943" t="str">
            <v>Accum deprn land infrastructure-External systems</v>
          </cell>
          <cell r="E943" t="str">
            <v>BS11040</v>
          </cell>
        </row>
        <row r="944">
          <cell r="A944" t="str">
            <v>11050SAP-AC</v>
          </cell>
          <cell r="B944" t="str">
            <v>SAP-AC</v>
          </cell>
          <cell r="C944" t="str">
            <v>11050</v>
          </cell>
          <cell r="D944" t="str">
            <v>Accum deprn Office equipment/furniture fittings</v>
          </cell>
          <cell r="E944" t="str">
            <v>BS11050</v>
          </cell>
        </row>
        <row r="945">
          <cell r="A945" t="str">
            <v>11055SAP-AC</v>
          </cell>
          <cell r="B945" t="str">
            <v>SAP-AC</v>
          </cell>
          <cell r="C945" t="str">
            <v>11055</v>
          </cell>
          <cell r="D945" t="str">
            <v>Accum deprn Office equip/furn fit - Ext Systems</v>
          </cell>
          <cell r="E945" t="str">
            <v>BS11050</v>
          </cell>
        </row>
        <row r="946">
          <cell r="A946" t="str">
            <v>11060SAP-AC</v>
          </cell>
          <cell r="B946" t="str">
            <v>SAP-AC</v>
          </cell>
          <cell r="C946" t="str">
            <v>11060</v>
          </cell>
          <cell r="D946" t="str">
            <v>Accumulated depreciation - Marina Structures (operational)</v>
          </cell>
          <cell r="E946" t="str">
            <v>BS11060</v>
          </cell>
        </row>
        <row r="947">
          <cell r="A947" t="str">
            <v>11070SAP-AC</v>
          </cell>
          <cell r="B947" t="str">
            <v>SAP-AC</v>
          </cell>
          <cell r="C947" t="str">
            <v>11070</v>
          </cell>
          <cell r="D947" t="str">
            <v>Accum deprn Motor vehicles</v>
          </cell>
          <cell r="E947" t="str">
            <v>BS11070</v>
          </cell>
        </row>
        <row r="948">
          <cell r="A948" t="str">
            <v>11075SAP-AC</v>
          </cell>
          <cell r="B948" t="str">
            <v>SAP-AC</v>
          </cell>
          <cell r="C948" t="str">
            <v>11075</v>
          </cell>
          <cell r="D948" t="str">
            <v>Accum deprn Motor vehicles - External Systems</v>
          </cell>
          <cell r="E948" t="str">
            <v>BS11070</v>
          </cell>
        </row>
        <row r="949">
          <cell r="A949" t="str">
            <v>11080SAP-AC</v>
          </cell>
          <cell r="B949" t="str">
            <v>SAP-AC</v>
          </cell>
          <cell r="C949" t="str">
            <v>11080</v>
          </cell>
          <cell r="D949" t="str">
            <v>Accumulated depreciation - Marina structures(operational)</v>
          </cell>
          <cell r="E949" t="str">
            <v>BS11080</v>
          </cell>
        </row>
        <row r="950">
          <cell r="A950" t="str">
            <v>11081SAP-AC</v>
          </cell>
          <cell r="B950" t="str">
            <v>SAP-AC</v>
          </cell>
          <cell r="C950" t="str">
            <v>11081</v>
          </cell>
          <cell r="D950" t="str">
            <v>Accumulated depreciation - Marina structures(operational)</v>
          </cell>
          <cell r="E950" t="str">
            <v>BS11080</v>
          </cell>
        </row>
        <row r="951">
          <cell r="A951" t="str">
            <v>11090SAP-AC</v>
          </cell>
          <cell r="B951" t="str">
            <v>SAP-AC</v>
          </cell>
          <cell r="C951" t="str">
            <v>11090</v>
          </cell>
          <cell r="D951" t="str">
            <v>Accum deprn Computer equipment</v>
          </cell>
          <cell r="E951" t="str">
            <v>BS11090</v>
          </cell>
        </row>
        <row r="952">
          <cell r="A952" t="str">
            <v>11095SAP-AC</v>
          </cell>
          <cell r="B952" t="str">
            <v>SAP-AC</v>
          </cell>
          <cell r="C952" t="str">
            <v>11095</v>
          </cell>
          <cell r="D952" t="str">
            <v>Accum deprn Computer equipment- External Systems</v>
          </cell>
          <cell r="E952" t="str">
            <v>BS11090</v>
          </cell>
        </row>
        <row r="953">
          <cell r="A953" t="str">
            <v>11110SAP-AC</v>
          </cell>
          <cell r="B953" t="str">
            <v>SAP-AC</v>
          </cell>
          <cell r="C953" t="str">
            <v>11110</v>
          </cell>
          <cell r="D953" t="str">
            <v>Accum deprn wharves</v>
          </cell>
          <cell r="E953" t="str">
            <v>BS11110</v>
          </cell>
        </row>
        <row r="954">
          <cell r="A954" t="str">
            <v>11115SAP-AC</v>
          </cell>
          <cell r="B954" t="str">
            <v>SAP-AC</v>
          </cell>
          <cell r="C954" t="str">
            <v>11115</v>
          </cell>
          <cell r="D954" t="str">
            <v>Accum deprn wharves - external Systems</v>
          </cell>
          <cell r="E954" t="str">
            <v>BS11110</v>
          </cell>
        </row>
        <row r="955">
          <cell r="A955" t="str">
            <v>11130SAP-AC</v>
          </cell>
          <cell r="B955" t="str">
            <v>SAP-AC</v>
          </cell>
          <cell r="C955" t="str">
            <v>11130</v>
          </cell>
          <cell r="D955" t="str">
            <v>Accum deprn Library books</v>
          </cell>
          <cell r="E955" t="str">
            <v>BS11130</v>
          </cell>
        </row>
        <row r="956">
          <cell r="A956" t="str">
            <v>11140SAP-AC</v>
          </cell>
          <cell r="B956" t="str">
            <v>SAP-AC</v>
          </cell>
          <cell r="C956" t="str">
            <v>11140</v>
          </cell>
          <cell r="D956" t="str">
            <v>Accum deprn Heritage books</v>
          </cell>
          <cell r="E956" t="str">
            <v>BS11140</v>
          </cell>
        </row>
        <row r="957">
          <cell r="A957" t="str">
            <v>11150SAP-AC</v>
          </cell>
          <cell r="B957" t="str">
            <v>SAP-AC</v>
          </cell>
          <cell r="C957" t="str">
            <v>11150</v>
          </cell>
          <cell r="D957" t="str">
            <v>Accumulated Public Art</v>
          </cell>
          <cell r="E957" t="str">
            <v>BS11150</v>
          </cell>
        </row>
        <row r="958">
          <cell r="A958" t="str">
            <v>11170SAP-AC</v>
          </cell>
          <cell r="B958" t="str">
            <v>SAP-AC</v>
          </cell>
          <cell r="C958" t="str">
            <v>11170</v>
          </cell>
          <cell r="D958" t="str">
            <v>Accum deprn Leased assets</v>
          </cell>
          <cell r="E958" t="str">
            <v>BS11170</v>
          </cell>
        </row>
        <row r="959">
          <cell r="A959" t="str">
            <v>11175SAP-AC</v>
          </cell>
          <cell r="B959" t="str">
            <v>SAP-AC</v>
          </cell>
          <cell r="C959" t="str">
            <v>11175</v>
          </cell>
          <cell r="D959" t="str">
            <v>Accum deprn Leased assets - External Systems</v>
          </cell>
          <cell r="E959" t="str">
            <v>BS11170</v>
          </cell>
        </row>
        <row r="960">
          <cell r="A960" t="str">
            <v>11290SAP-AC</v>
          </cell>
          <cell r="B960" t="str">
            <v>SAP-AC</v>
          </cell>
          <cell r="C960" t="str">
            <v>11290</v>
          </cell>
          <cell r="D960" t="str">
            <v>Accum deprn Other assets</v>
          </cell>
          <cell r="E960" t="str">
            <v>BS11290</v>
          </cell>
        </row>
        <row r="961">
          <cell r="A961" t="str">
            <v>11295SAP-AC</v>
          </cell>
          <cell r="B961" t="str">
            <v>SAP-AC</v>
          </cell>
          <cell r="C961" t="str">
            <v>11295</v>
          </cell>
          <cell r="D961" t="str">
            <v>Accum deprn Other assets - External Systems</v>
          </cell>
          <cell r="E961" t="str">
            <v>BS11290</v>
          </cell>
        </row>
        <row r="962">
          <cell r="A962" t="str">
            <v>11299SAP-AC</v>
          </cell>
          <cell r="B962" t="str">
            <v>SAP-AC</v>
          </cell>
          <cell r="C962" t="str">
            <v>11299</v>
          </cell>
          <cell r="D962" t="str">
            <v>Reclass assets intended for sale to current assets</v>
          </cell>
          <cell r="E962" t="str">
            <v>BS11299</v>
          </cell>
        </row>
        <row r="963">
          <cell r="A963" t="str">
            <v>11310SAP-AC</v>
          </cell>
          <cell r="B963" t="str">
            <v>SAP-AC</v>
          </cell>
          <cell r="C963" t="str">
            <v>11310</v>
          </cell>
          <cell r="D963" t="str">
            <v>Investment property</v>
          </cell>
          <cell r="E963" t="str">
            <v>BS11310</v>
          </cell>
        </row>
        <row r="964">
          <cell r="A964" t="str">
            <v>11315SAP-AC</v>
          </cell>
          <cell r="B964" t="str">
            <v>SAP-AC</v>
          </cell>
          <cell r="C964" t="str">
            <v>11315</v>
          </cell>
          <cell r="D964" t="str">
            <v>Investment property - External Systems</v>
          </cell>
          <cell r="E964" t="str">
            <v>BS11310</v>
          </cell>
        </row>
        <row r="965">
          <cell r="A965" t="str">
            <v>11360SAP-AC</v>
          </cell>
          <cell r="B965" t="str">
            <v>SAP-AC</v>
          </cell>
          <cell r="C965" t="str">
            <v>11360</v>
          </cell>
          <cell r="D965" t="str">
            <v>Right to acquire assets</v>
          </cell>
          <cell r="E965" t="str">
            <v>BS11360</v>
          </cell>
        </row>
        <row r="966">
          <cell r="A966" t="str">
            <v>11365SAP-AC</v>
          </cell>
          <cell r="B966" t="str">
            <v>SAP-AC</v>
          </cell>
          <cell r="C966" t="str">
            <v>11365</v>
          </cell>
          <cell r="D966" t="str">
            <v>Right to acquire assets - External Systems</v>
          </cell>
          <cell r="E966" t="str">
            <v>BS11360</v>
          </cell>
        </row>
        <row r="967">
          <cell r="A967" t="str">
            <v>11410SAP-AC</v>
          </cell>
          <cell r="B967" t="str">
            <v>SAP-AC</v>
          </cell>
          <cell r="C967" t="str">
            <v>11410</v>
          </cell>
          <cell r="D967" t="str">
            <v>Computer software</v>
          </cell>
          <cell r="E967" t="str">
            <v>BS11410</v>
          </cell>
        </row>
        <row r="968">
          <cell r="A968" t="str">
            <v>11415SAP-AC</v>
          </cell>
          <cell r="B968" t="str">
            <v>SAP-AC</v>
          </cell>
          <cell r="C968" t="str">
            <v>11415</v>
          </cell>
          <cell r="D968" t="str">
            <v>Computer software - external systems</v>
          </cell>
          <cell r="E968" t="str">
            <v>BS11410</v>
          </cell>
        </row>
        <row r="969">
          <cell r="A969" t="str">
            <v>11420SAP-AC</v>
          </cell>
          <cell r="B969" t="str">
            <v>SAP-AC</v>
          </cell>
          <cell r="C969" t="str">
            <v>11420</v>
          </cell>
          <cell r="D969" t="str">
            <v>Community rights</v>
          </cell>
          <cell r="E969" t="str">
            <v>BS11420</v>
          </cell>
        </row>
        <row r="970">
          <cell r="A970" t="str">
            <v>11425SAP-AC</v>
          </cell>
          <cell r="B970" t="str">
            <v>SAP-AC</v>
          </cell>
          <cell r="C970" t="str">
            <v>11425</v>
          </cell>
          <cell r="D970" t="str">
            <v>Community rights - External Systems</v>
          </cell>
          <cell r="E970" t="str">
            <v>BS11420</v>
          </cell>
        </row>
        <row r="971">
          <cell r="A971" t="str">
            <v>11430SAP-AC</v>
          </cell>
          <cell r="B971" t="str">
            <v>SAP-AC</v>
          </cell>
          <cell r="C971" t="str">
            <v>11430</v>
          </cell>
          <cell r="D971" t="str">
            <v>Intellectual property</v>
          </cell>
          <cell r="E971" t="str">
            <v>BS11430</v>
          </cell>
        </row>
        <row r="972">
          <cell r="A972" t="str">
            <v>11435SAP-AC</v>
          </cell>
          <cell r="B972" t="str">
            <v>SAP-AC</v>
          </cell>
          <cell r="C972" t="str">
            <v>11435</v>
          </cell>
          <cell r="D972" t="str">
            <v>Intellectual property - External Systems</v>
          </cell>
          <cell r="E972" t="str">
            <v>BS11430</v>
          </cell>
        </row>
        <row r="973">
          <cell r="A973" t="str">
            <v>11440SAP-AC</v>
          </cell>
          <cell r="B973" t="str">
            <v>SAP-AC</v>
          </cell>
          <cell r="C973" t="str">
            <v>11440</v>
          </cell>
          <cell r="D973" t="str">
            <v>Water rights</v>
          </cell>
          <cell r="E973" t="str">
            <v>BS11440</v>
          </cell>
        </row>
        <row r="974">
          <cell r="A974" t="str">
            <v>11445SAP-AC</v>
          </cell>
          <cell r="B974" t="str">
            <v>SAP-AC</v>
          </cell>
          <cell r="C974" t="str">
            <v>11445</v>
          </cell>
          <cell r="D974" t="str">
            <v>Water rights - External Systems</v>
          </cell>
          <cell r="E974" t="str">
            <v>BS11440</v>
          </cell>
        </row>
        <row r="975">
          <cell r="A975" t="str">
            <v>11450SAP-AC</v>
          </cell>
          <cell r="B975" t="str">
            <v>SAP-AC</v>
          </cell>
          <cell r="C975" t="str">
            <v>11450</v>
          </cell>
          <cell r="D975" t="str">
            <v>Resource consents</v>
          </cell>
          <cell r="E975" t="str">
            <v>BS11450</v>
          </cell>
        </row>
        <row r="976">
          <cell r="A976" t="str">
            <v>11451SAP-AC</v>
          </cell>
          <cell r="B976" t="str">
            <v>SAP-AC</v>
          </cell>
          <cell r="C976" t="str">
            <v>11451</v>
          </cell>
          <cell r="D976" t="str">
            <v>Operating leases (AT)</v>
          </cell>
          <cell r="E976" t="str">
            <v>BS11451</v>
          </cell>
        </row>
        <row r="977">
          <cell r="A977" t="str">
            <v>11490SAP-AC</v>
          </cell>
          <cell r="B977" t="str">
            <v>SAP-AC</v>
          </cell>
          <cell r="C977" t="str">
            <v>11490</v>
          </cell>
          <cell r="D977" t="str">
            <v>Other intangibles</v>
          </cell>
          <cell r="E977" t="str">
            <v>BS11490</v>
          </cell>
        </row>
        <row r="978">
          <cell r="A978" t="str">
            <v>11495SAP-AC</v>
          </cell>
          <cell r="B978" t="str">
            <v>SAP-AC</v>
          </cell>
          <cell r="C978" t="str">
            <v>11495</v>
          </cell>
          <cell r="D978" t="str">
            <v>Other intangibles - External Systems</v>
          </cell>
          <cell r="E978" t="str">
            <v>BS11490</v>
          </cell>
        </row>
        <row r="979">
          <cell r="A979" t="str">
            <v>11500SAP-AC</v>
          </cell>
          <cell r="B979" t="str">
            <v>SAP-AC</v>
          </cell>
          <cell r="C979" t="str">
            <v>11500</v>
          </cell>
          <cell r="D979" t="str">
            <v>AUC trf from PPE</v>
          </cell>
          <cell r="E979" t="str">
            <v>BS11500</v>
          </cell>
        </row>
        <row r="980">
          <cell r="A980" t="str">
            <v>11510SAP-AC</v>
          </cell>
          <cell r="B980" t="str">
            <v>SAP-AC</v>
          </cell>
          <cell r="C980" t="str">
            <v>11510</v>
          </cell>
          <cell r="D980" t="str">
            <v>Computer software accumulated amortisation</v>
          </cell>
          <cell r="E980" t="str">
            <v>BS11510</v>
          </cell>
        </row>
        <row r="981">
          <cell r="A981" t="str">
            <v>11515SAP-AC</v>
          </cell>
          <cell r="B981" t="str">
            <v>SAP-AC</v>
          </cell>
          <cell r="C981" t="str">
            <v>11515</v>
          </cell>
          <cell r="D981" t="str">
            <v>Computer software accum amortn- External Systems</v>
          </cell>
          <cell r="E981" t="str">
            <v>BS11510</v>
          </cell>
        </row>
        <row r="982">
          <cell r="A982" t="str">
            <v>11520SAP-AC</v>
          </cell>
          <cell r="B982" t="str">
            <v>SAP-AC</v>
          </cell>
          <cell r="C982" t="str">
            <v>11520</v>
          </cell>
          <cell r="D982" t="str">
            <v>Community rights amortisation</v>
          </cell>
          <cell r="E982" t="str">
            <v>BS11520</v>
          </cell>
        </row>
        <row r="983">
          <cell r="A983" t="str">
            <v>11525SAP-AC</v>
          </cell>
          <cell r="B983" t="str">
            <v>SAP-AC</v>
          </cell>
          <cell r="C983" t="str">
            <v>11525</v>
          </cell>
          <cell r="D983" t="str">
            <v>Community rights amortisation - External Systems</v>
          </cell>
          <cell r="E983" t="str">
            <v>BS11520</v>
          </cell>
        </row>
        <row r="984">
          <cell r="A984" t="str">
            <v>11530SAP-AC</v>
          </cell>
          <cell r="B984" t="str">
            <v>SAP-AC</v>
          </cell>
          <cell r="C984" t="str">
            <v>11530</v>
          </cell>
          <cell r="D984" t="str">
            <v>Intellectual property amortisation</v>
          </cell>
          <cell r="E984" t="str">
            <v>BS11530</v>
          </cell>
        </row>
        <row r="985">
          <cell r="A985" t="str">
            <v>11535SAP-AC</v>
          </cell>
          <cell r="B985" t="str">
            <v>SAP-AC</v>
          </cell>
          <cell r="C985" t="str">
            <v>11535</v>
          </cell>
          <cell r="D985" t="str">
            <v>Intellectual property amortisation - Ext Systems</v>
          </cell>
          <cell r="E985" t="str">
            <v>BS11530</v>
          </cell>
        </row>
        <row r="986">
          <cell r="A986" t="str">
            <v>11540SAP-AC</v>
          </cell>
          <cell r="B986" t="str">
            <v>SAP-AC</v>
          </cell>
          <cell r="C986" t="str">
            <v>11540</v>
          </cell>
          <cell r="D986" t="str">
            <v>Water rights amortisation</v>
          </cell>
          <cell r="E986" t="str">
            <v>BS11540</v>
          </cell>
        </row>
        <row r="987">
          <cell r="A987" t="str">
            <v>11545SAP-AC</v>
          </cell>
          <cell r="B987" t="str">
            <v>SAP-AC</v>
          </cell>
          <cell r="C987" t="str">
            <v>11545</v>
          </cell>
          <cell r="D987" t="str">
            <v>Water rights amortisation - External Systems</v>
          </cell>
          <cell r="E987" t="str">
            <v>BS11545</v>
          </cell>
        </row>
        <row r="988">
          <cell r="A988" t="str">
            <v>11550SAP-AC</v>
          </cell>
          <cell r="B988" t="str">
            <v>SAP-AC</v>
          </cell>
          <cell r="C988" t="str">
            <v>11550</v>
          </cell>
          <cell r="D988" t="str">
            <v>Resource consents amortisation</v>
          </cell>
          <cell r="E988" t="str">
            <v>BS11550</v>
          </cell>
        </row>
        <row r="989">
          <cell r="A989" t="str">
            <v>11590SAP-AC</v>
          </cell>
          <cell r="B989" t="str">
            <v>SAP-AC</v>
          </cell>
          <cell r="C989" t="str">
            <v>11590</v>
          </cell>
          <cell r="D989" t="str">
            <v>Other intangibles amortisation</v>
          </cell>
          <cell r="E989" t="str">
            <v>BS11590</v>
          </cell>
        </row>
        <row r="990">
          <cell r="A990" t="str">
            <v>11595SAP-AC</v>
          </cell>
          <cell r="B990" t="str">
            <v>SAP-AC</v>
          </cell>
          <cell r="C990" t="str">
            <v>11595</v>
          </cell>
          <cell r="D990" t="str">
            <v>Other intangibles amortisation - External Systems</v>
          </cell>
          <cell r="E990" t="str">
            <v>BS11590</v>
          </cell>
        </row>
        <row r="991">
          <cell r="A991" t="str">
            <v>11610SAP-AC</v>
          </cell>
          <cell r="B991" t="str">
            <v>SAP-AC</v>
          </cell>
          <cell r="C991" t="str">
            <v>11610</v>
          </cell>
          <cell r="D991" t="str">
            <v>Goodwill</v>
          </cell>
          <cell r="E991" t="str">
            <v>BS11610</v>
          </cell>
        </row>
        <row r="992">
          <cell r="A992" t="str">
            <v>11640SAP-AC</v>
          </cell>
          <cell r="B992" t="str">
            <v>SAP-AC</v>
          </cell>
          <cell r="C992" t="str">
            <v>11640</v>
          </cell>
          <cell r="D992" t="str">
            <v>Livestock</v>
          </cell>
          <cell r="E992" t="str">
            <v>BS11640</v>
          </cell>
        </row>
        <row r="993">
          <cell r="A993" t="str">
            <v>11641SAP-AC</v>
          </cell>
          <cell r="B993" t="str">
            <v>SAP-AC</v>
          </cell>
          <cell r="C993" t="str">
            <v>11641</v>
          </cell>
          <cell r="D993" t="str">
            <v>BLOCKED Forest Assets</v>
          </cell>
          <cell r="E993" t="str">
            <v>BS11641</v>
          </cell>
        </row>
        <row r="994">
          <cell r="A994" t="str">
            <v>11680SAP-AC</v>
          </cell>
          <cell r="B994" t="str">
            <v>SAP-AC</v>
          </cell>
          <cell r="C994" t="str">
            <v>11680</v>
          </cell>
          <cell r="D994" t="str">
            <v>Livestock</v>
          </cell>
          <cell r="E994" t="str">
            <v>BS11680</v>
          </cell>
        </row>
        <row r="995">
          <cell r="A995" t="str">
            <v>11690SAP-AC</v>
          </cell>
          <cell r="B995" t="str">
            <v>SAP-AC</v>
          </cell>
          <cell r="C995" t="str">
            <v>11690</v>
          </cell>
          <cell r="D995" t="str">
            <v>Forest assets</v>
          </cell>
          <cell r="E995" t="str">
            <v>BS11690</v>
          </cell>
        </row>
        <row r="996">
          <cell r="A996" t="str">
            <v>11730SAP-AC</v>
          </cell>
          <cell r="B996" t="str">
            <v>SAP-AC</v>
          </cell>
          <cell r="C996" t="str">
            <v>11730</v>
          </cell>
          <cell r="D996" t="str">
            <v>Investment in Westhaven Marina Limited</v>
          </cell>
          <cell r="E996" t="str">
            <v>BS11730</v>
          </cell>
        </row>
        <row r="997">
          <cell r="A997" t="str">
            <v>11765SAP-AC</v>
          </cell>
          <cell r="B997" t="str">
            <v>SAP-AC</v>
          </cell>
          <cell r="C997" t="str">
            <v>11765</v>
          </cell>
          <cell r="D997" t="str">
            <v>Investment in Airport Shares (Manukau) Ltd</v>
          </cell>
          <cell r="E997" t="str">
            <v>BS11765</v>
          </cell>
        </row>
        <row r="998">
          <cell r="A998" t="str">
            <v>11775SAP-AC</v>
          </cell>
          <cell r="B998" t="str">
            <v>SAP-AC</v>
          </cell>
          <cell r="C998">
            <v>11775</v>
          </cell>
          <cell r="D998" t="str">
            <v>Inv Haumaru Hsg</v>
          </cell>
          <cell r="E998" t="str">
            <v>BS11775</v>
          </cell>
        </row>
        <row r="999">
          <cell r="A999" t="str">
            <v>11782SAP-AC</v>
          </cell>
          <cell r="B999" t="str">
            <v>SAP-AC</v>
          </cell>
          <cell r="C999" t="str">
            <v>11782</v>
          </cell>
          <cell r="D999" t="str">
            <v>Investment in Auckland Transport</v>
          </cell>
          <cell r="E999" t="str">
            <v>BS11782</v>
          </cell>
        </row>
        <row r="1000">
          <cell r="A1000" t="str">
            <v>11783SAP-AC</v>
          </cell>
          <cell r="B1000" t="str">
            <v>SAP-AC</v>
          </cell>
          <cell r="C1000" t="str">
            <v>11783</v>
          </cell>
          <cell r="D1000" t="str">
            <v>Investment in Auckland Council Investments Ltd</v>
          </cell>
          <cell r="E1000" t="str">
            <v>BS11783</v>
          </cell>
        </row>
        <row r="1001">
          <cell r="A1001" t="str">
            <v>11784SAP-AC</v>
          </cell>
          <cell r="B1001" t="str">
            <v>SAP-AC</v>
          </cell>
          <cell r="C1001" t="str">
            <v>11784</v>
          </cell>
          <cell r="D1001" t="str">
            <v>Investment in Auck Tourism Evnts &amp; Economc Dev Ltd</v>
          </cell>
          <cell r="E1001" t="str">
            <v>BS11784</v>
          </cell>
        </row>
        <row r="1002">
          <cell r="A1002" t="str">
            <v>11785SAP-AC</v>
          </cell>
          <cell r="B1002" t="str">
            <v>SAP-AC</v>
          </cell>
          <cell r="C1002" t="str">
            <v>11785</v>
          </cell>
          <cell r="D1002" t="str">
            <v>Investment in Watercare Services Limited</v>
          </cell>
          <cell r="E1002" t="str">
            <v>BS11785</v>
          </cell>
        </row>
        <row r="1003">
          <cell r="A1003" t="str">
            <v>11786SAP-AC</v>
          </cell>
          <cell r="B1003" t="str">
            <v>SAP-AC</v>
          </cell>
          <cell r="C1003" t="str">
            <v>11786</v>
          </cell>
          <cell r="D1003" t="str">
            <v>Investment in Regional Facilities Auckland</v>
          </cell>
          <cell r="E1003" t="str">
            <v>BS11786</v>
          </cell>
        </row>
        <row r="1004">
          <cell r="A1004" t="str">
            <v>11787SAP-AC</v>
          </cell>
          <cell r="B1004" t="str">
            <v>SAP-AC</v>
          </cell>
          <cell r="C1004" t="str">
            <v>11787</v>
          </cell>
          <cell r="D1004" t="str">
            <v>Investment in Auckland Council Property Ltd</v>
          </cell>
          <cell r="E1004" t="str">
            <v>BS11787</v>
          </cell>
        </row>
        <row r="1005">
          <cell r="A1005" t="str">
            <v>11788SAP-AC</v>
          </cell>
          <cell r="B1005" t="str">
            <v>SAP-AC</v>
          </cell>
          <cell r="C1005" t="str">
            <v>11788</v>
          </cell>
          <cell r="D1005" t="str">
            <v>Investment in Panuku</v>
          </cell>
          <cell r="E1005" t="str">
            <v>BS11788</v>
          </cell>
        </row>
        <row r="1006">
          <cell r="A1006" t="str">
            <v>11789SAP-AC</v>
          </cell>
          <cell r="B1006" t="str">
            <v>SAP-AC</v>
          </cell>
          <cell r="C1006" t="str">
            <v>11789</v>
          </cell>
          <cell r="D1006" t="str">
            <v>Investment in Airport Shares (Auckland) Ltd</v>
          </cell>
          <cell r="E1006" t="str">
            <v>BS11789</v>
          </cell>
        </row>
        <row r="1007">
          <cell r="A1007" t="str">
            <v>11790SAP-AC</v>
          </cell>
          <cell r="B1007" t="str">
            <v>SAP-AC</v>
          </cell>
          <cell r="C1007" t="str">
            <v>11790</v>
          </cell>
          <cell r="D1007" t="str">
            <v>Investment in Ports of Auckland Ltd</v>
          </cell>
          <cell r="E1007" t="str">
            <v>BS11790</v>
          </cell>
        </row>
        <row r="1008">
          <cell r="A1008" t="str">
            <v>11891SAP-AC</v>
          </cell>
          <cell r="B1008" t="str">
            <v>SAP-AC</v>
          </cell>
          <cell r="C1008" t="str">
            <v>11891</v>
          </cell>
          <cell r="D1008" t="str">
            <v>Capital advances AC to CCO (no longer used)</v>
          </cell>
          <cell r="E1008" t="str">
            <v>BS11891</v>
          </cell>
        </row>
        <row r="1009">
          <cell r="A1009" t="str">
            <v>11925SAP-AC</v>
          </cell>
          <cell r="B1009" t="str">
            <v>SAP-AC</v>
          </cell>
          <cell r="C1009" t="str">
            <v>11925</v>
          </cell>
          <cell r="D1009" t="str">
            <v>Investment in Auckland Film Studio Limited</v>
          </cell>
          <cell r="E1009" t="str">
            <v>BS11925</v>
          </cell>
        </row>
        <row r="1010">
          <cell r="A1010" t="str">
            <v>11928SAP-AC</v>
          </cell>
          <cell r="B1010" t="str">
            <v>SAP-AC</v>
          </cell>
          <cell r="C1010" t="str">
            <v>11928</v>
          </cell>
          <cell r="D1010" t="str">
            <v>Other investment in subsidaries (CCO only)</v>
          </cell>
          <cell r="E1010" t="str">
            <v>BS11928</v>
          </cell>
        </row>
        <row r="1011">
          <cell r="A1011" t="str">
            <v>11929SAP-AC</v>
          </cell>
          <cell r="B1011" t="str">
            <v>SAP-AC</v>
          </cell>
          <cell r="C1011" t="str">
            <v>11929</v>
          </cell>
          <cell r="D1011" t="str">
            <v>Capital advances AC to CCO (AC use only)</v>
          </cell>
          <cell r="E1011" t="str">
            <v>BS11929</v>
          </cell>
        </row>
        <row r="1012">
          <cell r="A1012" t="str">
            <v>11930SAP-AC</v>
          </cell>
          <cell r="B1012" t="str">
            <v>SAP-AC</v>
          </cell>
          <cell r="C1012" t="str">
            <v>11930</v>
          </cell>
          <cell r="D1012" t="str">
            <v>Inv in associates - AIA Ltd (ACIL only)</v>
          </cell>
          <cell r="E1012" t="str">
            <v>BS11930</v>
          </cell>
        </row>
        <row r="1013">
          <cell r="A1013" t="str">
            <v>11931SAP-AC</v>
          </cell>
          <cell r="B1013" t="str">
            <v>SAP-AC</v>
          </cell>
          <cell r="C1013" t="str">
            <v>11931</v>
          </cell>
          <cell r="D1013" t="str">
            <v>Inv in associates - United Containers Ltd (POAL)</v>
          </cell>
          <cell r="E1013" t="str">
            <v>BS11931</v>
          </cell>
        </row>
        <row r="1014">
          <cell r="A1014" t="str">
            <v>11990SAP-AC</v>
          </cell>
          <cell r="B1014" t="str">
            <v>SAP-AC</v>
          </cell>
          <cell r="C1014" t="str">
            <v>11990</v>
          </cell>
          <cell r="D1014" t="str">
            <v>Inv in JV - Sea Fuels Ltd (POAL only)</v>
          </cell>
          <cell r="E1014" t="str">
            <v>BS11990</v>
          </cell>
        </row>
        <row r="1015">
          <cell r="A1015" t="str">
            <v>11991SAP-AC</v>
          </cell>
          <cell r="B1015" t="str">
            <v>SAP-AC</v>
          </cell>
          <cell r="C1015" t="str">
            <v>11991</v>
          </cell>
          <cell r="D1015" t="str">
            <v>Inv in JV - North Tugz Ltd (POAL only)</v>
          </cell>
          <cell r="E1015" t="str">
            <v>BS11991</v>
          </cell>
        </row>
        <row r="1016">
          <cell r="A1016" t="str">
            <v>11992SAP-AC</v>
          </cell>
          <cell r="B1016" t="str">
            <v>SAP-AC</v>
          </cell>
          <cell r="C1016" t="str">
            <v>11992</v>
          </cell>
          <cell r="D1016" t="str">
            <v>Inv in JV-Tamaki redevelopment Co Ltd (AC only)</v>
          </cell>
          <cell r="E1016" t="str">
            <v>BS11992</v>
          </cell>
        </row>
        <row r="1017">
          <cell r="A1017" t="str">
            <v>11993SAP-AC</v>
          </cell>
          <cell r="B1017" t="str">
            <v>SAP-AC</v>
          </cell>
          <cell r="C1017" t="str">
            <v>11993</v>
          </cell>
          <cell r="D1017" t="str">
            <v>Inv in JV - New Lynn JDA with Infratil</v>
          </cell>
          <cell r="E1017" t="str">
            <v>BS11993</v>
          </cell>
        </row>
        <row r="1018">
          <cell r="A1018" t="str">
            <v>11994SAP-AC</v>
          </cell>
          <cell r="B1018" t="str">
            <v>SAP-AC</v>
          </cell>
          <cell r="C1018" t="str">
            <v>11994</v>
          </cell>
          <cell r="D1018" t="str">
            <v>Investment in JV - Portconnect Ltd</v>
          </cell>
          <cell r="E1018" t="str">
            <v>BS11994</v>
          </cell>
        </row>
        <row r="1019">
          <cell r="A1019" t="str">
            <v>11995SAP-AC</v>
          </cell>
          <cell r="B1019" t="str">
            <v>SAP-AC</v>
          </cell>
          <cell r="C1019" t="str">
            <v>11995</v>
          </cell>
          <cell r="D1019" t="str">
            <v>Investment in JV - NZFIA</v>
          </cell>
          <cell r="E1019" t="str">
            <v>BS11995</v>
          </cell>
        </row>
        <row r="1020">
          <cell r="A1020" t="str">
            <v>11996SAP-AC</v>
          </cell>
          <cell r="B1020" t="str">
            <v>SAP-AC</v>
          </cell>
          <cell r="C1020" t="str">
            <v>11996</v>
          </cell>
          <cell r="D1020" t="str">
            <v>Investment in JV - Waste Disposal Services</v>
          </cell>
          <cell r="E1020" t="str">
            <v>BS11996</v>
          </cell>
        </row>
        <row r="1021">
          <cell r="A1021" t="str">
            <v>11997SAP-AC</v>
          </cell>
          <cell r="B1021" t="str">
            <v>SAP-AC</v>
          </cell>
          <cell r="C1021" t="str">
            <v>11997</v>
          </cell>
          <cell r="D1021" t="str">
            <v>Investment in JV - Nexus Logistics Ltd</v>
          </cell>
          <cell r="E1021" t="str">
            <v>BS11997</v>
          </cell>
        </row>
        <row r="1022">
          <cell r="A1022" t="str">
            <v>11998SAP-AC</v>
          </cell>
          <cell r="B1022" t="str">
            <v>SAP-AC</v>
          </cell>
          <cell r="C1022">
            <v>11998</v>
          </cell>
          <cell r="D1022" t="str">
            <v>Investment in City Rail Link Limited</v>
          </cell>
          <cell r="E1022" t="str">
            <v>BS11998</v>
          </cell>
        </row>
        <row r="1023">
          <cell r="A1023" t="str">
            <v>12110SAP-AC</v>
          </cell>
          <cell r="B1023" t="str">
            <v>SAP-AC</v>
          </cell>
          <cell r="C1023" t="str">
            <v>12110</v>
          </cell>
          <cell r="D1023" t="str">
            <v>Financial assets non-current - bonds</v>
          </cell>
          <cell r="E1023" t="str">
            <v>BS12110</v>
          </cell>
        </row>
        <row r="1024">
          <cell r="A1024" t="str">
            <v>12111SAP-AC</v>
          </cell>
          <cell r="B1024" t="str">
            <v>SAP-AC</v>
          </cell>
          <cell r="C1024" t="str">
            <v>12111</v>
          </cell>
          <cell r="D1024" t="str">
            <v>Financial assets non-current - floating rate notes</v>
          </cell>
          <cell r="E1024" t="str">
            <v>BS12111</v>
          </cell>
        </row>
        <row r="1025">
          <cell r="A1025" t="str">
            <v>12120SAP-AC</v>
          </cell>
          <cell r="B1025" t="str">
            <v>SAP-AC</v>
          </cell>
          <cell r="C1025" t="str">
            <v>12120</v>
          </cell>
          <cell r="D1025" t="str">
            <v>Investments - discount / premium (Integrity)</v>
          </cell>
          <cell r="E1025" t="str">
            <v>BS12120</v>
          </cell>
        </row>
        <row r="1026">
          <cell r="A1026" t="str">
            <v>12210SAP-AC</v>
          </cell>
          <cell r="B1026" t="str">
            <v>SAP-AC</v>
          </cell>
          <cell r="C1026" t="str">
            <v>12210</v>
          </cell>
          <cell r="D1026" t="str">
            <v>BLOCKED TBA</v>
          </cell>
          <cell r="E1026" t="str">
            <v>BS12210</v>
          </cell>
        </row>
        <row r="1027">
          <cell r="A1027" t="str">
            <v>12230SAP-AC</v>
          </cell>
          <cell r="B1027" t="str">
            <v>SAP-AC</v>
          </cell>
          <cell r="C1027" t="str">
            <v>12230</v>
          </cell>
          <cell r="D1027" t="str">
            <v>BLOCKED TBA</v>
          </cell>
          <cell r="E1027" t="str">
            <v>BS12230</v>
          </cell>
        </row>
        <row r="1028">
          <cell r="A1028" t="str">
            <v>12249SAP-AC</v>
          </cell>
          <cell r="B1028" t="str">
            <v>SAP-AC</v>
          </cell>
          <cell r="C1028" t="str">
            <v>12249</v>
          </cell>
          <cell r="D1028" t="str">
            <v>Advances non current - Other</v>
          </cell>
          <cell r="E1028" t="str">
            <v>BS12249</v>
          </cell>
        </row>
        <row r="1029">
          <cell r="A1029" t="str">
            <v>12435SAP-AC</v>
          </cell>
          <cell r="B1029" t="str">
            <v>SAP-AC</v>
          </cell>
          <cell r="C1029" t="str">
            <v>12435</v>
          </cell>
          <cell r="D1029" t="str">
            <v>Intercompany advances non-current - AT</v>
          </cell>
          <cell r="E1029" t="str">
            <v>BS12435</v>
          </cell>
        </row>
        <row r="1030">
          <cell r="A1030" t="str">
            <v>12440SAP-AC</v>
          </cell>
          <cell r="B1030" t="str">
            <v>SAP-AC</v>
          </cell>
          <cell r="C1030" t="str">
            <v>12440</v>
          </cell>
          <cell r="D1030" t="str">
            <v>Intercompany advances non-current - POAL</v>
          </cell>
          <cell r="E1030" t="str">
            <v>BS12440</v>
          </cell>
        </row>
        <row r="1031">
          <cell r="A1031" t="str">
            <v>12445SAP-AC</v>
          </cell>
          <cell r="B1031" t="str">
            <v>SAP-AC</v>
          </cell>
          <cell r="C1031" t="str">
            <v>12445</v>
          </cell>
          <cell r="D1031" t="str">
            <v>Intercompany advances non-current - WCS</v>
          </cell>
          <cell r="E1031" t="str">
            <v>BS12445</v>
          </cell>
        </row>
        <row r="1032">
          <cell r="A1032" t="str">
            <v>12450SAP-AC</v>
          </cell>
          <cell r="B1032" t="str">
            <v>SAP-AC</v>
          </cell>
          <cell r="C1032" t="str">
            <v>12450</v>
          </cell>
          <cell r="D1032" t="str">
            <v>Intercompany advances non-current - ACIL</v>
          </cell>
          <cell r="E1032" t="str">
            <v>BS12450</v>
          </cell>
        </row>
        <row r="1033">
          <cell r="A1033" t="str">
            <v>12455SAP-AC</v>
          </cell>
          <cell r="B1033" t="str">
            <v>SAP-AC</v>
          </cell>
          <cell r="C1033" t="str">
            <v>12455</v>
          </cell>
          <cell r="D1033" t="str">
            <v>Intercompany advances non-current - RFA</v>
          </cell>
          <cell r="E1033" t="str">
            <v>BS12455</v>
          </cell>
        </row>
        <row r="1034">
          <cell r="A1034" t="str">
            <v>12460SAP-AC</v>
          </cell>
          <cell r="B1034" t="str">
            <v>SAP-AC</v>
          </cell>
          <cell r="C1034" t="str">
            <v>12460</v>
          </cell>
          <cell r="D1034" t="str">
            <v>Intercompany advances non-current - WDA</v>
          </cell>
          <cell r="E1034" t="str">
            <v>BS12460</v>
          </cell>
        </row>
        <row r="1035">
          <cell r="A1035" t="str">
            <v>12465SAP-AC</v>
          </cell>
          <cell r="B1035" t="str">
            <v>SAP-AC</v>
          </cell>
          <cell r="C1035" t="str">
            <v>12465</v>
          </cell>
          <cell r="D1035" t="str">
            <v>Intercompany advances non-current - ASAL</v>
          </cell>
          <cell r="E1035" t="str">
            <v>BS12465</v>
          </cell>
        </row>
        <row r="1036">
          <cell r="A1036" t="str">
            <v>12470SAP-AC</v>
          </cell>
          <cell r="B1036" t="str">
            <v>SAP-AC</v>
          </cell>
          <cell r="C1036" t="str">
            <v>12470</v>
          </cell>
          <cell r="D1036" t="str">
            <v>Intercompany advances non-current - AC</v>
          </cell>
          <cell r="E1036" t="str">
            <v>BS12470</v>
          </cell>
        </row>
        <row r="1037">
          <cell r="A1037" t="str">
            <v>12475SAP-AC</v>
          </cell>
          <cell r="B1037" t="str">
            <v>SAP-AC</v>
          </cell>
          <cell r="C1037" t="str">
            <v>12475</v>
          </cell>
          <cell r="D1037" t="str">
            <v>Intercompany advances non-current - ASML</v>
          </cell>
          <cell r="E1037" t="str">
            <v>BS12475</v>
          </cell>
        </row>
        <row r="1038">
          <cell r="A1038" t="str">
            <v>12490SAP-AC</v>
          </cell>
          <cell r="B1038" t="str">
            <v>SAP-AC</v>
          </cell>
          <cell r="C1038" t="str">
            <v>12490</v>
          </cell>
          <cell r="D1038" t="str">
            <v>BLOCKED Advances non-current - other</v>
          </cell>
          <cell r="E1038" t="str">
            <v>BS12490</v>
          </cell>
        </row>
        <row r="1039">
          <cell r="A1039" t="str">
            <v>12491SAP-AC</v>
          </cell>
          <cell r="B1039" t="str">
            <v>SAP-AC</v>
          </cell>
          <cell r="C1039" t="str">
            <v>12491</v>
          </cell>
          <cell r="D1039" t="str">
            <v>Advances non-current - Retrofit your home project</v>
          </cell>
          <cell r="E1039" t="str">
            <v>BS12491</v>
          </cell>
        </row>
        <row r="1040">
          <cell r="A1040" t="str">
            <v>12499SAP-AC</v>
          </cell>
          <cell r="B1040" t="str">
            <v>SAP-AC</v>
          </cell>
          <cell r="C1040" t="str">
            <v>12499</v>
          </cell>
          <cell r="D1040" t="str">
            <v>Advances to related parties current-non subsidarie</v>
          </cell>
          <cell r="E1040" t="str">
            <v>BS12499</v>
          </cell>
        </row>
        <row r="1041">
          <cell r="A1041" t="str">
            <v>12510SAP-AC</v>
          </cell>
          <cell r="B1041" t="str">
            <v>SAP-AC</v>
          </cell>
          <cell r="C1041" t="str">
            <v>12510</v>
          </cell>
          <cell r="D1041" t="str">
            <v>Shares - Auckland International Airport Limited</v>
          </cell>
          <cell r="E1041" t="str">
            <v>BS12510</v>
          </cell>
        </row>
        <row r="1042">
          <cell r="A1042" t="str">
            <v>12511SAP-AC</v>
          </cell>
          <cell r="B1042" t="str">
            <v>SAP-AC</v>
          </cell>
          <cell r="C1042" t="str">
            <v>12511</v>
          </cell>
          <cell r="D1042" t="str">
            <v>Financial assets non-current - listed shares</v>
          </cell>
          <cell r="E1042" t="str">
            <v>BS12511</v>
          </cell>
        </row>
        <row r="1043">
          <cell r="A1043" t="str">
            <v>12520SAP-AC</v>
          </cell>
          <cell r="B1043" t="str">
            <v>SAP-AC</v>
          </cell>
          <cell r="C1043" t="str">
            <v>12520</v>
          </cell>
          <cell r="D1043" t="str">
            <v>Shares - Northland Port Corporation (NZ) Limited</v>
          </cell>
          <cell r="E1043" t="str">
            <v>BS12520</v>
          </cell>
        </row>
        <row r="1044">
          <cell r="A1044" t="str">
            <v>12560SAP-AC</v>
          </cell>
          <cell r="B1044" t="str">
            <v>SAP-AC</v>
          </cell>
          <cell r="C1044" t="str">
            <v>12560</v>
          </cell>
          <cell r="D1044" t="str">
            <v>Shares - NZ Local Government Insurance Corporation</v>
          </cell>
          <cell r="E1044" t="str">
            <v>BS12560</v>
          </cell>
        </row>
        <row r="1045">
          <cell r="A1045" t="str">
            <v>12565SAP-AC</v>
          </cell>
          <cell r="B1045" t="str">
            <v>SAP-AC</v>
          </cell>
          <cell r="C1045" t="str">
            <v>12565</v>
          </cell>
          <cell r="D1045" t="str">
            <v>Shares - NZ Local Government Funding Agency</v>
          </cell>
          <cell r="E1045" t="str">
            <v>BS12565</v>
          </cell>
        </row>
        <row r="1046">
          <cell r="A1046" t="str">
            <v>12566SAP-AC</v>
          </cell>
          <cell r="B1046" t="str">
            <v>SAP-AC</v>
          </cell>
          <cell r="C1046" t="str">
            <v>12566</v>
          </cell>
          <cell r="D1046" t="str">
            <v>Financial assets non-current - unlisted shares</v>
          </cell>
          <cell r="E1046" t="str">
            <v>BS12566</v>
          </cell>
        </row>
        <row r="1047">
          <cell r="A1047" t="str">
            <v>12660SAP-AC</v>
          </cell>
          <cell r="B1047" t="str">
            <v>SAP-AC</v>
          </cell>
          <cell r="C1047" t="str">
            <v>12660</v>
          </cell>
          <cell r="D1047" t="str">
            <v>Redeemable preference shares</v>
          </cell>
          <cell r="E1047" t="str">
            <v>BS12660</v>
          </cell>
        </row>
        <row r="1048">
          <cell r="A1048" t="str">
            <v>12670SAP-AC</v>
          </cell>
          <cell r="B1048" t="str">
            <v>SAP-AC</v>
          </cell>
          <cell r="C1048" t="str">
            <v>12670</v>
          </cell>
          <cell r="D1048" t="str">
            <v>Redeemable preference shares amortisation</v>
          </cell>
          <cell r="E1048" t="str">
            <v>BS12670</v>
          </cell>
        </row>
        <row r="1049">
          <cell r="A1049" t="str">
            <v>12710SAP-AC</v>
          </cell>
          <cell r="B1049" t="str">
            <v>SAP-AC</v>
          </cell>
          <cell r="C1049" t="str">
            <v>12710</v>
          </cell>
          <cell r="D1049" t="str">
            <v>Community loans - other</v>
          </cell>
          <cell r="E1049" t="str">
            <v>BS12710</v>
          </cell>
        </row>
        <row r="1050">
          <cell r="A1050" t="str">
            <v>12711SAP-AC</v>
          </cell>
          <cell r="B1050" t="str">
            <v>SAP-AC</v>
          </cell>
          <cell r="C1050" t="str">
            <v>12711</v>
          </cell>
          <cell r="D1050" t="str">
            <v>BLOCKED excpt 2300 Community loans - MOTAT</v>
          </cell>
          <cell r="E1050" t="str">
            <v>BS12711</v>
          </cell>
        </row>
        <row r="1051">
          <cell r="A1051" t="str">
            <v>12712SAP-AC</v>
          </cell>
          <cell r="B1051" t="str">
            <v>SAP-AC</v>
          </cell>
          <cell r="C1051" t="str">
            <v>12712</v>
          </cell>
          <cell r="D1051" t="str">
            <v>BLOCKED excpt 2300 Community loans - Stardome</v>
          </cell>
          <cell r="E1051" t="str">
            <v>BS12712</v>
          </cell>
        </row>
        <row r="1052">
          <cell r="A1052" t="str">
            <v>12713SAP-AC</v>
          </cell>
          <cell r="B1052" t="str">
            <v>SAP-AC</v>
          </cell>
          <cell r="C1052" t="str">
            <v>12713</v>
          </cell>
          <cell r="D1052" t="str">
            <v>BLOCKED excpt 2300 Com loans - Maritime Museum</v>
          </cell>
          <cell r="E1052" t="str">
            <v>BS12713</v>
          </cell>
        </row>
        <row r="1053">
          <cell r="A1053" t="str">
            <v>12715SAP-AC</v>
          </cell>
          <cell r="B1053" t="str">
            <v>SAP-AC</v>
          </cell>
          <cell r="C1053" t="str">
            <v>12715</v>
          </cell>
          <cell r="D1053" t="str">
            <v>Community loans - Mt Albert Grammer Sch Comm Pool</v>
          </cell>
          <cell r="E1053" t="str">
            <v>BS12715</v>
          </cell>
        </row>
        <row r="1054">
          <cell r="A1054" t="str">
            <v>12716SAP-AC</v>
          </cell>
          <cell r="B1054" t="str">
            <v>SAP-AC</v>
          </cell>
          <cell r="C1054" t="str">
            <v>12716</v>
          </cell>
          <cell r="D1054" t="str">
            <v>Community loans - Mt Wellington AFC</v>
          </cell>
          <cell r="E1054" t="str">
            <v>BS12716</v>
          </cell>
        </row>
        <row r="1055">
          <cell r="A1055" t="str">
            <v>12717SAP-AC</v>
          </cell>
          <cell r="B1055" t="str">
            <v>SAP-AC</v>
          </cell>
          <cell r="C1055" t="str">
            <v>12717</v>
          </cell>
          <cell r="D1055" t="str">
            <v>Community loans - Eden Park Trust</v>
          </cell>
          <cell r="E1055" t="str">
            <v>BS12717</v>
          </cell>
        </row>
        <row r="1056">
          <cell r="A1056" t="str">
            <v>12718SAP-AC</v>
          </cell>
          <cell r="B1056" t="str">
            <v>SAP-AC</v>
          </cell>
          <cell r="C1056" t="str">
            <v>12718</v>
          </cell>
          <cell r="D1056" t="str">
            <v>Community loans - Herne Bay / Ponsonby Racquet</v>
          </cell>
          <cell r="E1056" t="str">
            <v>BS12718</v>
          </cell>
        </row>
        <row r="1057">
          <cell r="A1057" t="str">
            <v>12719SAP-AC</v>
          </cell>
          <cell r="B1057" t="str">
            <v>SAP-AC</v>
          </cell>
          <cell r="C1057" t="str">
            <v>12719</v>
          </cell>
          <cell r="D1057" t="str">
            <v>Community loans - St Heliers Bay bowling</v>
          </cell>
          <cell r="E1057" t="str">
            <v>BS12719</v>
          </cell>
        </row>
        <row r="1058">
          <cell r="A1058" t="str">
            <v>12720SAP-AC</v>
          </cell>
          <cell r="B1058" t="str">
            <v>SAP-AC</v>
          </cell>
          <cell r="C1058" t="str">
            <v>12720</v>
          </cell>
          <cell r="D1058" t="str">
            <v>Community loans - Tri Star gymnastics</v>
          </cell>
          <cell r="E1058" t="str">
            <v>BS12720</v>
          </cell>
        </row>
        <row r="1059">
          <cell r="A1059" t="str">
            <v>12721SAP-AC</v>
          </cell>
          <cell r="B1059" t="str">
            <v>SAP-AC</v>
          </cell>
          <cell r="C1059" t="str">
            <v>12721</v>
          </cell>
          <cell r="D1059" t="str">
            <v>Community loans - Bay Roskill</v>
          </cell>
          <cell r="E1059" t="str">
            <v>BS12721</v>
          </cell>
        </row>
        <row r="1060">
          <cell r="A1060" t="str">
            <v>12722SAP-AC</v>
          </cell>
          <cell r="B1060" t="str">
            <v>SAP-AC</v>
          </cell>
          <cell r="C1060" t="str">
            <v>12722</v>
          </cell>
          <cell r="D1060" t="str">
            <v>Community loans - Cornwall cricket</v>
          </cell>
          <cell r="E1060" t="str">
            <v>BS12722</v>
          </cell>
        </row>
        <row r="1061">
          <cell r="A1061" t="str">
            <v>12723SAP-AC</v>
          </cell>
          <cell r="B1061" t="str">
            <v>SAP-AC</v>
          </cell>
          <cell r="C1061" t="str">
            <v>12723</v>
          </cell>
          <cell r="D1061" t="str">
            <v>Community loans - Western Area tennis</v>
          </cell>
          <cell r="E1061" t="str">
            <v>BS12723</v>
          </cell>
        </row>
        <row r="1062">
          <cell r="A1062" t="str">
            <v>12724SAP-AC</v>
          </cell>
          <cell r="B1062" t="str">
            <v>SAP-AC</v>
          </cell>
          <cell r="C1062" t="str">
            <v>12724</v>
          </cell>
          <cell r="D1062" t="str">
            <v>Community loans - Eden Roskill dist. cricket club</v>
          </cell>
          <cell r="E1062" t="str">
            <v>BS12724</v>
          </cell>
        </row>
        <row r="1063">
          <cell r="A1063" t="str">
            <v>12726SAP-AC</v>
          </cell>
          <cell r="B1063" t="str">
            <v>SAP-AC</v>
          </cell>
          <cell r="C1063" t="str">
            <v>12726</v>
          </cell>
          <cell r="D1063" t="str">
            <v>Community loans - WC Association Football Club</v>
          </cell>
          <cell r="E1063" t="str">
            <v>BS12726</v>
          </cell>
        </row>
        <row r="1064">
          <cell r="A1064" t="str">
            <v>12727SAP-AC</v>
          </cell>
          <cell r="B1064" t="str">
            <v>SAP-AC</v>
          </cell>
          <cell r="C1064" t="str">
            <v>12727</v>
          </cell>
          <cell r="D1064" t="str">
            <v>Community loans - Akld WM Museum (RFA use only)</v>
          </cell>
          <cell r="E1064" t="str">
            <v>BS12727</v>
          </cell>
        </row>
        <row r="1065">
          <cell r="A1065" t="str">
            <v>12850SAP-AC</v>
          </cell>
          <cell r="B1065" t="str">
            <v>SAP-AC</v>
          </cell>
          <cell r="C1065" t="str">
            <v>12850</v>
          </cell>
          <cell r="D1065" t="str">
            <v>Non-current assets - Receivables from non-exchange transactions</v>
          </cell>
          <cell r="E1065" t="str">
            <v>BS12850</v>
          </cell>
        </row>
        <row r="1066">
          <cell r="A1066" t="str">
            <v>12870SAP-AC</v>
          </cell>
          <cell r="B1066" t="str">
            <v>SAP-AC</v>
          </cell>
          <cell r="C1066" t="str">
            <v>12870</v>
          </cell>
          <cell r="D1066" t="str">
            <v>Community loans - FV adjustment</v>
          </cell>
          <cell r="E1066" t="str">
            <v>BS12870</v>
          </cell>
        </row>
        <row r="1067">
          <cell r="A1067" t="str">
            <v>12900SAP-AC</v>
          </cell>
          <cell r="B1067" t="str">
            <v>SAP-AC</v>
          </cell>
          <cell r="C1067" t="str">
            <v>12900</v>
          </cell>
          <cell r="D1067" t="str">
            <v>BLOCKEDOther NC receivables - insurance recoveries</v>
          </cell>
          <cell r="E1067" t="str">
            <v>BS12900</v>
          </cell>
        </row>
        <row r="1068">
          <cell r="A1068" t="str">
            <v>12960SAP-AC</v>
          </cell>
          <cell r="B1068" t="str">
            <v>SAP-AC</v>
          </cell>
          <cell r="C1068" t="str">
            <v>12960</v>
          </cell>
          <cell r="D1068" t="str">
            <v>Interest rate swaps asset - NC cashflow hedge</v>
          </cell>
          <cell r="E1068" t="str">
            <v>BS12960</v>
          </cell>
        </row>
        <row r="1069">
          <cell r="A1069" t="str">
            <v>12961SAP-AC</v>
          </cell>
          <cell r="B1069" t="str">
            <v>SAP-AC</v>
          </cell>
          <cell r="C1069" t="str">
            <v>12961</v>
          </cell>
          <cell r="D1069" t="str">
            <v>Interest rate swaps asset - NC FV hedge</v>
          </cell>
          <cell r="E1069" t="str">
            <v>BS12961</v>
          </cell>
        </row>
        <row r="1070">
          <cell r="A1070" t="str">
            <v>12962SAP-AC</v>
          </cell>
          <cell r="B1070" t="str">
            <v>SAP-AC</v>
          </cell>
          <cell r="C1070" t="str">
            <v>12962</v>
          </cell>
          <cell r="D1070" t="str">
            <v>Interest rate swaps asset - NC held for trading</v>
          </cell>
          <cell r="E1070" t="str">
            <v>BS12962</v>
          </cell>
        </row>
        <row r="1071">
          <cell r="A1071" t="str">
            <v>12963SAP-AC</v>
          </cell>
          <cell r="B1071" t="str">
            <v>SAP-AC</v>
          </cell>
          <cell r="C1071" t="str">
            <v>12963</v>
          </cell>
          <cell r="D1071" t="str">
            <v>Cross currency interest rate swaps - NC cashflow hedge</v>
          </cell>
          <cell r="E1071" t="str">
            <v>BS12963</v>
          </cell>
        </row>
        <row r="1072">
          <cell r="A1072" t="str">
            <v>12964SAP-AC</v>
          </cell>
          <cell r="B1072" t="str">
            <v>SAP-AC</v>
          </cell>
          <cell r="C1072" t="str">
            <v>12964</v>
          </cell>
          <cell r="D1072" t="str">
            <v>Cross currency interest rate swaps - NC fair value hedge</v>
          </cell>
          <cell r="E1072" t="str">
            <v>BS12964</v>
          </cell>
        </row>
        <row r="1073">
          <cell r="A1073" t="str">
            <v>12965SAP-AC</v>
          </cell>
          <cell r="B1073" t="str">
            <v>SAP-AC</v>
          </cell>
          <cell r="C1073" t="str">
            <v>12965</v>
          </cell>
          <cell r="D1073" t="str">
            <v>Cross currency interest rate swaps - NC not hedge accounted</v>
          </cell>
          <cell r="E1073" t="str">
            <v>BS12965</v>
          </cell>
        </row>
        <row r="1074">
          <cell r="A1074" t="str">
            <v>12970SAP-AC</v>
          </cell>
          <cell r="B1074" t="str">
            <v>SAP-AC</v>
          </cell>
          <cell r="C1074" t="str">
            <v>12970</v>
          </cell>
          <cell r="D1074" t="str">
            <v>Fwd FX contracts asset - NC cashflow hedge</v>
          </cell>
          <cell r="E1074" t="str">
            <v>BS12970</v>
          </cell>
        </row>
        <row r="1075">
          <cell r="A1075" t="str">
            <v>12971SAP-AC</v>
          </cell>
          <cell r="B1075" t="str">
            <v>SAP-AC</v>
          </cell>
          <cell r="C1075" t="str">
            <v>12971</v>
          </cell>
          <cell r="D1075" t="str">
            <v>Fwd FX contracts asset - NC FV hedge</v>
          </cell>
          <cell r="E1075" t="str">
            <v>BS12971</v>
          </cell>
        </row>
        <row r="1076">
          <cell r="A1076" t="str">
            <v>12972SAP-AC</v>
          </cell>
          <cell r="B1076" t="str">
            <v>SAP-AC</v>
          </cell>
          <cell r="C1076" t="str">
            <v>12972</v>
          </cell>
          <cell r="D1076" t="str">
            <v>Fwd FX contracts asset - NC held for trading</v>
          </cell>
          <cell r="E1076" t="str">
            <v>BS12972</v>
          </cell>
        </row>
        <row r="1077">
          <cell r="A1077" t="str">
            <v>12973SAP-AC</v>
          </cell>
          <cell r="B1077" t="str">
            <v>SAP-AC</v>
          </cell>
          <cell r="C1077" t="str">
            <v>12973</v>
          </cell>
          <cell r="D1077" t="str">
            <v>Fwd FX contract asset - NC not hedge accounting</v>
          </cell>
          <cell r="E1077" t="str">
            <v>BS12973</v>
          </cell>
        </row>
        <row r="1078">
          <cell r="A1078" t="str">
            <v>12974SAP-AC</v>
          </cell>
          <cell r="B1078" t="str">
            <v>SAP-AC</v>
          </cell>
          <cell r="C1078" t="str">
            <v>12974</v>
          </cell>
          <cell r="D1078" t="str">
            <v>Forward rate agreements - NC not hedge accounted</v>
          </cell>
          <cell r="E1078" t="str">
            <v>BS12974</v>
          </cell>
        </row>
        <row r="1079">
          <cell r="A1079" t="str">
            <v>12975SAP-AC</v>
          </cell>
          <cell r="B1079" t="str">
            <v>SAP-AC</v>
          </cell>
          <cell r="C1079">
            <v>12975</v>
          </cell>
          <cell r="D1079" t="str">
            <v>Interest Rate option - Fair value through surplus/deficit (NC asset)</v>
          </cell>
          <cell r="E1079" t="str">
            <v>BS12975</v>
          </cell>
        </row>
        <row r="1080">
          <cell r="A1080" t="str">
            <v>12980SAP-AC</v>
          </cell>
          <cell r="B1080" t="str">
            <v>SAP-AC</v>
          </cell>
          <cell r="C1080" t="str">
            <v>12980</v>
          </cell>
          <cell r="D1080" t="str">
            <v>BLOCKED IRS asset - NC held for trading</v>
          </cell>
          <cell r="E1080" t="str">
            <v>BS12980</v>
          </cell>
        </row>
        <row r="1081">
          <cell r="A1081" t="str">
            <v>12981SAP-AC</v>
          </cell>
          <cell r="B1081" t="str">
            <v>SAP-AC</v>
          </cell>
          <cell r="C1081">
            <v>12981</v>
          </cell>
          <cell r="D1081" t="str">
            <v>Basis swaps asset NC - not hedge accounted</v>
          </cell>
          <cell r="E1081" t="str">
            <v>BS12981</v>
          </cell>
        </row>
        <row r="1082">
          <cell r="A1082" t="str">
            <v>12985SAP-AC</v>
          </cell>
          <cell r="B1082" t="str">
            <v>SAP-AC</v>
          </cell>
          <cell r="C1082" t="str">
            <v>12985</v>
          </cell>
          <cell r="D1082" t="str">
            <v>Deferred tax asset non-current</v>
          </cell>
          <cell r="E1082" t="str">
            <v>BS12985</v>
          </cell>
        </row>
        <row r="1083">
          <cell r="A1083" t="str">
            <v>12990SAP-AC</v>
          </cell>
          <cell r="B1083" t="str">
            <v>SAP-AC</v>
          </cell>
          <cell r="C1083" t="str">
            <v>12990</v>
          </cell>
          <cell r="D1083" t="str">
            <v>FX BS Position Clearing</v>
          </cell>
          <cell r="E1083" t="str">
            <v>BS12990</v>
          </cell>
        </row>
        <row r="1084">
          <cell r="A1084" t="str">
            <v>12991SAP-AC</v>
          </cell>
          <cell r="B1084" t="str">
            <v>SAP-AC</v>
          </cell>
          <cell r="C1084" t="str">
            <v>12991</v>
          </cell>
          <cell r="D1084" t="str">
            <v>Other NC receivables - insurance recoveries</v>
          </cell>
          <cell r="E1084" t="str">
            <v>BS12991</v>
          </cell>
        </row>
        <row r="1085">
          <cell r="A1085" t="str">
            <v>12992SAP-AC</v>
          </cell>
          <cell r="B1085" t="str">
            <v>SAP-AC</v>
          </cell>
          <cell r="C1085" t="str">
            <v>12992</v>
          </cell>
          <cell r="D1085" t="str">
            <v>Non current - other receivables</v>
          </cell>
          <cell r="E1085" t="str">
            <v>BS12992</v>
          </cell>
        </row>
        <row r="1086">
          <cell r="A1086" t="str">
            <v>12998SAP-AC</v>
          </cell>
          <cell r="B1086" t="str">
            <v>SAP-AC</v>
          </cell>
          <cell r="C1086" t="str">
            <v>12998</v>
          </cell>
          <cell r="D1086" t="str">
            <v>Rates receivable (non-current)</v>
          </cell>
          <cell r="E1086" t="str">
            <v>BS12998</v>
          </cell>
        </row>
        <row r="1087">
          <cell r="A1087" t="str">
            <v>13000SAP-AC</v>
          </cell>
          <cell r="B1087" t="str">
            <v>SAP-AC</v>
          </cell>
          <cell r="C1087" t="str">
            <v>13000</v>
          </cell>
          <cell r="D1087" t="str">
            <v>Non current Prepayment (WC)</v>
          </cell>
          <cell r="E1087" t="str">
            <v>BS13000</v>
          </cell>
        </row>
        <row r="1088">
          <cell r="A1088" t="str">
            <v>13010SAP-AC</v>
          </cell>
          <cell r="B1088" t="str">
            <v>SAP-AC</v>
          </cell>
          <cell r="C1088" t="str">
            <v>13010</v>
          </cell>
          <cell r="D1088" t="str">
            <v>Non current Inventories (WC)</v>
          </cell>
          <cell r="E1088" t="str">
            <v>BS13010</v>
          </cell>
        </row>
        <row r="1089">
          <cell r="A1089" t="str">
            <v>13100SAP-AC</v>
          </cell>
          <cell r="B1089" t="str">
            <v>SAP-AC</v>
          </cell>
          <cell r="C1089" t="str">
            <v>13100</v>
          </cell>
          <cell r="D1089" t="str">
            <v>Non current related party receivable</v>
          </cell>
          <cell r="E1089" t="str">
            <v>BS13100</v>
          </cell>
        </row>
        <row r="1090">
          <cell r="A1090" t="str">
            <v>14000SAP-AC</v>
          </cell>
          <cell r="B1090" t="str">
            <v>SAP-AC</v>
          </cell>
          <cell r="C1090" t="str">
            <v>14000</v>
          </cell>
          <cell r="D1090" t="str">
            <v>Legacy system rates debtors control - ACC</v>
          </cell>
          <cell r="E1090" t="str">
            <v>BS14000</v>
          </cell>
        </row>
        <row r="1091">
          <cell r="A1091" t="str">
            <v>14001SAP-AC</v>
          </cell>
          <cell r="B1091" t="str">
            <v>SAP-AC</v>
          </cell>
          <cell r="C1091" t="str">
            <v>14001</v>
          </cell>
          <cell r="D1091" t="str">
            <v>Legacy system rates debtors control - ARC</v>
          </cell>
          <cell r="E1091" t="str">
            <v>BS14001</v>
          </cell>
        </row>
        <row r="1092">
          <cell r="A1092" t="str">
            <v>14002SAP-AC</v>
          </cell>
          <cell r="B1092" t="str">
            <v>SAP-AC</v>
          </cell>
          <cell r="C1092" t="str">
            <v>14002</v>
          </cell>
          <cell r="D1092" t="str">
            <v>Legacy system rates debtors control - FDC</v>
          </cell>
          <cell r="E1092" t="str">
            <v>BS14002</v>
          </cell>
        </row>
        <row r="1093">
          <cell r="A1093" t="str">
            <v>14003SAP-AC</v>
          </cell>
          <cell r="B1093" t="str">
            <v>SAP-AC</v>
          </cell>
          <cell r="C1093" t="str">
            <v>14003</v>
          </cell>
          <cell r="D1093" t="str">
            <v>Legacy system rates debtors control - MCC</v>
          </cell>
          <cell r="E1093" t="str">
            <v>BS14003</v>
          </cell>
        </row>
        <row r="1094">
          <cell r="A1094" t="str">
            <v>14004SAP-AC</v>
          </cell>
          <cell r="B1094" t="str">
            <v>SAP-AC</v>
          </cell>
          <cell r="C1094" t="str">
            <v>14004</v>
          </cell>
          <cell r="D1094" t="str">
            <v>Legacy system rates debtors control - NSCC</v>
          </cell>
          <cell r="E1094" t="str">
            <v>BS14004</v>
          </cell>
        </row>
        <row r="1095">
          <cell r="A1095" t="str">
            <v>14005SAP-AC</v>
          </cell>
          <cell r="B1095" t="str">
            <v>SAP-AC</v>
          </cell>
          <cell r="C1095" t="str">
            <v>14005</v>
          </cell>
          <cell r="D1095" t="str">
            <v>Legacy system rates debtors control - PDC</v>
          </cell>
          <cell r="E1095" t="str">
            <v>BS14005</v>
          </cell>
        </row>
        <row r="1096">
          <cell r="A1096" t="str">
            <v>14006SAP-AC</v>
          </cell>
          <cell r="B1096" t="str">
            <v>SAP-AC</v>
          </cell>
          <cell r="C1096" t="str">
            <v>14006</v>
          </cell>
          <cell r="D1096" t="str">
            <v>Legacy system rates debtors control - RDC</v>
          </cell>
          <cell r="E1096" t="str">
            <v>BS14006</v>
          </cell>
        </row>
        <row r="1097">
          <cell r="A1097" t="str">
            <v>14007SAP-AC</v>
          </cell>
          <cell r="B1097" t="str">
            <v>SAP-AC</v>
          </cell>
          <cell r="C1097" t="str">
            <v>14007</v>
          </cell>
          <cell r="D1097" t="str">
            <v>Legacy system rates debtors control - WCC</v>
          </cell>
          <cell r="E1097" t="str">
            <v>BS14007</v>
          </cell>
        </row>
        <row r="1098">
          <cell r="A1098" t="str">
            <v>14008SAP-AC</v>
          </cell>
          <cell r="B1098" t="str">
            <v>SAP-AC</v>
          </cell>
          <cell r="C1098" t="str">
            <v>14008</v>
          </cell>
          <cell r="D1098" t="str">
            <v>Rates postponements reclassified to non-current</v>
          </cell>
          <cell r="E1098" t="str">
            <v>BS14008</v>
          </cell>
        </row>
        <row r="1099">
          <cell r="A1099" t="str">
            <v>14010SAP-AC</v>
          </cell>
          <cell r="B1099" t="str">
            <v>SAP-AC</v>
          </cell>
          <cell r="C1099" t="str">
            <v>14010</v>
          </cell>
          <cell r="D1099" t="str">
            <v>Accounts receivable control account</v>
          </cell>
          <cell r="E1099" t="str">
            <v>BS14010</v>
          </cell>
        </row>
        <row r="1100">
          <cell r="A1100" t="str">
            <v>14011SAP-AC</v>
          </cell>
          <cell r="B1100" t="str">
            <v>SAP-AC</v>
          </cell>
          <cell r="C1100" t="str">
            <v>14011</v>
          </cell>
          <cell r="D1100" t="str">
            <v>Accounts receivable - legacy councils</v>
          </cell>
          <cell r="E1100" t="str">
            <v>BS14011</v>
          </cell>
        </row>
        <row r="1101">
          <cell r="A1101" t="str">
            <v>14015SAP-AC</v>
          </cell>
          <cell r="B1101" t="str">
            <v>SAP-AC</v>
          </cell>
          <cell r="C1101" t="str">
            <v>14015</v>
          </cell>
          <cell r="D1101" t="str">
            <v>Accounts receivable - rental</v>
          </cell>
          <cell r="E1101" t="str">
            <v>BS14015</v>
          </cell>
        </row>
        <row r="1102">
          <cell r="A1102" t="str">
            <v>14016SAP-AC</v>
          </cell>
          <cell r="B1102" t="str">
            <v>SAP-AC</v>
          </cell>
          <cell r="C1102" t="str">
            <v>14016</v>
          </cell>
          <cell r="D1102" t="str">
            <v>Accounts receivable - external systems</v>
          </cell>
          <cell r="E1102" t="str">
            <v>BS14016</v>
          </cell>
        </row>
        <row r="1103">
          <cell r="A1103" t="str">
            <v>14017SAP-AC</v>
          </cell>
          <cell r="B1103" t="str">
            <v>SAP-AC</v>
          </cell>
          <cell r="C1103" t="str">
            <v>14017</v>
          </cell>
          <cell r="D1103" t="str">
            <v>BLOCKED Debtors conversion only</v>
          </cell>
          <cell r="E1103" t="str">
            <v>BS14017</v>
          </cell>
        </row>
        <row r="1104">
          <cell r="A1104" t="str">
            <v>14019SAP-AC</v>
          </cell>
          <cell r="B1104" t="str">
            <v>SAP-AC</v>
          </cell>
          <cell r="C1104" t="str">
            <v>14019</v>
          </cell>
          <cell r="D1104" t="str">
            <v>Accounts receivable - reclassified to intercompany</v>
          </cell>
          <cell r="E1104" t="str">
            <v>BS14019</v>
          </cell>
        </row>
        <row r="1105">
          <cell r="A1105" t="str">
            <v>14020SAP-AC</v>
          </cell>
          <cell r="B1105" t="str">
            <v>SAP-AC</v>
          </cell>
          <cell r="C1105" t="str">
            <v>14020</v>
          </cell>
          <cell r="D1105" t="str">
            <v>Intercompany receivable</v>
          </cell>
          <cell r="E1105" t="str">
            <v>BS14020</v>
          </cell>
        </row>
        <row r="1106">
          <cell r="A1106" t="str">
            <v>14021SAP-AC</v>
          </cell>
          <cell r="B1106" t="str">
            <v>SAP-AC</v>
          </cell>
          <cell r="C1106" t="str">
            <v>14021</v>
          </cell>
          <cell r="D1106" t="str">
            <v>Intercompany funding receivable - AC</v>
          </cell>
          <cell r="E1106" t="str">
            <v>BS14020</v>
          </cell>
        </row>
        <row r="1107">
          <cell r="A1107" t="str">
            <v>14022SAP-AC</v>
          </cell>
          <cell r="B1107" t="str">
            <v>SAP-AC</v>
          </cell>
          <cell r="C1107" t="str">
            <v>14022</v>
          </cell>
          <cell r="D1107" t="str">
            <v>Intercompany receivables current - ACIL</v>
          </cell>
          <cell r="E1107" t="str">
            <v>BS14020</v>
          </cell>
        </row>
        <row r="1108">
          <cell r="A1108" t="str">
            <v>14023SAP-AC</v>
          </cell>
          <cell r="B1108" t="str">
            <v>SAP-AC</v>
          </cell>
          <cell r="C1108" t="str">
            <v>14023</v>
          </cell>
          <cell r="D1108" t="str">
            <v>Intercompany receivables current - ATEED</v>
          </cell>
          <cell r="E1108" t="str">
            <v>BS14020</v>
          </cell>
        </row>
        <row r="1109">
          <cell r="A1109" t="str">
            <v>14024SAP-AC</v>
          </cell>
          <cell r="B1109" t="str">
            <v>SAP-AC</v>
          </cell>
          <cell r="C1109" t="str">
            <v>14024</v>
          </cell>
          <cell r="D1109" t="str">
            <v>Intercompany receivables current - RFA</v>
          </cell>
          <cell r="E1109" t="str">
            <v>BS14020</v>
          </cell>
        </row>
        <row r="1110">
          <cell r="A1110" t="str">
            <v>14025SAP-AC</v>
          </cell>
          <cell r="B1110" t="str">
            <v>SAP-AC</v>
          </cell>
          <cell r="C1110" t="str">
            <v>14025</v>
          </cell>
          <cell r="D1110" t="str">
            <v>Intercompany receivables current - ACPL</v>
          </cell>
          <cell r="E1110" t="str">
            <v>BS14020</v>
          </cell>
        </row>
        <row r="1111">
          <cell r="A1111" t="str">
            <v>14026SAP-AC</v>
          </cell>
          <cell r="B1111" t="str">
            <v>SAP-AC</v>
          </cell>
          <cell r="C1111" t="str">
            <v>14026</v>
          </cell>
          <cell r="D1111" t="str">
            <v>Intercompany receivables current - WDA</v>
          </cell>
          <cell r="E1111" t="str">
            <v>BS14020</v>
          </cell>
        </row>
        <row r="1112">
          <cell r="A1112" t="str">
            <v>14027SAP-AC</v>
          </cell>
          <cell r="B1112" t="str">
            <v>SAP-AC</v>
          </cell>
          <cell r="C1112" t="str">
            <v>14027</v>
          </cell>
          <cell r="D1112" t="str">
            <v>Intercompany receivables current - WCS</v>
          </cell>
          <cell r="E1112" t="str">
            <v>BS14020</v>
          </cell>
        </row>
        <row r="1113">
          <cell r="A1113" t="str">
            <v>14028SAP-AC</v>
          </cell>
          <cell r="B1113" t="str">
            <v>SAP-AC</v>
          </cell>
          <cell r="C1113" t="str">
            <v>14028</v>
          </cell>
          <cell r="D1113" t="str">
            <v>Intercompany receivables current - AT</v>
          </cell>
          <cell r="E1113" t="str">
            <v>BS14020</v>
          </cell>
        </row>
        <row r="1114">
          <cell r="A1114" t="str">
            <v>14029SAP-AC</v>
          </cell>
          <cell r="B1114" t="str">
            <v>SAP-AC</v>
          </cell>
          <cell r="C1114" t="str">
            <v>14029</v>
          </cell>
          <cell r="D1114" t="str">
            <v>Intercompany receivables current - ASAL</v>
          </cell>
          <cell r="E1114" t="str">
            <v>BS14020</v>
          </cell>
        </row>
        <row r="1115">
          <cell r="A1115" t="str">
            <v>14030SAP-AC</v>
          </cell>
          <cell r="B1115" t="str">
            <v>SAP-AC</v>
          </cell>
          <cell r="C1115" t="str">
            <v>14030</v>
          </cell>
          <cell r="D1115" t="str">
            <v>Intercompany receivables current - ASML</v>
          </cell>
          <cell r="E1115" t="str">
            <v>BS14030</v>
          </cell>
        </row>
        <row r="1116">
          <cell r="A1116" t="str">
            <v>14031SAP-AC</v>
          </cell>
          <cell r="B1116" t="str">
            <v>SAP-AC</v>
          </cell>
          <cell r="C1116" t="str">
            <v>14031</v>
          </cell>
          <cell r="D1116" t="str">
            <v xml:space="preserve"> Intercompany receivables - tax</v>
          </cell>
          <cell r="E1116" t="str">
            <v>BS14031</v>
          </cell>
        </row>
        <row r="1117">
          <cell r="A1117" t="str">
            <v>14050SAP-AC</v>
          </cell>
          <cell r="B1117" t="str">
            <v>SAP-AC</v>
          </cell>
          <cell r="C1117" t="str">
            <v>14050</v>
          </cell>
          <cell r="D1117" t="str">
            <v>Accounts receivable - external rates debtors</v>
          </cell>
          <cell r="E1117" t="str">
            <v>BS14050</v>
          </cell>
        </row>
        <row r="1118">
          <cell r="A1118" t="str">
            <v>14051SAP-AC</v>
          </cell>
          <cell r="B1118" t="str">
            <v>SAP-AC</v>
          </cell>
          <cell r="C1118" t="str">
            <v>14051</v>
          </cell>
          <cell r="D1118" t="str">
            <v>Accounts receivable - intercompany rates debtors</v>
          </cell>
          <cell r="E1118" t="str">
            <v>BS14051</v>
          </cell>
        </row>
        <row r="1119">
          <cell r="A1119" t="str">
            <v>14052SAP-AC</v>
          </cell>
          <cell r="B1119" t="str">
            <v>SAP-AC</v>
          </cell>
          <cell r="C1119" t="str">
            <v>14052</v>
          </cell>
          <cell r="D1119" t="str">
            <v>Accounts receivable - intracompany rates debtors</v>
          </cell>
          <cell r="E1119" t="str">
            <v>BS14052</v>
          </cell>
        </row>
        <row r="1120">
          <cell r="A1120" t="str">
            <v>14055SAP-AC</v>
          </cell>
          <cell r="B1120" t="str">
            <v>SAP-AC</v>
          </cell>
          <cell r="C1120" t="str">
            <v>14055</v>
          </cell>
          <cell r="D1120" t="str">
            <v>Accounts receivable - other debtors</v>
          </cell>
          <cell r="E1120" t="str">
            <v>BS14055</v>
          </cell>
        </row>
        <row r="1121">
          <cell r="A1121" t="str">
            <v>14056SAP-AC</v>
          </cell>
          <cell r="B1121" t="str">
            <v>SAP-AC</v>
          </cell>
          <cell r="C1121" t="str">
            <v>14056</v>
          </cell>
          <cell r="D1121" t="str">
            <v>Accounts receivable - intercompany other debtors</v>
          </cell>
          <cell r="E1121" t="str">
            <v>BS14056</v>
          </cell>
        </row>
        <row r="1122">
          <cell r="A1122" t="str">
            <v>14057SAP-AC</v>
          </cell>
          <cell r="B1122" t="str">
            <v>SAP-AC</v>
          </cell>
          <cell r="C1122" t="str">
            <v>14057</v>
          </cell>
          <cell r="D1122" t="str">
            <v>Accounts receivable - intracompany other debtors</v>
          </cell>
          <cell r="E1122" t="str">
            <v>BS14057</v>
          </cell>
        </row>
        <row r="1123">
          <cell r="A1123" t="str">
            <v>14058SAP-AC</v>
          </cell>
          <cell r="B1123" t="str">
            <v>SAP-AC</v>
          </cell>
          <cell r="C1123" t="str">
            <v>14058</v>
          </cell>
          <cell r="D1123" t="str">
            <v>Accounts receivable - sundry billing</v>
          </cell>
          <cell r="E1123" t="str">
            <v>BS14058</v>
          </cell>
        </row>
        <row r="1124">
          <cell r="A1124" t="str">
            <v>14090SAP-AC</v>
          </cell>
          <cell r="B1124" t="str">
            <v>SAP-AC</v>
          </cell>
          <cell r="C1124" t="str">
            <v>14090</v>
          </cell>
          <cell r="D1124" t="str">
            <v>Accounts receivable - other</v>
          </cell>
          <cell r="E1124" t="str">
            <v>BS14090</v>
          </cell>
        </row>
        <row r="1125">
          <cell r="A1125" t="str">
            <v>14091SAP-AC</v>
          </cell>
          <cell r="B1125" t="str">
            <v>SAP-AC</v>
          </cell>
          <cell r="C1125" t="str">
            <v>14091</v>
          </cell>
          <cell r="D1125" t="str">
            <v>Accounts receivable - licensing infringement</v>
          </cell>
          <cell r="E1125" t="str">
            <v>BS14091</v>
          </cell>
        </row>
        <row r="1126">
          <cell r="A1126" t="str">
            <v>14092SAP-AC</v>
          </cell>
          <cell r="B1126" t="str">
            <v>SAP-AC</v>
          </cell>
          <cell r="C1126" t="str">
            <v>14092</v>
          </cell>
          <cell r="D1126" t="str">
            <v>Receivables - Tamaki JV</v>
          </cell>
          <cell r="E1126" t="str">
            <v>BS14092</v>
          </cell>
        </row>
        <row r="1127">
          <cell r="A1127" t="str">
            <v>14093SAP-AC</v>
          </cell>
          <cell r="B1127" t="str">
            <v>SAP-AC</v>
          </cell>
          <cell r="C1127" t="str">
            <v>14093</v>
          </cell>
          <cell r="D1127" t="str">
            <v>Dept of Internal Affairs - rates rebates scheme</v>
          </cell>
          <cell r="E1127" t="str">
            <v>BS14093</v>
          </cell>
        </row>
        <row r="1128">
          <cell r="A1128" t="str">
            <v>14095SAP-AC</v>
          </cell>
          <cell r="B1128" t="str">
            <v>SAP-AC</v>
          </cell>
          <cell r="C1128" t="str">
            <v>14095</v>
          </cell>
          <cell r="D1128" t="str">
            <v>Receivables - Non Exchange - current</v>
          </cell>
          <cell r="E1128" t="str">
            <v>BS14095</v>
          </cell>
        </row>
        <row r="1129">
          <cell r="A1129" t="str">
            <v>14099SAP-AC</v>
          </cell>
          <cell r="B1129" t="str">
            <v>SAP-AC</v>
          </cell>
          <cell r="C1129">
            <v>14099</v>
          </cell>
          <cell r="D1129" t="str">
            <v>Accounts receivable - debtors reclass</v>
          </cell>
          <cell r="E1129" t="str">
            <v>BS14099</v>
          </cell>
        </row>
        <row r="1130">
          <cell r="A1130" t="str">
            <v>14110SAP-AC</v>
          </cell>
          <cell r="B1130" t="str">
            <v>SAP-AC</v>
          </cell>
          <cell r="C1130" t="str">
            <v>14110</v>
          </cell>
          <cell r="D1130" t="str">
            <v>Accounts receivable - rates</v>
          </cell>
          <cell r="E1130" t="str">
            <v>BS14110</v>
          </cell>
        </row>
        <row r="1131">
          <cell r="A1131" t="str">
            <v>14111SAP-AC</v>
          </cell>
          <cell r="B1131" t="str">
            <v>SAP-AC</v>
          </cell>
          <cell r="C1131" t="str">
            <v>14111</v>
          </cell>
          <cell r="D1131" t="str">
            <v>Accounts receivable - rates ACC</v>
          </cell>
          <cell r="E1131" t="str">
            <v>BS14110</v>
          </cell>
        </row>
        <row r="1132">
          <cell r="A1132" t="str">
            <v>14112SAP-AC</v>
          </cell>
          <cell r="B1132" t="str">
            <v>SAP-AC</v>
          </cell>
          <cell r="C1132" t="str">
            <v>14112</v>
          </cell>
          <cell r="D1132" t="str">
            <v>Accounts receivable - rates ARC</v>
          </cell>
          <cell r="E1132" t="str">
            <v>BS14110</v>
          </cell>
        </row>
        <row r="1133">
          <cell r="A1133" t="str">
            <v>14114SAP-AC</v>
          </cell>
          <cell r="B1133" t="str">
            <v>SAP-AC</v>
          </cell>
          <cell r="C1133" t="str">
            <v>14114</v>
          </cell>
          <cell r="D1133" t="str">
            <v>Accounts receivable - rates MCC</v>
          </cell>
          <cell r="E1133" t="str">
            <v>BS14110</v>
          </cell>
        </row>
        <row r="1134">
          <cell r="A1134" t="str">
            <v>14115SAP-AC</v>
          </cell>
          <cell r="B1134" t="str">
            <v>SAP-AC</v>
          </cell>
          <cell r="C1134" t="str">
            <v>14115</v>
          </cell>
          <cell r="D1134" t="str">
            <v>Accounts receivable - rates NSCC</v>
          </cell>
          <cell r="E1134" t="str">
            <v>BS14110</v>
          </cell>
        </row>
        <row r="1135">
          <cell r="A1135" t="str">
            <v>14116SAP-AC</v>
          </cell>
          <cell r="B1135" t="str">
            <v>SAP-AC</v>
          </cell>
          <cell r="C1135" t="str">
            <v>14116</v>
          </cell>
          <cell r="D1135" t="str">
            <v>Accounts receivable - rates PDC</v>
          </cell>
          <cell r="E1135" t="str">
            <v>BS14110</v>
          </cell>
        </row>
        <row r="1136">
          <cell r="A1136" t="str">
            <v>14117SAP-AC</v>
          </cell>
          <cell r="B1136" t="str">
            <v>SAP-AC</v>
          </cell>
          <cell r="C1136" t="str">
            <v>14117</v>
          </cell>
          <cell r="D1136" t="str">
            <v>Accounts receivable - rates RDC</v>
          </cell>
          <cell r="E1136" t="str">
            <v>BS14110</v>
          </cell>
        </row>
        <row r="1137">
          <cell r="A1137" t="str">
            <v>14118SAP-AC</v>
          </cell>
          <cell r="B1137" t="str">
            <v>SAP-AC</v>
          </cell>
          <cell r="C1137" t="str">
            <v>14118</v>
          </cell>
          <cell r="D1137" t="str">
            <v>Accounts receivable - rates WCC</v>
          </cell>
          <cell r="E1137" t="str">
            <v>BS14110</v>
          </cell>
        </row>
        <row r="1138">
          <cell r="A1138" t="str">
            <v>14120SAP-AC</v>
          </cell>
          <cell r="B1138" t="str">
            <v>SAP-AC</v>
          </cell>
          <cell r="C1138">
            <v>14120</v>
          </cell>
          <cell r="D1138" t="str">
            <v>Accounts receivable - Retrofit</v>
          </cell>
          <cell r="E1138" t="str">
            <v>BS14120</v>
          </cell>
        </row>
        <row r="1139">
          <cell r="A1139" t="str">
            <v>14200SAP-AC</v>
          </cell>
          <cell r="B1139" t="str">
            <v>SAP-AC</v>
          </cell>
          <cell r="C1139" t="str">
            <v>14200</v>
          </cell>
          <cell r="D1139" t="str">
            <v>Build Control - Intrnl transact clearing</v>
          </cell>
          <cell r="E1139" t="str">
            <v>BS15011</v>
          </cell>
        </row>
        <row r="1140">
          <cell r="A1140" t="str">
            <v>14201SAP-AC</v>
          </cell>
          <cell r="B1140" t="str">
            <v>SAP-AC</v>
          </cell>
          <cell r="C1140" t="str">
            <v>14201</v>
          </cell>
          <cell r="D1140" t="str">
            <v>Licensing - Intrnl transact clearing</v>
          </cell>
          <cell r="E1140" t="str">
            <v>BS15011</v>
          </cell>
        </row>
        <row r="1141">
          <cell r="A1141" t="str">
            <v>14202SAP-AC</v>
          </cell>
          <cell r="B1141" t="str">
            <v>SAP-AC</v>
          </cell>
          <cell r="C1141" t="str">
            <v>14202</v>
          </cell>
          <cell r="D1141" t="str">
            <v>Rates - Intrnl transact clearing</v>
          </cell>
          <cell r="E1141" t="str">
            <v>BS15011</v>
          </cell>
        </row>
        <row r="1142">
          <cell r="A1142" t="str">
            <v>14203SAP-AC</v>
          </cell>
          <cell r="B1142" t="str">
            <v>SAP-AC</v>
          </cell>
          <cell r="C1142" t="str">
            <v>14203</v>
          </cell>
          <cell r="D1142" t="str">
            <v>Resource Consents - Intrnl transact clearing</v>
          </cell>
          <cell r="E1142" t="str">
            <v>BS15011</v>
          </cell>
        </row>
        <row r="1143">
          <cell r="A1143" t="str">
            <v>14206SAP-AC</v>
          </cell>
          <cell r="B1143" t="str">
            <v>SAP-AC</v>
          </cell>
          <cell r="C1143" t="str">
            <v>14206</v>
          </cell>
          <cell r="D1143" t="str">
            <v>WS (Waste) - internal transact clearing</v>
          </cell>
          <cell r="E1143" t="str">
            <v>BS15011</v>
          </cell>
        </row>
        <row r="1144">
          <cell r="A1144" t="str">
            <v>14207SAP-AC</v>
          </cell>
          <cell r="B1144" t="str">
            <v>SAP-AC</v>
          </cell>
          <cell r="C1144" t="str">
            <v>14207</v>
          </cell>
          <cell r="D1144" t="str">
            <v>EB (Facilities) - internal transact clearing</v>
          </cell>
          <cell r="E1144" t="str">
            <v>BS15011</v>
          </cell>
        </row>
        <row r="1145">
          <cell r="A1145" t="str">
            <v>14208SAP-AC</v>
          </cell>
          <cell r="B1145" t="str">
            <v>SAP-AC</v>
          </cell>
          <cell r="C1145" t="str">
            <v>14208</v>
          </cell>
          <cell r="D1145" t="str">
            <v>SB (Miscellaneous) - internal transact clearing</v>
          </cell>
          <cell r="E1145" t="str">
            <v>BS15011</v>
          </cell>
        </row>
        <row r="1146">
          <cell r="A1146" t="str">
            <v>14310SAP-AC</v>
          </cell>
          <cell r="B1146" t="str">
            <v>SAP-AC</v>
          </cell>
          <cell r="C1146" t="str">
            <v>14310</v>
          </cell>
          <cell r="D1146" t="str">
            <v>Rates revenue apportioned</v>
          </cell>
          <cell r="E1146" t="str">
            <v>BS14310</v>
          </cell>
        </row>
        <row r="1147">
          <cell r="A1147" t="str">
            <v>14320SAP-AC</v>
          </cell>
          <cell r="B1147" t="str">
            <v>SAP-AC</v>
          </cell>
          <cell r="C1147" t="str">
            <v>14320</v>
          </cell>
          <cell r="D1147" t="str">
            <v>Rates revenue clearing / suspense</v>
          </cell>
          <cell r="E1147" t="str">
            <v>BS14320</v>
          </cell>
        </row>
        <row r="1148">
          <cell r="A1148" t="str">
            <v>14410SAP-AC</v>
          </cell>
          <cell r="B1148" t="str">
            <v>SAP-AC</v>
          </cell>
          <cell r="C1148" t="str">
            <v>14410</v>
          </cell>
          <cell r="D1148" t="str">
            <v>Provision for doubtful debts</v>
          </cell>
          <cell r="E1148" t="str">
            <v>BS14410</v>
          </cell>
        </row>
        <row r="1149">
          <cell r="A1149" t="str">
            <v>14412SAP-AC</v>
          </cell>
          <cell r="B1149" t="str">
            <v>SAP-AC</v>
          </cell>
          <cell r="C1149" t="str">
            <v>14412</v>
          </cell>
          <cell r="D1149" t="str">
            <v>BLOCKED Provision for doubtful debts - rates</v>
          </cell>
          <cell r="E1149" t="str">
            <v>BS14412</v>
          </cell>
        </row>
        <row r="1150">
          <cell r="A1150" t="str">
            <v>14510SAP-AC</v>
          </cell>
          <cell r="B1150" t="str">
            <v>SAP-AC</v>
          </cell>
          <cell r="C1150" t="str">
            <v>14510</v>
          </cell>
          <cell r="D1150" t="str">
            <v>GST input tax 12.5%</v>
          </cell>
          <cell r="E1150" t="str">
            <v>BS14510</v>
          </cell>
        </row>
        <row r="1151">
          <cell r="A1151" t="str">
            <v>14511SAP-AC</v>
          </cell>
          <cell r="B1151" t="str">
            <v>SAP-AC</v>
          </cell>
          <cell r="C1151" t="str">
            <v>14511</v>
          </cell>
          <cell r="D1151" t="str">
            <v>GST input tax 15%</v>
          </cell>
          <cell r="E1151" t="str">
            <v>BS14511</v>
          </cell>
        </row>
        <row r="1152">
          <cell r="A1152" t="str">
            <v>14512SAP-AC</v>
          </cell>
          <cell r="B1152" t="str">
            <v>SAP-AC</v>
          </cell>
          <cell r="C1152" t="str">
            <v>14512</v>
          </cell>
          <cell r="D1152" t="str">
            <v>GST on rates revenue</v>
          </cell>
          <cell r="E1152" t="str">
            <v>BS14512</v>
          </cell>
        </row>
        <row r="1153">
          <cell r="A1153" t="str">
            <v>14521SAP-AC</v>
          </cell>
          <cell r="B1153" t="str">
            <v>SAP-AC</v>
          </cell>
          <cell r="C1153" t="str">
            <v>14521</v>
          </cell>
          <cell r="D1153" t="str">
            <v>GST input tax Manual entry 15%</v>
          </cell>
          <cell r="E1153" t="str">
            <v>BS14521</v>
          </cell>
        </row>
        <row r="1154">
          <cell r="A1154" t="str">
            <v>14531SAP-AC</v>
          </cell>
          <cell r="B1154" t="str">
            <v>SAP-AC</v>
          </cell>
          <cell r="C1154" t="str">
            <v>14531</v>
          </cell>
          <cell r="D1154" t="str">
            <v>GST output tax 15%</v>
          </cell>
          <cell r="E1154" t="str">
            <v>BS14531</v>
          </cell>
        </row>
        <row r="1155">
          <cell r="A1155" t="str">
            <v>14532SAP-AC</v>
          </cell>
          <cell r="B1155" t="str">
            <v>SAP-AC</v>
          </cell>
          <cell r="C1155" t="str">
            <v>14532</v>
          </cell>
          <cell r="D1155" t="str">
            <v>GST on output tax</v>
          </cell>
          <cell r="E1155" t="str">
            <v>BS14532</v>
          </cell>
        </row>
        <row r="1156">
          <cell r="A1156" t="str">
            <v>14541SAP-AC</v>
          </cell>
          <cell r="B1156" t="str">
            <v>SAP-AC</v>
          </cell>
          <cell r="C1156" t="str">
            <v>14541</v>
          </cell>
          <cell r="D1156" t="str">
            <v>GST output tax Manual entry 15%</v>
          </cell>
          <cell r="E1156" t="str">
            <v>BS14541</v>
          </cell>
        </row>
        <row r="1157">
          <cell r="A1157" t="str">
            <v>14551SAP-AC</v>
          </cell>
          <cell r="B1157" t="str">
            <v>SAP-AC</v>
          </cell>
          <cell r="C1157" t="str">
            <v>14551</v>
          </cell>
          <cell r="D1157" t="str">
            <v>GST on rates revenue 15%</v>
          </cell>
          <cell r="E1157" t="str">
            <v>BS14551</v>
          </cell>
        </row>
        <row r="1158">
          <cell r="A1158" t="str">
            <v>14552SAP-AC</v>
          </cell>
          <cell r="B1158" t="str">
            <v>SAP-AC</v>
          </cell>
          <cell r="C1158">
            <v>14552</v>
          </cell>
          <cell r="D1158" t="str">
            <v>GST on Retrofit</v>
          </cell>
          <cell r="E1158" t="str">
            <v>BS14552</v>
          </cell>
        </row>
        <row r="1159">
          <cell r="A1159" t="str">
            <v>14553SAP-AC</v>
          </cell>
          <cell r="B1159" t="str">
            <v>SAP-AC</v>
          </cell>
          <cell r="C1159">
            <v>14553</v>
          </cell>
          <cell r="D1159" t="str">
            <v>Output GST on rerofit</v>
          </cell>
          <cell r="E1159" t="str">
            <v>BS14553</v>
          </cell>
        </row>
        <row r="1160">
          <cell r="A1160" t="str">
            <v>14560SAP-AC</v>
          </cell>
          <cell r="B1160" t="str">
            <v>SAP-AC</v>
          </cell>
          <cell r="C1160" t="str">
            <v>14560</v>
          </cell>
          <cell r="D1160" t="str">
            <v>GST adjustments</v>
          </cell>
          <cell r="E1160" t="str">
            <v>BS14560</v>
          </cell>
        </row>
        <row r="1161">
          <cell r="A1161" t="str">
            <v>14561SAP-AC</v>
          </cell>
          <cell r="B1161" t="str">
            <v>SAP-AC</v>
          </cell>
          <cell r="C1161" t="str">
            <v>14561</v>
          </cell>
          <cell r="D1161" t="str">
            <v>GST adjustments 15%</v>
          </cell>
          <cell r="E1161" t="str">
            <v>BS14561</v>
          </cell>
        </row>
        <row r="1162">
          <cell r="A1162" t="str">
            <v>14591SAP-AC</v>
          </cell>
          <cell r="B1162" t="str">
            <v>SAP-AC</v>
          </cell>
          <cell r="C1162" t="str">
            <v>14591</v>
          </cell>
          <cell r="D1162" t="str">
            <v>GST payable</v>
          </cell>
          <cell r="E1162" t="str">
            <v>BS14591</v>
          </cell>
        </row>
        <row r="1163">
          <cell r="A1163" t="str">
            <v>14610SAP-AC</v>
          </cell>
          <cell r="B1163" t="str">
            <v>SAP-AC</v>
          </cell>
          <cell r="C1163" t="str">
            <v>14610</v>
          </cell>
          <cell r="D1163" t="str">
            <v>Current assets - Accrued interest inc ctrl (integr</v>
          </cell>
          <cell r="E1163" t="str">
            <v>BS14610</v>
          </cell>
        </row>
        <row r="1164">
          <cell r="A1164" t="str">
            <v>14611SAP-AC</v>
          </cell>
          <cell r="B1164" t="str">
            <v>SAP-AC</v>
          </cell>
          <cell r="C1164" t="str">
            <v>14611</v>
          </cell>
          <cell r="D1164" t="str">
            <v>Current assets - Accrued income</v>
          </cell>
          <cell r="E1164" t="str">
            <v>BS14611</v>
          </cell>
        </row>
        <row r="1165">
          <cell r="A1165" t="str">
            <v>14612SAP-AC</v>
          </cell>
          <cell r="B1165" t="str">
            <v>SAP-AC</v>
          </cell>
          <cell r="C1165" t="str">
            <v>14612</v>
          </cell>
          <cell r="D1165" t="str">
            <v>Current assets - Accrued interest income</v>
          </cell>
          <cell r="E1165" t="str">
            <v>BS14612</v>
          </cell>
        </row>
        <row r="1166">
          <cell r="A1166" t="str">
            <v>14615SAP-AC</v>
          </cell>
          <cell r="B1166" t="str">
            <v>SAP-AC</v>
          </cell>
          <cell r="C1166" t="str">
            <v>14615</v>
          </cell>
          <cell r="D1166" t="str">
            <v>Current assets - Accrued income Real Estate</v>
          </cell>
          <cell r="E1166" t="str">
            <v>BS14615</v>
          </cell>
        </row>
        <row r="1167">
          <cell r="A1167" t="str">
            <v>14710SAP-AC</v>
          </cell>
          <cell r="B1167" t="str">
            <v>SAP-AC</v>
          </cell>
          <cell r="C1167" t="str">
            <v>14710</v>
          </cell>
          <cell r="D1167" t="str">
            <v>Current assets - Dividend receivable</v>
          </cell>
          <cell r="E1167" t="str">
            <v>BS14710</v>
          </cell>
        </row>
        <row r="1168">
          <cell r="A1168" t="str">
            <v>14810SAP-AC</v>
          </cell>
          <cell r="B1168" t="str">
            <v>SAP-AC</v>
          </cell>
          <cell r="C1168" t="str">
            <v>14810</v>
          </cell>
          <cell r="D1168" t="str">
            <v>Prepayments - General</v>
          </cell>
          <cell r="E1168" t="str">
            <v>BS14810</v>
          </cell>
        </row>
        <row r="1169">
          <cell r="A1169" t="str">
            <v>14811SAP-AC</v>
          </cell>
          <cell r="B1169" t="str">
            <v>SAP-AC</v>
          </cell>
          <cell r="C1169" t="str">
            <v>14811</v>
          </cell>
          <cell r="D1169" t="str">
            <v>Prepayments - Resource consent WIP</v>
          </cell>
          <cell r="E1169" t="str">
            <v>BS14811</v>
          </cell>
        </row>
        <row r="1170">
          <cell r="A1170" t="str">
            <v>15010SAP-AC</v>
          </cell>
          <cell r="B1170" t="str">
            <v>SAP-AC</v>
          </cell>
          <cell r="C1170" t="str">
            <v>15010</v>
          </cell>
          <cell r="D1170" t="str">
            <v>Suspense receivables</v>
          </cell>
          <cell r="E1170" t="str">
            <v>BS15010</v>
          </cell>
        </row>
        <row r="1171">
          <cell r="A1171" t="str">
            <v>15011SAP-AC</v>
          </cell>
          <cell r="B1171" t="str">
            <v>SAP-AC</v>
          </cell>
          <cell r="C1171" t="str">
            <v>15011</v>
          </cell>
          <cell r="D1171" t="str">
            <v>Current assets - Debtors clearing</v>
          </cell>
          <cell r="E1171" t="str">
            <v>BS15011</v>
          </cell>
        </row>
        <row r="1172">
          <cell r="A1172" t="str">
            <v>15012SAP-AC</v>
          </cell>
          <cell r="B1172" t="str">
            <v>SAP-AC</v>
          </cell>
          <cell r="C1172" t="str">
            <v>15012</v>
          </cell>
          <cell r="D1172" t="str">
            <v>Newcore Debtors Control Data Migration</v>
          </cell>
          <cell r="E1172" t="str">
            <v>BS15012</v>
          </cell>
        </row>
        <row r="1173">
          <cell r="A1173" t="str">
            <v>15310SAP-AC</v>
          </cell>
          <cell r="B1173" t="str">
            <v>SAP-AC</v>
          </cell>
          <cell r="C1173" t="str">
            <v>15310</v>
          </cell>
          <cell r="D1173" t="str">
            <v>Current assets - Other receivables</v>
          </cell>
          <cell r="E1173" t="str">
            <v>BS15310</v>
          </cell>
        </row>
        <row r="1174">
          <cell r="A1174" t="str">
            <v>15315SAP-AC</v>
          </cell>
          <cell r="B1174" t="str">
            <v>SAP-AC</v>
          </cell>
          <cell r="C1174" t="str">
            <v>15315</v>
          </cell>
          <cell r="D1174" t="str">
            <v>Current assets - Insurance recoveries receivables</v>
          </cell>
          <cell r="E1174" t="str">
            <v>BS15315</v>
          </cell>
        </row>
        <row r="1175">
          <cell r="A1175" t="str">
            <v>15510SAP-AC</v>
          </cell>
          <cell r="B1175" t="str">
            <v>SAP-AC</v>
          </cell>
          <cell r="C1175" t="str">
            <v>15510</v>
          </cell>
          <cell r="D1175" t="str">
            <v>Current assets - Inventories</v>
          </cell>
          <cell r="E1175" t="str">
            <v>BS15510</v>
          </cell>
        </row>
        <row r="1176">
          <cell r="A1176" t="str">
            <v>15511SAP-AC</v>
          </cell>
          <cell r="B1176" t="str">
            <v>SAP-AC</v>
          </cell>
          <cell r="C1176" t="str">
            <v>15511</v>
          </cell>
          <cell r="D1176" t="str">
            <v>Current assets - Inventories OYO properties (AC on</v>
          </cell>
          <cell r="E1176" t="str">
            <v>BS15511</v>
          </cell>
        </row>
        <row r="1177">
          <cell r="A1177" t="str">
            <v>15519SAP-AC</v>
          </cell>
          <cell r="B1177" t="str">
            <v>SAP-AC</v>
          </cell>
          <cell r="C1177" t="str">
            <v>15519</v>
          </cell>
          <cell r="D1177" t="str">
            <v>Provisions for inventory obsolescence (WC)</v>
          </cell>
          <cell r="E1177" t="str">
            <v>BS15519</v>
          </cell>
        </row>
        <row r="1178">
          <cell r="A1178" t="str">
            <v>15520SAP-AC</v>
          </cell>
          <cell r="B1178" t="str">
            <v>SAP-AC</v>
          </cell>
          <cell r="C1178" t="str">
            <v>15520</v>
          </cell>
          <cell r="D1178" t="str">
            <v>Financial assets current - term dep &gt; 3 months</v>
          </cell>
          <cell r="E1178" t="str">
            <v>BS15520</v>
          </cell>
        </row>
        <row r="1179">
          <cell r="A1179" t="str">
            <v>15521SAP-AC</v>
          </cell>
          <cell r="B1179" t="str">
            <v>SAP-AC</v>
          </cell>
          <cell r="C1179" t="str">
            <v>15521</v>
          </cell>
          <cell r="D1179" t="str">
            <v>Financial assets current - bonds</v>
          </cell>
          <cell r="E1179" t="str">
            <v>BS15521</v>
          </cell>
        </row>
        <row r="1180">
          <cell r="A1180" t="str">
            <v>15522SAP-AC</v>
          </cell>
          <cell r="B1180" t="str">
            <v>SAP-AC</v>
          </cell>
          <cell r="C1180" t="str">
            <v>15522</v>
          </cell>
          <cell r="D1180" t="str">
            <v>Financial assets current - floating rate notes</v>
          </cell>
          <cell r="E1180" t="str">
            <v>BS15522</v>
          </cell>
        </row>
        <row r="1181">
          <cell r="A1181" t="str">
            <v>15523SAP-AC</v>
          </cell>
          <cell r="B1181" t="str">
            <v>SAP-AC</v>
          </cell>
          <cell r="C1181" t="str">
            <v>15523</v>
          </cell>
          <cell r="D1181" t="str">
            <v>Financial assets current - community loans</v>
          </cell>
          <cell r="E1181" t="str">
            <v>BS15523</v>
          </cell>
        </row>
        <row r="1182">
          <cell r="A1182" t="str">
            <v>15524SAP-AC</v>
          </cell>
          <cell r="B1182" t="str">
            <v>SAP-AC</v>
          </cell>
          <cell r="C1182" t="str">
            <v>15524</v>
          </cell>
          <cell r="D1182" t="str">
            <v>Financial assets current - redeemable preference shares</v>
          </cell>
          <cell r="E1182" t="str">
            <v>BS15524</v>
          </cell>
        </row>
        <row r="1183">
          <cell r="A1183" t="str">
            <v>15525SAP-AC</v>
          </cell>
          <cell r="B1183" t="str">
            <v>SAP-AC</v>
          </cell>
          <cell r="C1183" t="str">
            <v>15525</v>
          </cell>
          <cell r="D1183" t="str">
            <v>Financial assets current - listed shares</v>
          </cell>
          <cell r="E1183" t="str">
            <v>BS15525</v>
          </cell>
        </row>
        <row r="1184">
          <cell r="A1184" t="str">
            <v>15526SAP-AC</v>
          </cell>
          <cell r="B1184" t="str">
            <v>SAP-AC</v>
          </cell>
          <cell r="C1184" t="str">
            <v>15526</v>
          </cell>
          <cell r="D1184" t="str">
            <v>Financial assets current - unlisted shares</v>
          </cell>
          <cell r="E1184" t="str">
            <v>BS15526</v>
          </cell>
        </row>
        <row r="1185">
          <cell r="A1185" t="str">
            <v>15527SAP-AC</v>
          </cell>
          <cell r="B1185" t="str">
            <v>SAP-AC</v>
          </cell>
          <cell r="C1185" t="str">
            <v>15527</v>
          </cell>
          <cell r="D1185" t="str">
            <v xml:space="preserve"> Financial assest current - adv to related parties</v>
          </cell>
          <cell r="E1185" t="str">
            <v>BS15527</v>
          </cell>
        </row>
        <row r="1186">
          <cell r="A1186" t="str">
            <v>15528SAP-AC</v>
          </cell>
          <cell r="B1186" t="str">
            <v>SAP-AC</v>
          </cell>
          <cell r="C1186" t="str">
            <v>15528</v>
          </cell>
          <cell r="D1186" t="str">
            <v>Financial assets current - other</v>
          </cell>
          <cell r="E1186" t="str">
            <v>BS15528</v>
          </cell>
        </row>
        <row r="1187">
          <cell r="A1187" t="str">
            <v>15529SAP-AC</v>
          </cell>
          <cell r="B1187" t="str">
            <v>SAP-AC</v>
          </cell>
          <cell r="C1187" t="str">
            <v>15529</v>
          </cell>
          <cell r="D1187" t="str">
            <v>Financial assets current - related party loans</v>
          </cell>
          <cell r="E1187" t="str">
            <v>BS15529</v>
          </cell>
        </row>
        <row r="1188">
          <cell r="A1188" t="str">
            <v>15530SAP-AC</v>
          </cell>
          <cell r="B1188" t="str">
            <v>SAP-AC</v>
          </cell>
          <cell r="C1188" t="str">
            <v>15530</v>
          </cell>
          <cell r="D1188" t="str">
            <v>Credit support annex - collateral</v>
          </cell>
          <cell r="E1188" t="str">
            <v>BS15530</v>
          </cell>
        </row>
        <row r="1189">
          <cell r="A1189" t="str">
            <v>15531SAP-AC</v>
          </cell>
          <cell r="B1189" t="str">
            <v>SAP-AC</v>
          </cell>
          <cell r="C1189" t="str">
            <v>15531</v>
          </cell>
          <cell r="D1189" t="str">
            <v>Financial Assets current LGFA</v>
          </cell>
          <cell r="E1189" t="str">
            <v>BS15531</v>
          </cell>
        </row>
        <row r="1190">
          <cell r="A1190" t="str">
            <v>15610SAP-AC</v>
          </cell>
          <cell r="B1190" t="str">
            <v>SAP-AC</v>
          </cell>
          <cell r="C1190" t="str">
            <v>15610</v>
          </cell>
          <cell r="D1190" t="str">
            <v>Current assets - Financial assets (integrity)</v>
          </cell>
          <cell r="E1190" t="str">
            <v>BS15610</v>
          </cell>
        </row>
        <row r="1191">
          <cell r="A1191" t="str">
            <v>15620SAP-AC</v>
          </cell>
          <cell r="B1191" t="str">
            <v>SAP-AC</v>
          </cell>
          <cell r="C1191" t="str">
            <v>15620</v>
          </cell>
          <cell r="D1191" t="str">
            <v>BLOCKED Funds - current</v>
          </cell>
          <cell r="E1191" t="str">
            <v>BS15620</v>
          </cell>
        </row>
        <row r="1192">
          <cell r="A1192" t="str">
            <v>15660SAP-AC</v>
          </cell>
          <cell r="B1192" t="str">
            <v>SAP-AC</v>
          </cell>
          <cell r="C1192" t="str">
            <v>15660</v>
          </cell>
          <cell r="D1192" t="str">
            <v>BLOCKED Current assets - Community loans</v>
          </cell>
          <cell r="E1192" t="str">
            <v>BS15660</v>
          </cell>
        </row>
        <row r="1193">
          <cell r="A1193" t="str">
            <v>15670SAP-AC</v>
          </cell>
          <cell r="B1193" t="str">
            <v>SAP-AC</v>
          </cell>
          <cell r="C1193" t="str">
            <v>15670</v>
          </cell>
          <cell r="D1193" t="str">
            <v>Current assets - Diversified financial assets</v>
          </cell>
          <cell r="E1193" t="str">
            <v>BS15670</v>
          </cell>
        </row>
        <row r="1194">
          <cell r="A1194" t="str">
            <v>15710SAP-AC</v>
          </cell>
          <cell r="B1194" t="str">
            <v>SAP-AC</v>
          </cell>
          <cell r="C1194" t="str">
            <v>15710</v>
          </cell>
          <cell r="D1194" t="str">
            <v>IR swaps asset - cashflow hedge current</v>
          </cell>
          <cell r="E1194" t="str">
            <v>BS15710</v>
          </cell>
        </row>
        <row r="1195">
          <cell r="A1195" t="str">
            <v>15711SAP-AC</v>
          </cell>
          <cell r="B1195" t="str">
            <v>SAP-AC</v>
          </cell>
          <cell r="C1195" t="str">
            <v>15711</v>
          </cell>
          <cell r="D1195" t="str">
            <v>Interest rate swaps asset - FV hedge current</v>
          </cell>
          <cell r="E1195" t="str">
            <v>BS15711</v>
          </cell>
        </row>
        <row r="1196">
          <cell r="A1196" t="str">
            <v>15712SAP-AC</v>
          </cell>
          <cell r="B1196" t="str">
            <v>SAP-AC</v>
          </cell>
          <cell r="C1196" t="str">
            <v>15712</v>
          </cell>
          <cell r="D1196" t="str">
            <v>Interest rate swaps asset - held for trading curr</v>
          </cell>
          <cell r="E1196" t="str">
            <v>BS15712</v>
          </cell>
        </row>
        <row r="1197">
          <cell r="A1197" t="str">
            <v>15720SAP-AC</v>
          </cell>
          <cell r="B1197" t="str">
            <v>SAP-AC</v>
          </cell>
          <cell r="C1197" t="str">
            <v>15720</v>
          </cell>
          <cell r="D1197" t="str">
            <v>Fwd FX contracts - cashflow hedge</v>
          </cell>
          <cell r="E1197" t="str">
            <v>BS15720</v>
          </cell>
        </row>
        <row r="1198">
          <cell r="A1198" t="str">
            <v>15721SAP-AC</v>
          </cell>
          <cell r="B1198" t="str">
            <v>SAP-AC</v>
          </cell>
          <cell r="C1198" t="str">
            <v>15721</v>
          </cell>
          <cell r="D1198" t="str">
            <v>Fwd FX contracts - FV hedge current</v>
          </cell>
          <cell r="E1198" t="str">
            <v>BS15721</v>
          </cell>
        </row>
        <row r="1199">
          <cell r="A1199" t="str">
            <v>15722SAP-AC</v>
          </cell>
          <cell r="B1199" t="str">
            <v>SAP-AC</v>
          </cell>
          <cell r="C1199" t="str">
            <v>15722</v>
          </cell>
          <cell r="D1199" t="str">
            <v>Fwd FX contracts - held for trading current</v>
          </cell>
          <cell r="E1199" t="str">
            <v>BS15722</v>
          </cell>
        </row>
        <row r="1200">
          <cell r="A1200" t="str">
            <v>15724SAP-AC</v>
          </cell>
          <cell r="B1200" t="str">
            <v>SAP-AC</v>
          </cell>
          <cell r="C1200" t="str">
            <v>15724</v>
          </cell>
          <cell r="D1200" t="str">
            <v>Forward rate agreement transactions - not hedge accounted current</v>
          </cell>
          <cell r="E1200" t="str">
            <v>BS15724</v>
          </cell>
        </row>
        <row r="1201">
          <cell r="A1201" t="str">
            <v>15730SAP-AC</v>
          </cell>
          <cell r="B1201" t="str">
            <v>SAP-AC</v>
          </cell>
          <cell r="C1201">
            <v>15730</v>
          </cell>
          <cell r="D1201" t="str">
            <v>Interest rate option - Fair value through surplus/deficit (current asset)</v>
          </cell>
          <cell r="E1201" t="str">
            <v>BS15730</v>
          </cell>
        </row>
        <row r="1202">
          <cell r="A1202" t="str">
            <v>15810SAP-AC</v>
          </cell>
          <cell r="B1202" t="str">
            <v>SAP-AC</v>
          </cell>
          <cell r="C1202" t="str">
            <v>15810</v>
          </cell>
          <cell r="D1202" t="str">
            <v>BLOCKED Current assets - Assets intended for sale</v>
          </cell>
          <cell r="E1202" t="str">
            <v>BS15810</v>
          </cell>
        </row>
        <row r="1203">
          <cell r="A1203" t="str">
            <v>16010SAP-AC</v>
          </cell>
          <cell r="B1203" t="str">
            <v>SAP-AC</v>
          </cell>
          <cell r="C1203" t="str">
            <v>16010</v>
          </cell>
          <cell r="D1203" t="str">
            <v>Petty cash</v>
          </cell>
          <cell r="E1203" t="str">
            <v>BS16010</v>
          </cell>
        </row>
        <row r="1204">
          <cell r="A1204" t="str">
            <v>16011SAP-AC</v>
          </cell>
          <cell r="B1204" t="str">
            <v>SAP-AC</v>
          </cell>
          <cell r="C1204" t="str">
            <v>16011</v>
          </cell>
          <cell r="D1204" t="str">
            <v>Petty cash/till float - Civil Defence Emergcy Mgmt</v>
          </cell>
          <cell r="E1204" t="str">
            <v>BS16010</v>
          </cell>
        </row>
        <row r="1205">
          <cell r="A1205" t="str">
            <v>16012SAP-AC</v>
          </cell>
          <cell r="B1205" t="str">
            <v>SAP-AC</v>
          </cell>
          <cell r="C1205" t="str">
            <v>16012</v>
          </cell>
          <cell r="D1205" t="str">
            <v>Petty cash/till float - Accounting Services</v>
          </cell>
          <cell r="E1205" t="str">
            <v>BS16010</v>
          </cell>
        </row>
        <row r="1206">
          <cell r="A1206" t="str">
            <v>16013SAP-AC</v>
          </cell>
          <cell r="B1206" t="str">
            <v>SAP-AC</v>
          </cell>
          <cell r="C1206" t="str">
            <v>16013</v>
          </cell>
          <cell r="D1206" t="str">
            <v>Petty cash/till float - Democracy</v>
          </cell>
          <cell r="E1206" t="str">
            <v>BS16010</v>
          </cell>
        </row>
        <row r="1207">
          <cell r="A1207" t="str">
            <v>16014SAP-AC</v>
          </cell>
          <cell r="B1207" t="str">
            <v>SAP-AC</v>
          </cell>
          <cell r="C1207" t="str">
            <v>16014</v>
          </cell>
          <cell r="D1207" t="str">
            <v>Petty cash/till float - Information Services</v>
          </cell>
          <cell r="E1207" t="str">
            <v>BS16010</v>
          </cell>
        </row>
        <row r="1208">
          <cell r="A1208" t="str">
            <v>16015SAP-AC</v>
          </cell>
          <cell r="B1208" t="str">
            <v>SAP-AC</v>
          </cell>
          <cell r="C1208" t="str">
            <v>16015</v>
          </cell>
          <cell r="D1208" t="str">
            <v>Petty cash/till float - Local Board Services</v>
          </cell>
          <cell r="E1208" t="str">
            <v>BS16010</v>
          </cell>
        </row>
        <row r="1209">
          <cell r="A1209" t="str">
            <v>16016SAP-AC</v>
          </cell>
          <cell r="B1209" t="str">
            <v>SAP-AC</v>
          </cell>
          <cell r="C1209" t="str">
            <v>16016</v>
          </cell>
          <cell r="D1209" t="str">
            <v>Petty cash/till float - Monitoring</v>
          </cell>
          <cell r="E1209" t="str">
            <v>BS16010</v>
          </cell>
        </row>
        <row r="1210">
          <cell r="A1210" t="str">
            <v>16017SAP-AC</v>
          </cell>
          <cell r="B1210" t="str">
            <v>SAP-AC</v>
          </cell>
          <cell r="C1210" t="str">
            <v>16017</v>
          </cell>
          <cell r="D1210" t="str">
            <v>Petty cash/till float - Building Control</v>
          </cell>
          <cell r="E1210" t="str">
            <v>BS16010</v>
          </cell>
        </row>
        <row r="1211">
          <cell r="A1211" t="str">
            <v>16018SAP-AC</v>
          </cell>
          <cell r="B1211" t="str">
            <v>SAP-AC</v>
          </cell>
          <cell r="C1211" t="str">
            <v>16018</v>
          </cell>
          <cell r="D1211" t="str">
            <v>Petty cash/till float - Com Develop Arts &amp; Culture</v>
          </cell>
          <cell r="E1211" t="str">
            <v>BS16010</v>
          </cell>
        </row>
        <row r="1212">
          <cell r="A1212" t="str">
            <v>16019SAP-AC</v>
          </cell>
          <cell r="B1212" t="str">
            <v>SAP-AC</v>
          </cell>
          <cell r="C1212" t="str">
            <v>16019</v>
          </cell>
          <cell r="D1212" t="str">
            <v>Petty cash/till float - Customer Services</v>
          </cell>
          <cell r="E1212" t="str">
            <v>BS16010</v>
          </cell>
        </row>
        <row r="1213">
          <cell r="A1213" t="str">
            <v>16020SAP-AC</v>
          </cell>
          <cell r="B1213" t="str">
            <v>SAP-AC</v>
          </cell>
          <cell r="C1213" t="str">
            <v>16020</v>
          </cell>
          <cell r="D1213" t="str">
            <v>Petty cash/till float - Infrastructure&amp;Environmntl</v>
          </cell>
          <cell r="E1213" t="str">
            <v>BS16010</v>
          </cell>
        </row>
        <row r="1214">
          <cell r="A1214" t="str">
            <v>16021SAP-AC</v>
          </cell>
          <cell r="B1214" t="str">
            <v>SAP-AC</v>
          </cell>
          <cell r="C1214" t="str">
            <v>16021</v>
          </cell>
          <cell r="D1214" t="str">
            <v>Petty cash/till float - Libraries</v>
          </cell>
          <cell r="E1214" t="str">
            <v>BS16010</v>
          </cell>
        </row>
        <row r="1215">
          <cell r="A1215" t="str">
            <v>16022SAP-AC</v>
          </cell>
          <cell r="B1215" t="str">
            <v>SAP-AC</v>
          </cell>
          <cell r="C1215" t="str">
            <v>16022</v>
          </cell>
          <cell r="D1215" t="str">
            <v>Petty cash/till float - Licensing &amp; Compliance</v>
          </cell>
          <cell r="E1215" t="str">
            <v>BS16010</v>
          </cell>
        </row>
        <row r="1216">
          <cell r="A1216" t="str">
            <v>16023SAP-AC</v>
          </cell>
          <cell r="B1216" t="str">
            <v>SAP-AC</v>
          </cell>
          <cell r="C1216" t="str">
            <v>16023</v>
          </cell>
          <cell r="D1216" t="str">
            <v>Petty cash/till float - Maori Strategy &amp; Relations</v>
          </cell>
          <cell r="E1216" t="str">
            <v>BS16010</v>
          </cell>
        </row>
        <row r="1217">
          <cell r="A1217" t="str">
            <v>16024SAP-AC</v>
          </cell>
          <cell r="B1217" t="str">
            <v>SAP-AC</v>
          </cell>
          <cell r="C1217" t="str">
            <v>16024</v>
          </cell>
          <cell r="D1217" t="str">
            <v>Petty cash/till float - Parks Sport &amp; Recreation</v>
          </cell>
          <cell r="E1217" t="str">
            <v>BS16010</v>
          </cell>
        </row>
        <row r="1218">
          <cell r="A1218" t="str">
            <v>16025SAP-AC</v>
          </cell>
          <cell r="B1218" t="str">
            <v>SAP-AC</v>
          </cell>
          <cell r="C1218" t="str">
            <v>16025</v>
          </cell>
          <cell r="D1218" t="str">
            <v>Petty cash/till float - Regional &amp; Local Planning</v>
          </cell>
          <cell r="E1218" t="str">
            <v>BS16010</v>
          </cell>
        </row>
        <row r="1219">
          <cell r="A1219" t="str">
            <v>16026SAP-AC</v>
          </cell>
          <cell r="B1219" t="str">
            <v>SAP-AC</v>
          </cell>
          <cell r="C1219" t="str">
            <v>16026</v>
          </cell>
          <cell r="D1219" t="str">
            <v>Petty cash/till float - Cultural Institutions</v>
          </cell>
          <cell r="E1219" t="str">
            <v>BS16010</v>
          </cell>
        </row>
        <row r="1220">
          <cell r="A1220" t="str">
            <v>16027SAP-AC</v>
          </cell>
          <cell r="B1220" t="str">
            <v>SAP-AC</v>
          </cell>
          <cell r="C1220" t="str">
            <v>16027</v>
          </cell>
          <cell r="D1220" t="str">
            <v>Petty cash/till float - Major Event</v>
          </cell>
          <cell r="E1220" t="str">
            <v>BS16010</v>
          </cell>
        </row>
        <row r="1221">
          <cell r="A1221" t="str">
            <v>16028SAP-AC</v>
          </cell>
          <cell r="B1221" t="str">
            <v>SAP-AC</v>
          </cell>
          <cell r="C1221" t="str">
            <v>16028</v>
          </cell>
          <cell r="D1221" t="str">
            <v>Petty cash/till float - Visitor Services</v>
          </cell>
          <cell r="E1221" t="str">
            <v>BS16010</v>
          </cell>
        </row>
        <row r="1222">
          <cell r="A1222" t="str">
            <v>16029SAP-AC</v>
          </cell>
          <cell r="B1222" t="str">
            <v>SAP-AC</v>
          </cell>
          <cell r="C1222" t="str">
            <v>16029</v>
          </cell>
          <cell r="D1222" t="str">
            <v>Petty cash/till float - Finance &amp; Business Support</v>
          </cell>
          <cell r="E1222" t="str">
            <v>BS16010</v>
          </cell>
        </row>
        <row r="1223">
          <cell r="A1223" t="str">
            <v>16030SAP-AC</v>
          </cell>
          <cell r="B1223" t="str">
            <v>SAP-AC</v>
          </cell>
          <cell r="C1223" t="str">
            <v>16030</v>
          </cell>
          <cell r="D1223" t="str">
            <v>Petty cash/till float - Mayoral</v>
          </cell>
          <cell r="E1223" t="str">
            <v>BS16010</v>
          </cell>
        </row>
        <row r="1224">
          <cell r="A1224" t="str">
            <v>16043SAP-AC</v>
          </cell>
          <cell r="B1224" t="str">
            <v>SAP-AC</v>
          </cell>
          <cell r="C1224" t="str">
            <v>16043</v>
          </cell>
          <cell r="D1224" t="str">
            <v>ASBUnrec DR CR 24600</v>
          </cell>
          <cell r="E1224" t="str">
            <v>BS16300</v>
          </cell>
        </row>
        <row r="1225">
          <cell r="A1225" t="str">
            <v>16045SAP-AC</v>
          </cell>
          <cell r="B1225" t="str">
            <v>SAP-AC</v>
          </cell>
          <cell r="C1225" t="str">
            <v>16045</v>
          </cell>
          <cell r="D1225" t="str">
            <v>ASBCsh Chq FoH clrg</v>
          </cell>
          <cell r="E1225" t="str">
            <v>BS16300</v>
          </cell>
        </row>
        <row r="1226">
          <cell r="A1226" t="str">
            <v>16046SAP-AC</v>
          </cell>
          <cell r="B1226" t="str">
            <v>SAP-AC</v>
          </cell>
          <cell r="C1226" t="str">
            <v>16046</v>
          </cell>
          <cell r="D1226" t="str">
            <v>ASB EFTPOS FoH clrg</v>
          </cell>
          <cell r="E1226" t="str">
            <v>BS16300</v>
          </cell>
        </row>
        <row r="1227">
          <cell r="A1227" t="str">
            <v>16047SAP-AC</v>
          </cell>
          <cell r="B1227" t="str">
            <v>SAP-AC</v>
          </cell>
          <cell r="C1227" t="str">
            <v>16047</v>
          </cell>
          <cell r="D1227" t="str">
            <v>ASBAmerican Exprsclg</v>
          </cell>
          <cell r="E1227" t="str">
            <v>BS16300</v>
          </cell>
        </row>
        <row r="1228">
          <cell r="A1228" t="str">
            <v>16048SAP-AC</v>
          </cell>
          <cell r="B1228" t="str">
            <v>SAP-AC</v>
          </cell>
          <cell r="C1228" t="str">
            <v>16048</v>
          </cell>
          <cell r="D1228" t="str">
            <v>ASB IVR clrg 24600</v>
          </cell>
          <cell r="E1228" t="str">
            <v>BS16300</v>
          </cell>
        </row>
        <row r="1229">
          <cell r="A1229" t="str">
            <v>16049SAP-AC</v>
          </cell>
          <cell r="B1229" t="str">
            <v>SAP-AC</v>
          </cell>
          <cell r="C1229" t="str">
            <v>16049</v>
          </cell>
          <cell r="D1229" t="str">
            <v>ASBAC MobileEFT24600</v>
          </cell>
          <cell r="E1229" t="str">
            <v>BS16300</v>
          </cell>
        </row>
        <row r="1230">
          <cell r="A1230" t="str">
            <v>16053SAP-AC</v>
          </cell>
          <cell r="B1230" t="str">
            <v>SAP-AC</v>
          </cell>
          <cell r="C1230">
            <v>16053</v>
          </cell>
          <cell r="D1230" t="str">
            <v>ASB AC Unrecognised DR/CR 25400</v>
          </cell>
          <cell r="E1230" t="str">
            <v>BS16300</v>
          </cell>
        </row>
        <row r="1231">
          <cell r="A1231" t="str">
            <v>16055SAP-AC</v>
          </cell>
          <cell r="B1231" t="str">
            <v>SAP-AC</v>
          </cell>
          <cell r="C1231">
            <v>16055</v>
          </cell>
          <cell r="D1231" t="str">
            <v>ASB AC DD File Clearing 25400</v>
          </cell>
          <cell r="E1231" t="str">
            <v>BS16300</v>
          </cell>
        </row>
        <row r="1232">
          <cell r="A1232" t="str">
            <v>16056SAP-AC</v>
          </cell>
          <cell r="B1232" t="str">
            <v>SAP-AC</v>
          </cell>
          <cell r="C1232">
            <v>16056</v>
          </cell>
          <cell r="D1232" t="str">
            <v>ASB AC Remittance clearing 25400</v>
          </cell>
          <cell r="E1232" t="str">
            <v>BS16300</v>
          </cell>
        </row>
        <row r="1233">
          <cell r="A1233" t="str">
            <v>16057SAP-AC</v>
          </cell>
          <cell r="B1233" t="str">
            <v>SAP-AC</v>
          </cell>
          <cell r="C1233">
            <v>16057</v>
          </cell>
          <cell r="D1233" t="str">
            <v>ASB AC Kiwibank Remittance Clearing 25400</v>
          </cell>
          <cell r="E1233" t="str">
            <v>BS16300</v>
          </cell>
        </row>
        <row r="1234">
          <cell r="A1234" t="str">
            <v>16058SAP-AC</v>
          </cell>
          <cell r="B1234" t="str">
            <v>SAP-AC</v>
          </cell>
          <cell r="C1234">
            <v>16058</v>
          </cell>
          <cell r="D1234" t="str">
            <v>ASBCustmr Remit clg</v>
          </cell>
          <cell r="E1234" t="str">
            <v>BS16300</v>
          </cell>
        </row>
        <row r="1235">
          <cell r="A1235" t="str">
            <v>16059SAP-AC</v>
          </cell>
          <cell r="B1235" t="str">
            <v>SAP-AC</v>
          </cell>
          <cell r="C1235" t="str">
            <v>16059</v>
          </cell>
          <cell r="D1235" t="str">
            <v>ASB DPS Remit clg</v>
          </cell>
          <cell r="E1235" t="str">
            <v>BS16300</v>
          </cell>
        </row>
        <row r="1236">
          <cell r="A1236" t="str">
            <v>16060SAP-AC</v>
          </cell>
          <cell r="B1236" t="str">
            <v>SAP-AC</v>
          </cell>
          <cell r="C1236" t="str">
            <v>16060</v>
          </cell>
          <cell r="D1236" t="str">
            <v>ASBDPSRealTimeCr/crd</v>
          </cell>
          <cell r="E1236" t="str">
            <v>BS16300</v>
          </cell>
        </row>
        <row r="1237">
          <cell r="A1237" t="str">
            <v>16062SAP-AC</v>
          </cell>
          <cell r="B1237" t="str">
            <v>SAP-AC</v>
          </cell>
          <cell r="C1237" t="str">
            <v>16062</v>
          </cell>
          <cell r="D1237" t="str">
            <v>ASB DPS A2A Multi</v>
          </cell>
          <cell r="E1237" t="str">
            <v>BS16300</v>
          </cell>
        </row>
        <row r="1238">
          <cell r="A1238" t="str">
            <v>16063SAP-AC</v>
          </cell>
          <cell r="B1238" t="str">
            <v>SAP-AC</v>
          </cell>
          <cell r="C1238" t="str">
            <v>16063</v>
          </cell>
          <cell r="D1238" t="str">
            <v>ASB AC MoJ File clearing 25400</v>
          </cell>
          <cell r="E1238" t="str">
            <v>BS16300</v>
          </cell>
        </row>
        <row r="1239">
          <cell r="A1239" t="str">
            <v>16070SAP-AC</v>
          </cell>
          <cell r="B1239" t="str">
            <v>SAP-AC</v>
          </cell>
          <cell r="C1239" t="str">
            <v>16070</v>
          </cell>
          <cell r="D1239" t="str">
            <v>ASB AC Rates electronic 12-3113-0131262-00</v>
          </cell>
          <cell r="E1239" t="str">
            <v>BS16300</v>
          </cell>
        </row>
        <row r="1240">
          <cell r="A1240" t="str">
            <v>16073SAP-AC</v>
          </cell>
          <cell r="B1240" t="str">
            <v>SAP-AC</v>
          </cell>
          <cell r="C1240">
            <v>16073</v>
          </cell>
          <cell r="D1240" t="str">
            <v>ASB AC Unrecognised DR/CR 26200</v>
          </cell>
          <cell r="E1240" t="str">
            <v>BS16300</v>
          </cell>
        </row>
        <row r="1241">
          <cell r="A1241" t="str">
            <v>16075SAP-AC</v>
          </cell>
          <cell r="B1241" t="str">
            <v>SAP-AC</v>
          </cell>
          <cell r="C1241">
            <v>16075</v>
          </cell>
          <cell r="D1241" t="str">
            <v>ASB AC Rates Electronic clearing 26200</v>
          </cell>
          <cell r="E1241" t="str">
            <v>BS16300</v>
          </cell>
        </row>
        <row r="1242">
          <cell r="A1242" t="str">
            <v>16083SAP-AC</v>
          </cell>
          <cell r="B1242" t="str">
            <v>SAP-AC</v>
          </cell>
          <cell r="C1242">
            <v>16083</v>
          </cell>
          <cell r="D1242" t="str">
            <v>ASB AC Unrecognised DR/CR 28900</v>
          </cell>
          <cell r="E1242" t="str">
            <v>BS16300</v>
          </cell>
        </row>
        <row r="1243">
          <cell r="A1243" t="str">
            <v>16085SAP-AC</v>
          </cell>
          <cell r="B1243" t="str">
            <v>SAP-AC</v>
          </cell>
          <cell r="C1243">
            <v>16085</v>
          </cell>
          <cell r="D1243" t="str">
            <v>ASB AC Non- Rates Electronic clearing 28900</v>
          </cell>
          <cell r="E1243" t="str">
            <v>BS16300</v>
          </cell>
        </row>
        <row r="1244">
          <cell r="A1244" t="str">
            <v>16090SAP-AC</v>
          </cell>
          <cell r="B1244" t="str">
            <v>SAP-AC</v>
          </cell>
          <cell r="C1244">
            <v>16090</v>
          </cell>
          <cell r="D1244" t="str">
            <v>ASB AC General dishonours 12-3113-0131297-00</v>
          </cell>
          <cell r="E1244" t="str">
            <v>BS16300</v>
          </cell>
        </row>
        <row r="1245">
          <cell r="A1245" t="str">
            <v>16093SAP-AC</v>
          </cell>
          <cell r="B1245" t="str">
            <v>SAP-AC</v>
          </cell>
          <cell r="C1245">
            <v>16093</v>
          </cell>
          <cell r="D1245" t="str">
            <v>ASBUnrec DR/CR 29700</v>
          </cell>
          <cell r="E1245" t="str">
            <v>BS16300</v>
          </cell>
        </row>
        <row r="1246">
          <cell r="A1246" t="str">
            <v>16095SAP-AC</v>
          </cell>
          <cell r="B1246" t="str">
            <v>SAP-AC</v>
          </cell>
          <cell r="C1246">
            <v>16095</v>
          </cell>
          <cell r="D1246" t="str">
            <v>ASB General Dishonours clearing</v>
          </cell>
          <cell r="E1246" t="str">
            <v>BS16300</v>
          </cell>
        </row>
        <row r="1247">
          <cell r="A1247" t="str">
            <v>16100SAP-AC</v>
          </cell>
          <cell r="B1247" t="str">
            <v>SAP-AC</v>
          </cell>
          <cell r="C1247">
            <v>16100</v>
          </cell>
          <cell r="D1247" t="str">
            <v>ASB AC DD dishonours 12-3113-0131318-00</v>
          </cell>
          <cell r="E1247" t="str">
            <v>BS16300</v>
          </cell>
        </row>
        <row r="1248">
          <cell r="A1248" t="str">
            <v>16103SAP-AC</v>
          </cell>
          <cell r="B1248" t="str">
            <v>SAP-AC</v>
          </cell>
          <cell r="C1248">
            <v>16103</v>
          </cell>
          <cell r="D1248" t="str">
            <v>ASB AC Rates Unrecognised DR/CR 31800</v>
          </cell>
          <cell r="E1248" t="str">
            <v>BS16300</v>
          </cell>
        </row>
        <row r="1249">
          <cell r="A1249" t="str">
            <v>16105SAP-AC</v>
          </cell>
          <cell r="B1249" t="str">
            <v>SAP-AC</v>
          </cell>
          <cell r="C1249">
            <v>16105</v>
          </cell>
          <cell r="D1249" t="str">
            <v>ASB AC DD Dishonours clearing 31800</v>
          </cell>
          <cell r="E1249" t="str">
            <v>BS16300</v>
          </cell>
        </row>
        <row r="1250">
          <cell r="A1250" t="str">
            <v>16110SAP-AC</v>
          </cell>
          <cell r="B1250" t="str">
            <v>SAP-AC</v>
          </cell>
          <cell r="C1250" t="str">
            <v>16110</v>
          </cell>
          <cell r="D1250" t="str">
            <v>Cash in transit</v>
          </cell>
          <cell r="E1250" t="str">
            <v>BS16110</v>
          </cell>
        </row>
        <row r="1251">
          <cell r="A1251" t="str">
            <v>16123SAP-AC</v>
          </cell>
          <cell r="B1251" t="str">
            <v>SAP-AC</v>
          </cell>
          <cell r="C1251">
            <v>16123</v>
          </cell>
          <cell r="D1251" t="str">
            <v>ASB AC Unrecognised DR/CR old 888</v>
          </cell>
          <cell r="E1251" t="str">
            <v>BS16300</v>
          </cell>
        </row>
        <row r="1252">
          <cell r="A1252" t="str">
            <v>16125SAP-AC</v>
          </cell>
          <cell r="B1252" t="str">
            <v>SAP-AC</v>
          </cell>
          <cell r="C1252">
            <v>16125</v>
          </cell>
          <cell r="D1252" t="str">
            <v>ATEED Clearing 12302</v>
          </cell>
          <cell r="E1252" t="str">
            <v>BS16300</v>
          </cell>
        </row>
        <row r="1253">
          <cell r="A1253" t="str">
            <v>16133SAP-AC</v>
          </cell>
          <cell r="B1253" t="str">
            <v>SAP-AC</v>
          </cell>
          <cell r="C1253">
            <v>16133</v>
          </cell>
          <cell r="D1253" t="str">
            <v>AC Non SAP Dishr clg</v>
          </cell>
          <cell r="E1253" t="str">
            <v>BS16300</v>
          </cell>
        </row>
        <row r="1254">
          <cell r="A1254" t="str">
            <v>16150SAP-AC</v>
          </cell>
          <cell r="B1254" t="str">
            <v>SAP-AC</v>
          </cell>
          <cell r="C1254">
            <v>16150</v>
          </cell>
          <cell r="D1254" t="str">
            <v>ASB AC Leisure main bank a/c</v>
          </cell>
          <cell r="E1254" t="str">
            <v>BS16300</v>
          </cell>
        </row>
        <row r="1255">
          <cell r="A1255" t="str">
            <v>16153SAP-AC</v>
          </cell>
          <cell r="B1255" t="str">
            <v>SAP-AC</v>
          </cell>
          <cell r="C1255">
            <v>16153</v>
          </cell>
          <cell r="D1255" t="str">
            <v>ASB AC Leisure Unrecognised DR CR</v>
          </cell>
          <cell r="E1255" t="str">
            <v>BS16300</v>
          </cell>
        </row>
        <row r="1256">
          <cell r="A1256" t="str">
            <v>16154SAP-AC</v>
          </cell>
          <cell r="B1256" t="str">
            <v>SAP-AC</v>
          </cell>
          <cell r="C1256">
            <v>16154</v>
          </cell>
          <cell r="D1256" t="str">
            <v>ASB AC Leisure Dishonour 34200</v>
          </cell>
          <cell r="E1256" t="str">
            <v>BS16300</v>
          </cell>
        </row>
        <row r="1257">
          <cell r="A1257" t="str">
            <v>16155SAP-AC</v>
          </cell>
          <cell r="B1257" t="str">
            <v>SAP-AC</v>
          </cell>
          <cell r="C1257">
            <v>16155</v>
          </cell>
          <cell r="D1257" t="str">
            <v>ASB AC Leisure clearing</v>
          </cell>
          <cell r="E1257" t="str">
            <v>BS16300</v>
          </cell>
        </row>
        <row r="1258">
          <cell r="A1258" t="str">
            <v>16170SAP-AC</v>
          </cell>
          <cell r="B1258" t="str">
            <v>SAP-AC</v>
          </cell>
          <cell r="C1258">
            <v>16170</v>
          </cell>
          <cell r="D1258" t="str">
            <v>ASB AC Library Main Bank ac 12-3113-0131393-00</v>
          </cell>
          <cell r="E1258" t="str">
            <v>BS16300</v>
          </cell>
        </row>
        <row r="1259">
          <cell r="A1259" t="str">
            <v>16173SAP-AC</v>
          </cell>
          <cell r="B1259" t="str">
            <v>SAP-AC</v>
          </cell>
          <cell r="C1259">
            <v>16173</v>
          </cell>
          <cell r="D1259" t="str">
            <v>ASB AC Library Unrecognised DR CR 39300</v>
          </cell>
          <cell r="E1259" t="str">
            <v>BS16300</v>
          </cell>
        </row>
        <row r="1260">
          <cell r="A1260" t="str">
            <v>16174SAP-AC</v>
          </cell>
          <cell r="B1260" t="str">
            <v>SAP-AC</v>
          </cell>
          <cell r="C1260">
            <v>16174</v>
          </cell>
          <cell r="D1260" t="str">
            <v>ASB Library Dishonour 39300</v>
          </cell>
          <cell r="E1260" t="str">
            <v>BS16300</v>
          </cell>
        </row>
        <row r="1261">
          <cell r="A1261" t="str">
            <v>16175SAP-AC</v>
          </cell>
          <cell r="B1261" t="str">
            <v>SAP-AC</v>
          </cell>
          <cell r="C1261">
            <v>16175</v>
          </cell>
          <cell r="D1261" t="str">
            <v>ASB Library Clearing 39300</v>
          </cell>
          <cell r="E1261" t="str">
            <v>BS16300</v>
          </cell>
        </row>
        <row r="1262">
          <cell r="A1262" t="str">
            <v>16180SAP-AC</v>
          </cell>
          <cell r="B1262" t="str">
            <v>SAP-AC</v>
          </cell>
          <cell r="C1262">
            <v>16180</v>
          </cell>
          <cell r="D1262" t="str">
            <v>ASB Panuku Property Bank a/c 12-3113-0131174-02</v>
          </cell>
          <cell r="E1262" t="str">
            <v>BS16300</v>
          </cell>
        </row>
        <row r="1263">
          <cell r="A1263" t="str">
            <v>16181SAP-AC</v>
          </cell>
          <cell r="B1263" t="str">
            <v>SAP-AC</v>
          </cell>
          <cell r="C1263">
            <v>16181</v>
          </cell>
          <cell r="D1263" t="str">
            <v>ASB Panuku Payment Lot 17402</v>
          </cell>
          <cell r="E1263" t="str">
            <v>BS16300</v>
          </cell>
        </row>
        <row r="1264">
          <cell r="A1264" t="str">
            <v>16182SAP-AC</v>
          </cell>
          <cell r="B1264" t="str">
            <v>SAP-AC</v>
          </cell>
          <cell r="C1264">
            <v>16182</v>
          </cell>
          <cell r="D1264" t="str">
            <v>ASB Panuku Returns Lot 17402</v>
          </cell>
          <cell r="E1264" t="str">
            <v>BS16300</v>
          </cell>
        </row>
        <row r="1265">
          <cell r="A1265" t="str">
            <v>16183SAP-AC</v>
          </cell>
          <cell r="B1265" t="str">
            <v>SAP-AC</v>
          </cell>
          <cell r="C1265">
            <v>16183</v>
          </cell>
          <cell r="D1265" t="str">
            <v>ASB Panuku Unrecognised DR CR 17402</v>
          </cell>
          <cell r="E1265" t="str">
            <v>BS16300</v>
          </cell>
        </row>
        <row r="1266">
          <cell r="A1266" t="str">
            <v>16185SAP-AC</v>
          </cell>
          <cell r="B1266" t="str">
            <v>SAP-AC</v>
          </cell>
          <cell r="C1266">
            <v>16185</v>
          </cell>
          <cell r="D1266" t="str">
            <v>ASB Panuku Clearing 17402</v>
          </cell>
          <cell r="E1266" t="str">
            <v>BS16300</v>
          </cell>
        </row>
        <row r="1267">
          <cell r="A1267" t="str">
            <v>16210SAP-AC</v>
          </cell>
          <cell r="B1267" t="str">
            <v>SAP-AC</v>
          </cell>
          <cell r="C1267" t="str">
            <v>16210</v>
          </cell>
          <cell r="D1267" t="str">
            <v>Till float</v>
          </cell>
          <cell r="E1267" t="str">
            <v>BS16210</v>
          </cell>
        </row>
        <row r="1268">
          <cell r="A1268" t="str">
            <v>16230SAP-AC</v>
          </cell>
          <cell r="B1268" t="str">
            <v>SAP-AC</v>
          </cell>
          <cell r="C1268">
            <v>16230</v>
          </cell>
          <cell r="D1268" t="str">
            <v>ASB AMPM Rent 40600</v>
          </cell>
          <cell r="E1268" t="str">
            <v>BS16300</v>
          </cell>
        </row>
        <row r="1269">
          <cell r="A1269" t="str">
            <v>16231SAP-AC</v>
          </cell>
          <cell r="B1269" t="str">
            <v>SAP-AC</v>
          </cell>
          <cell r="C1269">
            <v>16231</v>
          </cell>
          <cell r="D1269" t="str">
            <v>ASB Payment Lot 40600</v>
          </cell>
          <cell r="E1269" t="str">
            <v>BS16300</v>
          </cell>
        </row>
        <row r="1270">
          <cell r="A1270" t="str">
            <v>16232SAP-AC</v>
          </cell>
          <cell r="B1270" t="str">
            <v>SAP-AC</v>
          </cell>
          <cell r="C1270">
            <v>16232</v>
          </cell>
          <cell r="D1270" t="str">
            <v>ASB AMPM Returns 406</v>
          </cell>
          <cell r="E1270" t="str">
            <v>BS16300</v>
          </cell>
        </row>
        <row r="1271">
          <cell r="A1271" t="str">
            <v>16250SAP-AC</v>
          </cell>
          <cell r="B1271" t="str">
            <v>SAP-AC</v>
          </cell>
          <cell r="C1271" t="str">
            <v>16250</v>
          </cell>
          <cell r="D1271" t="str">
            <v>Overnight deposits</v>
          </cell>
          <cell r="E1271" t="str">
            <v>BS16250</v>
          </cell>
        </row>
        <row r="1272">
          <cell r="A1272" t="str">
            <v>16270SAP-AC</v>
          </cell>
          <cell r="B1272" t="str">
            <v>SAP-AC</v>
          </cell>
          <cell r="C1272">
            <v>16270</v>
          </cell>
          <cell r="D1272" t="str">
            <v>ASB ATEED bk ac 123</v>
          </cell>
          <cell r="E1272" t="str">
            <v>BS16300</v>
          </cell>
        </row>
        <row r="1273">
          <cell r="A1273" t="str">
            <v>16272SAP-AC</v>
          </cell>
          <cell r="B1273" t="str">
            <v>SAP-AC</v>
          </cell>
          <cell r="C1273">
            <v>16272</v>
          </cell>
          <cell r="D1273" t="str">
            <v>ASB ATEED Pay cl 123</v>
          </cell>
          <cell r="E1273" t="str">
            <v>BS16300</v>
          </cell>
        </row>
        <row r="1274">
          <cell r="A1274" t="str">
            <v>16273SAP-AC</v>
          </cell>
          <cell r="B1274" t="str">
            <v>SAP-AC</v>
          </cell>
          <cell r="C1274">
            <v>16273</v>
          </cell>
          <cell r="D1274" t="str">
            <v>ASB ATEED Unrecg 123</v>
          </cell>
          <cell r="E1274" t="str">
            <v>BS16300</v>
          </cell>
        </row>
        <row r="1275">
          <cell r="A1275" t="str">
            <v>16280SAP-AC</v>
          </cell>
          <cell r="B1275" t="str">
            <v>SAP-AC</v>
          </cell>
          <cell r="C1275">
            <v>16280</v>
          </cell>
          <cell r="D1275" t="str">
            <v>ASB RFA Main Bank Account 12-3113-0131131-00</v>
          </cell>
          <cell r="E1275" t="str">
            <v>BS16300</v>
          </cell>
        </row>
        <row r="1276">
          <cell r="A1276" t="str">
            <v>16283SAP-AC</v>
          </cell>
          <cell r="B1276" t="str">
            <v>SAP-AC</v>
          </cell>
          <cell r="C1276">
            <v>16283</v>
          </cell>
          <cell r="D1276" t="str">
            <v>ASB RFA Unrecog 131</v>
          </cell>
          <cell r="E1276" t="str">
            <v>BS16300</v>
          </cell>
        </row>
        <row r="1277">
          <cell r="A1277" t="str">
            <v>16286SAP-AC</v>
          </cell>
          <cell r="B1277" t="str">
            <v>SAP-AC</v>
          </cell>
          <cell r="C1277">
            <v>16286</v>
          </cell>
          <cell r="D1277" t="str">
            <v>Events credit facility 131-01</v>
          </cell>
          <cell r="E1277" t="str">
            <v>BS16286</v>
          </cell>
        </row>
        <row r="1278">
          <cell r="A1278" t="str">
            <v>16287SAP-AC</v>
          </cell>
          <cell r="B1278" t="str">
            <v>SAP-AC</v>
          </cell>
          <cell r="C1278">
            <v>16287</v>
          </cell>
          <cell r="D1278" t="str">
            <v>Bruce Mason Centre Fund 131-02</v>
          </cell>
          <cell r="E1278" t="str">
            <v>BS16300</v>
          </cell>
        </row>
        <row r="1279">
          <cell r="A1279" t="str">
            <v>16288SAP-AC</v>
          </cell>
          <cell r="B1279" t="str">
            <v>SAP-AC</v>
          </cell>
          <cell r="C1279">
            <v>16288</v>
          </cell>
          <cell r="D1279" t="str">
            <v>Production Fund Auckland Live 131-03</v>
          </cell>
          <cell r="E1279" t="str">
            <v>BS16300</v>
          </cell>
        </row>
        <row r="1280">
          <cell r="A1280" t="str">
            <v>16289SAP-AC</v>
          </cell>
          <cell r="B1280" t="str">
            <v>SAP-AC</v>
          </cell>
          <cell r="C1280" t="str">
            <v>16289</v>
          </cell>
          <cell r="D1280" t="str">
            <v>Art Gallery Reserve 131-04</v>
          </cell>
          <cell r="E1280" t="str">
            <v>BS16300</v>
          </cell>
        </row>
        <row r="1281">
          <cell r="A1281" t="str">
            <v>16290SAP-AC</v>
          </cell>
          <cell r="B1281" t="str">
            <v>SAP-AC</v>
          </cell>
          <cell r="C1281">
            <v>16290</v>
          </cell>
          <cell r="D1281" t="str">
            <v>ASB PDA Main bk ac</v>
          </cell>
          <cell r="E1281" t="str">
            <v>BS16300</v>
          </cell>
        </row>
        <row r="1282">
          <cell r="A1282" t="str">
            <v>16291SAP-AC</v>
          </cell>
          <cell r="B1282" t="str">
            <v>SAP-AC</v>
          </cell>
          <cell r="C1282">
            <v>16291</v>
          </cell>
          <cell r="D1282" t="str">
            <v>ASB PDA Cheque payments 17400</v>
          </cell>
          <cell r="E1282" t="str">
            <v>BS16300</v>
          </cell>
        </row>
        <row r="1283">
          <cell r="A1283" t="str">
            <v>16292SAP-AC</v>
          </cell>
          <cell r="B1283" t="str">
            <v>SAP-AC</v>
          </cell>
          <cell r="C1283">
            <v>16292</v>
          </cell>
          <cell r="D1283" t="str">
            <v>ASB PDA Pymnts 174</v>
          </cell>
          <cell r="E1283" t="str">
            <v>BS16300</v>
          </cell>
        </row>
        <row r="1284">
          <cell r="A1284" t="str">
            <v>16293SAP-AC</v>
          </cell>
          <cell r="B1284" t="str">
            <v>SAP-AC</v>
          </cell>
          <cell r="C1284">
            <v>16293</v>
          </cell>
          <cell r="D1284" t="str">
            <v>ASB PDA Unrec 174</v>
          </cell>
          <cell r="E1284" t="str">
            <v>BS16300</v>
          </cell>
        </row>
        <row r="1285">
          <cell r="A1285" t="str">
            <v>16300SAP-AC</v>
          </cell>
          <cell r="B1285" t="str">
            <v>SAP-AC</v>
          </cell>
          <cell r="C1285" t="str">
            <v>16300</v>
          </cell>
          <cell r="D1285" t="str">
            <v>BNZ Main Bank Account 02-0192-0122204-00</v>
          </cell>
          <cell r="E1285" t="str">
            <v>BS16300</v>
          </cell>
        </row>
        <row r="1286">
          <cell r="A1286" t="str">
            <v>16301SAP-AC</v>
          </cell>
          <cell r="B1286" t="str">
            <v>SAP-AC</v>
          </cell>
          <cell r="C1286" t="str">
            <v>16301</v>
          </cell>
          <cell r="D1286" t="str">
            <v>BNZ Cheque Payments Clg Account 02-0192-0122204-00</v>
          </cell>
          <cell r="E1286" t="str">
            <v>BS16300</v>
          </cell>
        </row>
        <row r="1287">
          <cell r="A1287" t="str">
            <v>16302SAP-AC</v>
          </cell>
          <cell r="B1287" t="str">
            <v>SAP-AC</v>
          </cell>
          <cell r="C1287" t="str">
            <v>16302</v>
          </cell>
          <cell r="D1287" t="str">
            <v>BNZ Auto Payments Clg Account 02-0192-0122204-00</v>
          </cell>
          <cell r="E1287" t="str">
            <v>BS16300</v>
          </cell>
        </row>
        <row r="1288">
          <cell r="A1288" t="str">
            <v>16303SAP-AC</v>
          </cell>
          <cell r="B1288" t="str">
            <v>SAP-AC</v>
          </cell>
          <cell r="C1288" t="str">
            <v>16303</v>
          </cell>
          <cell r="D1288" t="str">
            <v>BNZ Unrecg Debit 02-0192-0122204-00</v>
          </cell>
          <cell r="E1288" t="str">
            <v>BS16300</v>
          </cell>
        </row>
        <row r="1289">
          <cell r="A1289" t="str">
            <v>16304SAP-AC</v>
          </cell>
          <cell r="B1289" t="str">
            <v>SAP-AC</v>
          </cell>
          <cell r="C1289" t="str">
            <v>16304</v>
          </cell>
          <cell r="D1289" t="str">
            <v>BNZ Unrecg Credit 02-0192-0122204-00</v>
          </cell>
          <cell r="E1289" t="str">
            <v>BS16300</v>
          </cell>
        </row>
        <row r="1290">
          <cell r="A1290" t="str">
            <v>16305SAP-AC</v>
          </cell>
          <cell r="B1290" t="str">
            <v>SAP-AC</v>
          </cell>
          <cell r="C1290" t="str">
            <v>16305</v>
          </cell>
          <cell r="D1290" t="str">
            <v>Wharves (POAL) 03-0104-0588291-000</v>
          </cell>
          <cell r="E1290" t="str">
            <v>BS16300</v>
          </cell>
        </row>
        <row r="1291">
          <cell r="A1291" t="str">
            <v>16306SAP-AC</v>
          </cell>
          <cell r="B1291" t="str">
            <v>SAP-AC</v>
          </cell>
          <cell r="C1291" t="str">
            <v>16306</v>
          </cell>
          <cell r="D1291" t="str">
            <v>Moana Pacific House (Colliers) 02-0100-0594096-017</v>
          </cell>
          <cell r="E1291" t="str">
            <v>BS16300</v>
          </cell>
        </row>
        <row r="1292">
          <cell r="A1292" t="str">
            <v>16307SAP-AC</v>
          </cell>
          <cell r="B1292" t="str">
            <v>SAP-AC</v>
          </cell>
          <cell r="C1292" t="str">
            <v>16307</v>
          </cell>
          <cell r="D1292" t="str">
            <v>BNZ ACPL rent portfolio acc 02-0192-0122001-000</v>
          </cell>
          <cell r="E1292" t="str">
            <v>BS16300</v>
          </cell>
        </row>
        <row r="1293">
          <cell r="A1293" t="str">
            <v>16310SAP-AC</v>
          </cell>
          <cell r="B1293" t="str">
            <v>SAP-AC</v>
          </cell>
          <cell r="C1293" t="str">
            <v>16310</v>
          </cell>
          <cell r="D1293" t="str">
            <v>BNZ Main Bank Account 02-0192-0122212-00</v>
          </cell>
          <cell r="E1293" t="str">
            <v>BS16300</v>
          </cell>
        </row>
        <row r="1294">
          <cell r="A1294" t="str">
            <v>16311SAP-AC</v>
          </cell>
          <cell r="B1294" t="str">
            <v>SAP-AC</v>
          </cell>
          <cell r="C1294" t="str">
            <v>16311</v>
          </cell>
          <cell r="D1294" t="str">
            <v>BNZ Cheque Payments Clg Account 02-0192-0122212-00</v>
          </cell>
          <cell r="E1294" t="str">
            <v>BS16300</v>
          </cell>
        </row>
        <row r="1295">
          <cell r="A1295" t="str">
            <v>16312SAP-AC</v>
          </cell>
          <cell r="B1295" t="str">
            <v>SAP-AC</v>
          </cell>
          <cell r="C1295" t="str">
            <v>16312</v>
          </cell>
          <cell r="D1295" t="str">
            <v>BNZ Auto Payments Clg Account 02-0192-0122212-00</v>
          </cell>
          <cell r="E1295" t="str">
            <v>BS16300</v>
          </cell>
        </row>
        <row r="1296">
          <cell r="A1296" t="str">
            <v>16313SAP-AC</v>
          </cell>
          <cell r="B1296" t="str">
            <v>SAP-AC</v>
          </cell>
          <cell r="C1296" t="str">
            <v>16313</v>
          </cell>
          <cell r="D1296" t="str">
            <v>BNZ Unrecg Debit 02-0192-0122212-00</v>
          </cell>
          <cell r="E1296" t="str">
            <v>BS16300</v>
          </cell>
        </row>
        <row r="1297">
          <cell r="A1297" t="str">
            <v>16314SAP-AC</v>
          </cell>
          <cell r="B1297" t="str">
            <v>SAP-AC</v>
          </cell>
          <cell r="C1297" t="str">
            <v>16314</v>
          </cell>
          <cell r="D1297" t="str">
            <v>BNZ Unrecg Credit 02-0192-0122212-00</v>
          </cell>
          <cell r="E1297" t="str">
            <v>BS16300</v>
          </cell>
        </row>
        <row r="1298">
          <cell r="A1298" t="str">
            <v>16315SAP-AC</v>
          </cell>
          <cell r="B1298" t="str">
            <v>SAP-AC</v>
          </cell>
          <cell r="C1298" t="str">
            <v>16315</v>
          </cell>
          <cell r="D1298" t="str">
            <v>BNZ MCIL Bank Account 02-0192-0122212-008</v>
          </cell>
          <cell r="E1298" t="str">
            <v>BS16300</v>
          </cell>
        </row>
        <row r="1299">
          <cell r="A1299" t="str">
            <v>16320SAP-AC</v>
          </cell>
          <cell r="B1299" t="str">
            <v>SAP-AC</v>
          </cell>
          <cell r="C1299" t="str">
            <v>16320</v>
          </cell>
          <cell r="D1299" t="str">
            <v>BNZ Main Bank Account 02-0192-0122239-00</v>
          </cell>
          <cell r="E1299" t="str">
            <v>BS16300</v>
          </cell>
        </row>
        <row r="1300">
          <cell r="A1300" t="str">
            <v>16321SAP-AC</v>
          </cell>
          <cell r="B1300" t="str">
            <v>SAP-AC</v>
          </cell>
          <cell r="C1300" t="str">
            <v>16321</v>
          </cell>
          <cell r="D1300" t="str">
            <v>BNZ Cheque Payments Clg Account 02-0192-0122239-00</v>
          </cell>
          <cell r="E1300" t="str">
            <v>BS16300</v>
          </cell>
        </row>
        <row r="1301">
          <cell r="A1301" t="str">
            <v>16322SAP-AC</v>
          </cell>
          <cell r="B1301" t="str">
            <v>SAP-AC</v>
          </cell>
          <cell r="C1301" t="str">
            <v>16322</v>
          </cell>
          <cell r="D1301" t="str">
            <v>BNZ Auto Payments Clg Account 02-0192-0122239-00</v>
          </cell>
          <cell r="E1301" t="str">
            <v>BS16300</v>
          </cell>
        </row>
        <row r="1302">
          <cell r="A1302" t="str">
            <v>16323SAP-AC</v>
          </cell>
          <cell r="B1302" t="str">
            <v>SAP-AC</v>
          </cell>
          <cell r="C1302" t="str">
            <v>16323</v>
          </cell>
          <cell r="D1302" t="str">
            <v>BNZ Unrecg Debit 02-0192-0122239-00</v>
          </cell>
          <cell r="E1302" t="str">
            <v>BS16300</v>
          </cell>
        </row>
        <row r="1303">
          <cell r="A1303" t="str">
            <v>16324SAP-AC</v>
          </cell>
          <cell r="B1303" t="str">
            <v>SAP-AC</v>
          </cell>
          <cell r="C1303" t="str">
            <v>16324</v>
          </cell>
          <cell r="D1303" t="str">
            <v>BNZ Unrecg Credit 02-0192-0122239-00</v>
          </cell>
          <cell r="E1303" t="str">
            <v>BS16300</v>
          </cell>
        </row>
        <row r="1304">
          <cell r="A1304" t="str">
            <v>16325SAP-AC</v>
          </cell>
          <cell r="B1304" t="str">
            <v>SAP-AC</v>
          </cell>
          <cell r="C1304" t="str">
            <v>16325</v>
          </cell>
          <cell r="D1304" t="str">
            <v>BNZ ATEED Grid AKL</v>
          </cell>
          <cell r="E1304" t="str">
            <v>BS16300</v>
          </cell>
        </row>
        <row r="1305">
          <cell r="A1305" t="str">
            <v>16326SAP-AC</v>
          </cell>
          <cell r="B1305" t="str">
            <v>SAP-AC</v>
          </cell>
          <cell r="C1305" t="str">
            <v>16326</v>
          </cell>
          <cell r="D1305" t="str">
            <v>World Masters Games 2017 limited</v>
          </cell>
          <cell r="E1305" t="str">
            <v>BS16300</v>
          </cell>
        </row>
        <row r="1306">
          <cell r="A1306" t="str">
            <v>16330SAP-AC</v>
          </cell>
          <cell r="B1306" t="str">
            <v>SAP-AC</v>
          </cell>
          <cell r="C1306" t="str">
            <v>16330</v>
          </cell>
          <cell r="D1306" t="str">
            <v>BNZ Main Bank Account 02-0192-0122247-00</v>
          </cell>
          <cell r="E1306" t="str">
            <v>BS16300</v>
          </cell>
        </row>
        <row r="1307">
          <cell r="A1307" t="str">
            <v>16331SAP-AC</v>
          </cell>
          <cell r="B1307" t="str">
            <v>SAP-AC</v>
          </cell>
          <cell r="C1307" t="str">
            <v>16331</v>
          </cell>
          <cell r="D1307" t="str">
            <v>BNZ Cheque Payments Clg Account 02-0192-0122247-00</v>
          </cell>
          <cell r="E1307" t="str">
            <v>BS16300</v>
          </cell>
        </row>
        <row r="1308">
          <cell r="A1308" t="str">
            <v>16332SAP-AC</v>
          </cell>
          <cell r="B1308" t="str">
            <v>SAP-AC</v>
          </cell>
          <cell r="C1308" t="str">
            <v>16332</v>
          </cell>
          <cell r="D1308" t="str">
            <v>BNZ Auto Payments Clg Account 02-0192-0122247-00</v>
          </cell>
          <cell r="E1308" t="str">
            <v>BS16300</v>
          </cell>
        </row>
        <row r="1309">
          <cell r="A1309" t="str">
            <v>16333SAP-AC</v>
          </cell>
          <cell r="B1309" t="str">
            <v>SAP-AC</v>
          </cell>
          <cell r="C1309" t="str">
            <v>16333</v>
          </cell>
          <cell r="D1309" t="str">
            <v>BNZ Unrecg Debit 02-0192-0122247-00</v>
          </cell>
          <cell r="E1309" t="str">
            <v>BS16300</v>
          </cell>
        </row>
        <row r="1310">
          <cell r="A1310" t="str">
            <v>16334SAP-AC</v>
          </cell>
          <cell r="B1310" t="str">
            <v>SAP-AC</v>
          </cell>
          <cell r="C1310" t="str">
            <v>16334</v>
          </cell>
          <cell r="D1310" t="str">
            <v>BNZ Unrecg Credit 02-0192-0122247-00</v>
          </cell>
          <cell r="E1310" t="str">
            <v>BS16300</v>
          </cell>
        </row>
        <row r="1311">
          <cell r="A1311" t="str">
            <v>16335SAP-AC</v>
          </cell>
          <cell r="B1311" t="str">
            <v>SAP-AC</v>
          </cell>
          <cell r="C1311" t="str">
            <v>16335</v>
          </cell>
          <cell r="D1311" t="str">
            <v>BNZ Production Fund 02-0192-0122247-05 RFA</v>
          </cell>
          <cell r="E1311" t="str">
            <v>BS16300</v>
          </cell>
        </row>
        <row r="1312">
          <cell r="A1312" t="str">
            <v>16336SAP-AC</v>
          </cell>
          <cell r="B1312" t="str">
            <v>SAP-AC</v>
          </cell>
          <cell r="C1312" t="str">
            <v>16336</v>
          </cell>
          <cell r="D1312" t="str">
            <v>BNZ Working capital ac 02-0192-0122247-06 RFA</v>
          </cell>
          <cell r="E1312" t="str">
            <v>BS16300</v>
          </cell>
        </row>
        <row r="1313">
          <cell r="A1313" t="str">
            <v>16337SAP-AC</v>
          </cell>
          <cell r="B1313" t="str">
            <v>SAP-AC</v>
          </cell>
          <cell r="C1313" t="str">
            <v>16337</v>
          </cell>
          <cell r="D1313" t="str">
            <v>BNZ RFA deposit ac 02-0192-0122247-001 RFA</v>
          </cell>
          <cell r="E1313" t="str">
            <v>BS16300</v>
          </cell>
        </row>
        <row r="1314">
          <cell r="A1314" t="str">
            <v>16338SAP-AC</v>
          </cell>
          <cell r="B1314" t="str">
            <v>SAP-AC</v>
          </cell>
          <cell r="C1314" t="str">
            <v>16338</v>
          </cell>
          <cell r="D1314" t="str">
            <v>BNZ RFA BMC ac 02-0192-0122247-002 RFA</v>
          </cell>
          <cell r="E1314" t="str">
            <v>BS16300</v>
          </cell>
        </row>
        <row r="1315">
          <cell r="A1315" t="str">
            <v>16340SAP-AC</v>
          </cell>
          <cell r="B1315" t="str">
            <v>SAP-AC</v>
          </cell>
          <cell r="C1315" t="str">
            <v>16340</v>
          </cell>
          <cell r="D1315" t="str">
            <v>BNZ Main Bank Account 02-0192-0122255-00</v>
          </cell>
          <cell r="E1315" t="str">
            <v>BS16300</v>
          </cell>
        </row>
        <row r="1316">
          <cell r="A1316" t="str">
            <v>16341SAP-AC</v>
          </cell>
          <cell r="B1316" t="str">
            <v>SAP-AC</v>
          </cell>
          <cell r="C1316" t="str">
            <v>16341</v>
          </cell>
          <cell r="D1316" t="str">
            <v>BNZ Cheque Payments Clg Account 02-0192-0122255-00</v>
          </cell>
          <cell r="E1316" t="str">
            <v>BS16300</v>
          </cell>
        </row>
        <row r="1317">
          <cell r="A1317" t="str">
            <v>16342SAP-AC</v>
          </cell>
          <cell r="B1317" t="str">
            <v>SAP-AC</v>
          </cell>
          <cell r="C1317" t="str">
            <v>16342</v>
          </cell>
          <cell r="D1317" t="str">
            <v>BNZ Auto Payments Clg Account 02-0192-0122255-00</v>
          </cell>
          <cell r="E1317" t="str">
            <v>BS16300</v>
          </cell>
        </row>
        <row r="1318">
          <cell r="A1318" t="str">
            <v>16343SAP-AC</v>
          </cell>
          <cell r="B1318" t="str">
            <v>SAP-AC</v>
          </cell>
          <cell r="C1318" t="str">
            <v>16343</v>
          </cell>
          <cell r="D1318" t="str">
            <v>BNZ Unrecg Debit 02-0192-0122255-00</v>
          </cell>
          <cell r="E1318" t="str">
            <v>BS16300</v>
          </cell>
        </row>
        <row r="1319">
          <cell r="A1319" t="str">
            <v>16344SAP-AC</v>
          </cell>
          <cell r="B1319" t="str">
            <v>SAP-AC</v>
          </cell>
          <cell r="C1319" t="str">
            <v>16344</v>
          </cell>
          <cell r="D1319" t="str">
            <v>BNZ Unrecg Credit 02-0192-0122255-00</v>
          </cell>
          <cell r="E1319" t="str">
            <v>BS16300</v>
          </cell>
        </row>
        <row r="1320">
          <cell r="A1320" t="str">
            <v>16350SAP-AC</v>
          </cell>
          <cell r="B1320" t="str">
            <v>SAP-AC</v>
          </cell>
          <cell r="C1320" t="str">
            <v>16350</v>
          </cell>
          <cell r="D1320" t="str">
            <v>BNZ Main Bank Account 02-0192-0122263-00</v>
          </cell>
          <cell r="E1320" t="str">
            <v>BS16300</v>
          </cell>
        </row>
        <row r="1321">
          <cell r="A1321" t="str">
            <v>16351SAP-AC</v>
          </cell>
          <cell r="B1321" t="str">
            <v>SAP-AC</v>
          </cell>
          <cell r="C1321" t="str">
            <v>16351</v>
          </cell>
          <cell r="D1321" t="str">
            <v>BNZ Cheque Payments Clg Account 02-0192-0122263-00</v>
          </cell>
          <cell r="E1321" t="str">
            <v>BS16300</v>
          </cell>
        </row>
        <row r="1322">
          <cell r="A1322" t="str">
            <v>16352SAP-AC</v>
          </cell>
          <cell r="B1322" t="str">
            <v>SAP-AC</v>
          </cell>
          <cell r="C1322" t="str">
            <v>16352</v>
          </cell>
          <cell r="D1322" t="str">
            <v>BNZ Auto Payments Clg Account 02-0192-0122263-00</v>
          </cell>
          <cell r="E1322" t="str">
            <v>BS16300</v>
          </cell>
        </row>
        <row r="1323">
          <cell r="A1323" t="str">
            <v>16353SAP-AC</v>
          </cell>
          <cell r="B1323" t="str">
            <v>SAP-AC</v>
          </cell>
          <cell r="C1323" t="str">
            <v>16353</v>
          </cell>
          <cell r="D1323" t="str">
            <v>BNZ Unrecg Debit 02-0192-0122263-00</v>
          </cell>
          <cell r="E1323" t="str">
            <v>BS16300</v>
          </cell>
        </row>
        <row r="1324">
          <cell r="A1324" t="str">
            <v>16354SAP-AC</v>
          </cell>
          <cell r="B1324" t="str">
            <v>SAP-AC</v>
          </cell>
          <cell r="C1324" t="str">
            <v>16354</v>
          </cell>
          <cell r="D1324" t="str">
            <v>BNZ Unrecg Credit 02-0192-0122263-00</v>
          </cell>
          <cell r="E1324" t="str">
            <v>BS16300</v>
          </cell>
        </row>
        <row r="1325">
          <cell r="A1325" t="str">
            <v>16360SAP-AC</v>
          </cell>
          <cell r="B1325" t="str">
            <v>SAP-AC</v>
          </cell>
          <cell r="C1325" t="str">
            <v>16360</v>
          </cell>
          <cell r="D1325" t="str">
            <v>BNZ City Park Account 02-0192-0122204-03</v>
          </cell>
          <cell r="E1325" t="str">
            <v>BS16300</v>
          </cell>
        </row>
        <row r="1326">
          <cell r="A1326" t="str">
            <v>16363SAP-AC</v>
          </cell>
          <cell r="B1326" t="str">
            <v>SAP-AC</v>
          </cell>
          <cell r="C1326" t="str">
            <v>16363</v>
          </cell>
          <cell r="D1326" t="str">
            <v>BNZ Unrecg Debit 02-0192-0122204-03</v>
          </cell>
          <cell r="E1326" t="str">
            <v>BS16300</v>
          </cell>
        </row>
        <row r="1327">
          <cell r="A1327" t="str">
            <v>16364SAP-AC</v>
          </cell>
          <cell r="B1327" t="str">
            <v>SAP-AC</v>
          </cell>
          <cell r="C1327" t="str">
            <v>16364</v>
          </cell>
          <cell r="D1327" t="str">
            <v>BNZ Unrecg Credit 02-0192-0122204-03</v>
          </cell>
          <cell r="E1327" t="str">
            <v>BS16300</v>
          </cell>
        </row>
        <row r="1328">
          <cell r="A1328" t="str">
            <v>16370SAP-AC</v>
          </cell>
          <cell r="B1328" t="str">
            <v>SAP-AC</v>
          </cell>
          <cell r="C1328" t="str">
            <v>16370</v>
          </cell>
          <cell r="D1328" t="str">
            <v>BNZ Main Bank Account 02-0192-0122212-20</v>
          </cell>
          <cell r="E1328" t="str">
            <v>BS16300</v>
          </cell>
        </row>
        <row r="1329">
          <cell r="A1329" t="str">
            <v>16375SAP-AC</v>
          </cell>
          <cell r="B1329" t="str">
            <v>SAP-AC</v>
          </cell>
          <cell r="C1329">
            <v>16375</v>
          </cell>
          <cell r="D1329" t="str">
            <v>BNZ Panuku  Marinas bank recon clearing acct</v>
          </cell>
          <cell r="E1329" t="str">
            <v>BS16300</v>
          </cell>
        </row>
        <row r="1330">
          <cell r="A1330" t="str">
            <v>16380SAP-AC</v>
          </cell>
          <cell r="B1330" t="str">
            <v>SAP-AC</v>
          </cell>
          <cell r="C1330" t="str">
            <v>16380</v>
          </cell>
          <cell r="D1330" t="str">
            <v>BNZ Main Bank Account 02-0192-0122300-00</v>
          </cell>
          <cell r="E1330" t="str">
            <v>BS16300</v>
          </cell>
        </row>
        <row r="1331">
          <cell r="A1331" t="str">
            <v>16430SAP-AC</v>
          </cell>
          <cell r="B1331" t="str">
            <v>SAP-AC</v>
          </cell>
          <cell r="C1331" t="str">
            <v>16430</v>
          </cell>
          <cell r="D1331" t="str">
            <v>BNZ Rent Receipt Account 02-0192-0122001-00</v>
          </cell>
          <cell r="E1331" t="str">
            <v>BS16300</v>
          </cell>
        </row>
        <row r="1332">
          <cell r="A1332" t="str">
            <v>16431SAP-AC</v>
          </cell>
          <cell r="B1332" t="str">
            <v>SAP-AC</v>
          </cell>
          <cell r="C1332" t="str">
            <v>16431</v>
          </cell>
          <cell r="D1332" t="str">
            <v>BNZ Rent Payment Lot  Account 02-0192-0122001-00</v>
          </cell>
          <cell r="E1332" t="str">
            <v>BS16300</v>
          </cell>
        </row>
        <row r="1333">
          <cell r="A1333" t="str">
            <v>16432SAP-AC</v>
          </cell>
          <cell r="B1333" t="str">
            <v>SAP-AC</v>
          </cell>
          <cell r="C1333" t="str">
            <v>16432</v>
          </cell>
          <cell r="D1333" t="str">
            <v>BNZ Rent Returns Lot Account 02-0192-0122001-00</v>
          </cell>
          <cell r="E1333" t="str">
            <v>BS16300</v>
          </cell>
        </row>
        <row r="1334">
          <cell r="A1334" t="str">
            <v>16433SAP-AC</v>
          </cell>
          <cell r="B1334" t="str">
            <v>SAP-AC</v>
          </cell>
          <cell r="C1334" t="str">
            <v>16433</v>
          </cell>
          <cell r="D1334" t="str">
            <v>BNZ Rent NZpost Rem  Account 02-0192-0122001-00</v>
          </cell>
          <cell r="E1334" t="str">
            <v>BS16300</v>
          </cell>
        </row>
        <row r="1335">
          <cell r="A1335" t="str">
            <v>16434SAP-AC</v>
          </cell>
          <cell r="B1335" t="str">
            <v>SAP-AC</v>
          </cell>
          <cell r="C1335" t="str">
            <v>16434</v>
          </cell>
          <cell r="D1335" t="str">
            <v>BNZ Direct Debit Clg Account 02-0192-0122001-00</v>
          </cell>
          <cell r="E1335" t="str">
            <v>BS16300</v>
          </cell>
        </row>
        <row r="1336">
          <cell r="A1336" t="str">
            <v>16440SAP-AC</v>
          </cell>
          <cell r="B1336" t="str">
            <v>SAP-AC</v>
          </cell>
          <cell r="C1336" t="str">
            <v>16440</v>
          </cell>
          <cell r="D1336" t="str">
            <v>BNZ Main Bank Account 02-0192-0135187-00</v>
          </cell>
          <cell r="E1336" t="str">
            <v>BS16300</v>
          </cell>
        </row>
        <row r="1337">
          <cell r="A1337" t="str">
            <v>16443SAP-AC</v>
          </cell>
          <cell r="B1337" t="str">
            <v>SAP-AC</v>
          </cell>
          <cell r="C1337" t="str">
            <v>16443</v>
          </cell>
          <cell r="D1337" t="str">
            <v>BNZ Unrecg Debit 02-0192-0135187-00</v>
          </cell>
          <cell r="E1337" t="str">
            <v>BS16300</v>
          </cell>
        </row>
        <row r="1338">
          <cell r="A1338" t="str">
            <v>16444SAP-AC</v>
          </cell>
          <cell r="B1338" t="str">
            <v>SAP-AC</v>
          </cell>
          <cell r="C1338" t="str">
            <v>16444</v>
          </cell>
          <cell r="D1338" t="str">
            <v>BNZ Unrecg Credit 02-0192-0135187-00</v>
          </cell>
          <cell r="E1338" t="str">
            <v>BS16300</v>
          </cell>
        </row>
        <row r="1339">
          <cell r="A1339" t="str">
            <v>16450SAP-AC</v>
          </cell>
          <cell r="B1339" t="str">
            <v>SAP-AC</v>
          </cell>
          <cell r="C1339">
            <v>16450</v>
          </cell>
          <cell r="D1339" t="str">
            <v>AC Front of House 02-0108-0136779-00</v>
          </cell>
          <cell r="E1339" t="str">
            <v>BS16300</v>
          </cell>
        </row>
        <row r="1340">
          <cell r="A1340" t="str">
            <v>16451SAP-AC</v>
          </cell>
          <cell r="B1340" t="str">
            <v>SAP-AC</v>
          </cell>
          <cell r="C1340">
            <v>16451</v>
          </cell>
          <cell r="D1340" t="str">
            <v>AC PSCD Payment lots 77900</v>
          </cell>
          <cell r="E1340" t="str">
            <v>BS16300</v>
          </cell>
        </row>
        <row r="1341">
          <cell r="A1341" t="str">
            <v>16452SAP-AC</v>
          </cell>
          <cell r="B1341" t="str">
            <v>SAP-AC</v>
          </cell>
          <cell r="C1341">
            <v>16452</v>
          </cell>
          <cell r="D1341" t="str">
            <v>AC PSCD Returns lots 77900</v>
          </cell>
          <cell r="E1341" t="str">
            <v>BS16300</v>
          </cell>
        </row>
        <row r="1342">
          <cell r="A1342" t="str">
            <v>16453SAP-AC</v>
          </cell>
          <cell r="B1342" t="str">
            <v>SAP-AC</v>
          </cell>
          <cell r="C1342">
            <v>16453</v>
          </cell>
          <cell r="D1342" t="str">
            <v>Unrecognised DR CR 77900</v>
          </cell>
          <cell r="E1342" t="str">
            <v>BS16300</v>
          </cell>
        </row>
        <row r="1343">
          <cell r="A1343" t="str">
            <v>16455SAP-AC</v>
          </cell>
          <cell r="B1343" t="str">
            <v>SAP-AC</v>
          </cell>
          <cell r="C1343">
            <v>16455</v>
          </cell>
          <cell r="D1343" t="str">
            <v>Cash/Cheque FoH Clearing</v>
          </cell>
          <cell r="E1343" t="str">
            <v>BS16300</v>
          </cell>
        </row>
        <row r="1344">
          <cell r="A1344" t="str">
            <v>16456SAP-AC</v>
          </cell>
          <cell r="B1344" t="str">
            <v>SAP-AC</v>
          </cell>
          <cell r="C1344">
            <v>16456</v>
          </cell>
          <cell r="D1344" t="str">
            <v>EFTPOS FoH Clearing</v>
          </cell>
          <cell r="E1344" t="str">
            <v>BS16300</v>
          </cell>
        </row>
        <row r="1345">
          <cell r="A1345" t="str">
            <v>16457SAP-AC</v>
          </cell>
          <cell r="B1345" t="str">
            <v>SAP-AC</v>
          </cell>
          <cell r="C1345">
            <v>16457</v>
          </cell>
          <cell r="D1345" t="str">
            <v>American Express Clearing</v>
          </cell>
          <cell r="E1345" t="str">
            <v>BS16300</v>
          </cell>
        </row>
        <row r="1346">
          <cell r="A1346" t="str">
            <v>16458SAP-AC</v>
          </cell>
          <cell r="B1346" t="str">
            <v>SAP-AC</v>
          </cell>
          <cell r="C1346">
            <v>16458</v>
          </cell>
          <cell r="D1346" t="str">
            <v>IVR Clearing</v>
          </cell>
          <cell r="E1346" t="str">
            <v>BS16300</v>
          </cell>
        </row>
        <row r="1347">
          <cell r="A1347" t="str">
            <v>16459SAP-AC</v>
          </cell>
          <cell r="B1347" t="str">
            <v>SAP-AC</v>
          </cell>
          <cell r="C1347">
            <v>16459</v>
          </cell>
          <cell r="D1347" t="str">
            <v>AC Mobile EFTPOS 77900</v>
          </cell>
          <cell r="E1347" t="str">
            <v>BS16300</v>
          </cell>
        </row>
        <row r="1348">
          <cell r="A1348" t="str">
            <v>16460SAP-AC</v>
          </cell>
          <cell r="B1348" t="str">
            <v>SAP-AC</v>
          </cell>
          <cell r="C1348">
            <v>16460</v>
          </cell>
          <cell r="D1348" t="str">
            <v>AC remittance files 02-0108-0136787-00</v>
          </cell>
          <cell r="E1348" t="str">
            <v>BS16300</v>
          </cell>
        </row>
        <row r="1349">
          <cell r="A1349" t="str">
            <v>16463SAP-AC</v>
          </cell>
          <cell r="B1349" t="str">
            <v>SAP-AC</v>
          </cell>
          <cell r="C1349">
            <v>16463</v>
          </cell>
          <cell r="D1349" t="str">
            <v>Unrecognised DR/CR 78700</v>
          </cell>
          <cell r="E1349" t="str">
            <v>BS16300</v>
          </cell>
        </row>
        <row r="1350">
          <cell r="A1350" t="str">
            <v>16465SAP-AC</v>
          </cell>
          <cell r="B1350" t="str">
            <v>SAP-AC</v>
          </cell>
          <cell r="C1350">
            <v>16465</v>
          </cell>
          <cell r="D1350" t="str">
            <v>DD File Clearing</v>
          </cell>
          <cell r="E1350" t="str">
            <v>BS16300</v>
          </cell>
        </row>
        <row r="1351">
          <cell r="A1351" t="str">
            <v>16466SAP-AC</v>
          </cell>
          <cell r="B1351" t="str">
            <v>SAP-AC</v>
          </cell>
          <cell r="C1351">
            <v>16466</v>
          </cell>
          <cell r="D1351" t="str">
            <v>BNZ Remittance Clearing</v>
          </cell>
          <cell r="E1351" t="str">
            <v>BS16300</v>
          </cell>
        </row>
        <row r="1352">
          <cell r="A1352" t="str">
            <v>16467SAP-AC</v>
          </cell>
          <cell r="B1352" t="str">
            <v>SAP-AC</v>
          </cell>
          <cell r="C1352">
            <v>16467</v>
          </cell>
          <cell r="D1352" t="str">
            <v>KiwiBank Remittance Clearing</v>
          </cell>
          <cell r="E1352" t="str">
            <v>BS16300</v>
          </cell>
        </row>
        <row r="1353">
          <cell r="A1353" t="str">
            <v>16468SAP-AC</v>
          </cell>
          <cell r="B1353" t="str">
            <v>SAP-AC</v>
          </cell>
          <cell r="C1353">
            <v>16468</v>
          </cell>
          <cell r="D1353" t="str">
            <v>Customer Remitance Clearing</v>
          </cell>
          <cell r="E1353" t="str">
            <v>BS16300</v>
          </cell>
        </row>
        <row r="1354">
          <cell r="A1354" t="str">
            <v>16469SAP-AC</v>
          </cell>
          <cell r="B1354" t="str">
            <v>SAP-AC</v>
          </cell>
          <cell r="C1354">
            <v>16469</v>
          </cell>
          <cell r="D1354" t="str">
            <v>DPS Remittance Clearing</v>
          </cell>
          <cell r="E1354" t="str">
            <v>BS16300</v>
          </cell>
        </row>
        <row r="1355">
          <cell r="A1355" t="str">
            <v>16470SAP-AC</v>
          </cell>
          <cell r="B1355" t="str">
            <v>SAP-AC</v>
          </cell>
          <cell r="C1355">
            <v>16470</v>
          </cell>
          <cell r="D1355" t="str">
            <v>DPS Real Time Credit Card</v>
          </cell>
          <cell r="E1355" t="str">
            <v>BS16300</v>
          </cell>
        </row>
        <row r="1356">
          <cell r="A1356" t="str">
            <v>16471SAP-AC</v>
          </cell>
          <cell r="B1356" t="str">
            <v>SAP-AC</v>
          </cell>
          <cell r="C1356">
            <v>16471</v>
          </cell>
          <cell r="D1356" t="str">
            <v>DPS Ccard Multi</v>
          </cell>
          <cell r="E1356" t="str">
            <v>BS16300</v>
          </cell>
        </row>
        <row r="1357">
          <cell r="A1357" t="str">
            <v>16472SAP-AC</v>
          </cell>
          <cell r="B1357" t="str">
            <v>SAP-AC</v>
          </cell>
          <cell r="C1357">
            <v>16472</v>
          </cell>
          <cell r="D1357" t="str">
            <v>DPS A2A Multi</v>
          </cell>
          <cell r="E1357" t="str">
            <v>BS16300</v>
          </cell>
        </row>
        <row r="1358">
          <cell r="A1358" t="str">
            <v>16473SAP-AC</v>
          </cell>
          <cell r="B1358" t="str">
            <v>SAP-AC</v>
          </cell>
          <cell r="C1358">
            <v>16473</v>
          </cell>
          <cell r="D1358" t="str">
            <v>MoJ File Clearing</v>
          </cell>
          <cell r="E1358" t="str">
            <v>BS16300</v>
          </cell>
        </row>
        <row r="1359">
          <cell r="A1359" t="str">
            <v>16474SAP-AC</v>
          </cell>
          <cell r="B1359" t="str">
            <v>SAP-AC</v>
          </cell>
          <cell r="C1359">
            <v>16474</v>
          </cell>
          <cell r="D1359" t="str">
            <v>DIA Clearing</v>
          </cell>
          <cell r="E1359" t="str">
            <v>BS16300</v>
          </cell>
        </row>
        <row r="1360">
          <cell r="A1360" t="str">
            <v>16475SAP-AC</v>
          </cell>
          <cell r="B1360" t="str">
            <v>SAP-AC</v>
          </cell>
          <cell r="C1360">
            <v>16475</v>
          </cell>
          <cell r="D1360" t="str">
            <v>Collection Agencies Clearing</v>
          </cell>
          <cell r="E1360" t="str">
            <v>BS16300</v>
          </cell>
        </row>
        <row r="1361">
          <cell r="A1361" t="str">
            <v>16480SAP-AC</v>
          </cell>
          <cell r="B1361" t="str">
            <v>SAP-AC</v>
          </cell>
          <cell r="C1361">
            <v>16480</v>
          </cell>
          <cell r="D1361" t="str">
            <v>AC rates electronic 02-0108-0136816-00</v>
          </cell>
          <cell r="E1361" t="str">
            <v>BS16300</v>
          </cell>
        </row>
        <row r="1362">
          <cell r="A1362" t="str">
            <v>16483SAP-AC</v>
          </cell>
          <cell r="B1362" t="str">
            <v>SAP-AC</v>
          </cell>
          <cell r="C1362">
            <v>16483</v>
          </cell>
          <cell r="D1362" t="str">
            <v>Unrecognised DR/CR 81600</v>
          </cell>
          <cell r="E1362" t="str">
            <v>BS16300</v>
          </cell>
        </row>
        <row r="1363">
          <cell r="A1363" t="str">
            <v>16485SAP-AC</v>
          </cell>
          <cell r="B1363" t="str">
            <v>SAP-AC</v>
          </cell>
          <cell r="C1363">
            <v>16485</v>
          </cell>
          <cell r="D1363" t="str">
            <v>Rates Electronic Clearing</v>
          </cell>
          <cell r="E1363" t="str">
            <v>BS16300</v>
          </cell>
        </row>
        <row r="1364">
          <cell r="A1364" t="str">
            <v>16490SAP-AC</v>
          </cell>
          <cell r="B1364" t="str">
            <v>SAP-AC</v>
          </cell>
          <cell r="C1364">
            <v>16490</v>
          </cell>
          <cell r="D1364" t="str">
            <v>AC Non-rates electronic 02-0108-0136824-00</v>
          </cell>
          <cell r="E1364" t="str">
            <v>BS16300</v>
          </cell>
        </row>
        <row r="1365">
          <cell r="A1365" t="str">
            <v>16493SAP-AC</v>
          </cell>
          <cell r="B1365" t="str">
            <v>SAP-AC</v>
          </cell>
          <cell r="C1365">
            <v>16493</v>
          </cell>
          <cell r="D1365" t="str">
            <v>Unrecognised DR/CR 82400</v>
          </cell>
          <cell r="E1365" t="str">
            <v>BS16300</v>
          </cell>
        </row>
        <row r="1366">
          <cell r="A1366" t="str">
            <v>16495SAP-AC</v>
          </cell>
          <cell r="B1366" t="str">
            <v>SAP-AC</v>
          </cell>
          <cell r="C1366">
            <v>16495</v>
          </cell>
          <cell r="D1366" t="str">
            <v>Non-Rates Electronic Clearing</v>
          </cell>
          <cell r="E1366" t="str">
            <v>BS16300</v>
          </cell>
        </row>
        <row r="1367">
          <cell r="A1367" t="str">
            <v>16500SAP-AC</v>
          </cell>
          <cell r="B1367" t="str">
            <v>SAP-AC</v>
          </cell>
          <cell r="C1367">
            <v>16500</v>
          </cell>
          <cell r="D1367" t="str">
            <v>AC General dishonours 02-0108-0136904-00</v>
          </cell>
          <cell r="E1367" t="str">
            <v>BS16300</v>
          </cell>
        </row>
        <row r="1368">
          <cell r="A1368" t="str">
            <v>16503SAP-AC</v>
          </cell>
          <cell r="B1368" t="str">
            <v>SAP-AC</v>
          </cell>
          <cell r="C1368">
            <v>16503</v>
          </cell>
          <cell r="D1368" t="str">
            <v>Unrecognised DR/CR 90400</v>
          </cell>
          <cell r="E1368" t="str">
            <v>BS16300</v>
          </cell>
        </row>
        <row r="1369">
          <cell r="A1369" t="str">
            <v>16505SAP-AC</v>
          </cell>
          <cell r="B1369" t="str">
            <v>SAP-AC</v>
          </cell>
          <cell r="C1369">
            <v>16505</v>
          </cell>
          <cell r="D1369" t="str">
            <v>General Dishonours Clearing</v>
          </cell>
          <cell r="E1369" t="str">
            <v>BS16300</v>
          </cell>
        </row>
        <row r="1370">
          <cell r="A1370" t="str">
            <v>16510SAP-AC</v>
          </cell>
          <cell r="B1370" t="str">
            <v>SAP-AC</v>
          </cell>
          <cell r="C1370">
            <v>16510</v>
          </cell>
          <cell r="D1370" t="str">
            <v>AC DD dishonours 02-0108-0136912-00</v>
          </cell>
          <cell r="E1370" t="str">
            <v>BS16300</v>
          </cell>
        </row>
        <row r="1371">
          <cell r="A1371" t="str">
            <v>16513SAP-AC</v>
          </cell>
          <cell r="B1371" t="str">
            <v>SAP-AC</v>
          </cell>
          <cell r="C1371">
            <v>16513</v>
          </cell>
          <cell r="D1371" t="str">
            <v>Unrecognised DR/CR 91200</v>
          </cell>
          <cell r="E1371" t="str">
            <v>BS16300</v>
          </cell>
        </row>
        <row r="1372">
          <cell r="A1372" t="str">
            <v>16515SAP-AC</v>
          </cell>
          <cell r="B1372" t="str">
            <v>SAP-AC</v>
          </cell>
          <cell r="C1372">
            <v>16515</v>
          </cell>
          <cell r="D1372" t="str">
            <v>DD Dishonours Clearing</v>
          </cell>
          <cell r="E1372" t="str">
            <v>BS16300</v>
          </cell>
        </row>
        <row r="1373">
          <cell r="A1373" t="str">
            <v>16520SAP-AC</v>
          </cell>
          <cell r="B1373" t="str">
            <v>SAP-AC</v>
          </cell>
          <cell r="C1373">
            <v>16520</v>
          </cell>
          <cell r="D1373" t="str">
            <v>ASB Marina Main Bank ac 12-3113-0131174-01</v>
          </cell>
          <cell r="E1373" t="str">
            <v>BS16300</v>
          </cell>
        </row>
        <row r="1374">
          <cell r="A1374" t="str">
            <v>16525SAP-AC</v>
          </cell>
          <cell r="B1374" t="str">
            <v>SAP-AC</v>
          </cell>
          <cell r="C1374">
            <v>16525</v>
          </cell>
          <cell r="D1374" t="str">
            <v>ASB Marina Clearing 17401</v>
          </cell>
          <cell r="E1374" t="str">
            <v>BS16300</v>
          </cell>
        </row>
        <row r="1375">
          <cell r="A1375" t="str">
            <v>16530SAP-AC</v>
          </cell>
          <cell r="B1375" t="str">
            <v>SAP-AC</v>
          </cell>
          <cell r="C1375">
            <v>16530</v>
          </cell>
          <cell r="D1375" t="str">
            <v>ASB Treasury bank ac 12-3113-013166-20</v>
          </cell>
          <cell r="E1375" t="str">
            <v>BS16300</v>
          </cell>
        </row>
        <row r="1376">
          <cell r="A1376" t="str">
            <v>16536SAP-AC</v>
          </cell>
          <cell r="B1376" t="str">
            <v>SAP-AC</v>
          </cell>
          <cell r="C1376">
            <v>16536</v>
          </cell>
          <cell r="D1376" t="str">
            <v>Watercare Trsy bk ASB ac 12-3113-0131166-21</v>
          </cell>
          <cell r="E1376" t="str">
            <v>BS16536</v>
          </cell>
        </row>
        <row r="1377">
          <cell r="A1377" t="str">
            <v>16550SAP-AC</v>
          </cell>
          <cell r="B1377" t="str">
            <v>SAP-AC</v>
          </cell>
          <cell r="C1377" t="str">
            <v>16550</v>
          </cell>
          <cell r="D1377" t="str">
            <v>BNZ Main Bank Account 02-0192-0135187-01</v>
          </cell>
          <cell r="E1377" t="str">
            <v>BS16300</v>
          </cell>
        </row>
        <row r="1378">
          <cell r="A1378" t="str">
            <v>16553SAP-AC</v>
          </cell>
          <cell r="B1378" t="str">
            <v>SAP-AC</v>
          </cell>
          <cell r="C1378" t="str">
            <v>16553</v>
          </cell>
          <cell r="D1378" t="str">
            <v>BNZ Unrecg DBNZ Unrecg Debit 02-0192-0135187-01</v>
          </cell>
          <cell r="E1378" t="str">
            <v>BS16300</v>
          </cell>
        </row>
        <row r="1379">
          <cell r="A1379" t="str">
            <v>16554SAP-AC</v>
          </cell>
          <cell r="B1379" t="str">
            <v>SAP-AC</v>
          </cell>
          <cell r="C1379" t="str">
            <v>16554</v>
          </cell>
          <cell r="D1379" t="str">
            <v>BNZ Unrecg Credit 02-0192-0135187-01</v>
          </cell>
          <cell r="E1379" t="str">
            <v>BS16300</v>
          </cell>
        </row>
        <row r="1380">
          <cell r="A1380" t="str">
            <v>16555SAP-AC</v>
          </cell>
          <cell r="B1380" t="str">
            <v>SAP-AC</v>
          </cell>
          <cell r="C1380" t="str">
            <v>16555</v>
          </cell>
          <cell r="D1380" t="str">
            <v>BLOCKED - NSC Main Bank 187-02</v>
          </cell>
          <cell r="E1380" t="str">
            <v>BS16300</v>
          </cell>
        </row>
        <row r="1381">
          <cell r="A1381" t="str">
            <v>16560SAP-AC</v>
          </cell>
          <cell r="B1381" t="str">
            <v>SAP-AC</v>
          </cell>
          <cell r="C1381" t="str">
            <v>16560</v>
          </cell>
          <cell r="D1381" t="str">
            <v>NSC Main Bank 187-02</v>
          </cell>
          <cell r="E1381" t="str">
            <v>BS16300</v>
          </cell>
        </row>
        <row r="1382">
          <cell r="A1382" t="str">
            <v>16563SAP-AC</v>
          </cell>
          <cell r="B1382" t="str">
            <v>SAP-AC</v>
          </cell>
          <cell r="C1382" t="str">
            <v>16563</v>
          </cell>
          <cell r="D1382" t="str">
            <v>NSC Unrecg DR CR</v>
          </cell>
          <cell r="E1382" t="str">
            <v>BS16300</v>
          </cell>
        </row>
        <row r="1383">
          <cell r="A1383" t="str">
            <v>16573SAP-AC</v>
          </cell>
          <cell r="B1383" t="str">
            <v>SAP-AC</v>
          </cell>
          <cell r="C1383">
            <v>16573</v>
          </cell>
          <cell r="D1383" t="str">
            <v>BNZ AC Unrecognised DR CR 190002</v>
          </cell>
          <cell r="E1383" t="str">
            <v>BS16300</v>
          </cell>
        </row>
        <row r="1384">
          <cell r="A1384" t="str">
            <v>16620SAP-AC</v>
          </cell>
          <cell r="B1384" t="str">
            <v>SAP-AC</v>
          </cell>
          <cell r="C1384" t="str">
            <v>16620</v>
          </cell>
          <cell r="D1384" t="str">
            <v>BNZ Main Bank Account 02-0192-0122204-20</v>
          </cell>
          <cell r="E1384" t="str">
            <v>BS16300</v>
          </cell>
        </row>
        <row r="1385">
          <cell r="A1385" t="str">
            <v>16623SAP-AC</v>
          </cell>
          <cell r="B1385" t="str">
            <v>SAP-AC</v>
          </cell>
          <cell r="C1385" t="str">
            <v>16623</v>
          </cell>
          <cell r="D1385" t="str">
            <v>Treasury cash clearing</v>
          </cell>
          <cell r="E1385" t="str">
            <v>BS16300</v>
          </cell>
        </row>
        <row r="1386">
          <cell r="A1386" t="str">
            <v>16630SAP-AC</v>
          </cell>
          <cell r="B1386" t="str">
            <v>SAP-AC</v>
          </cell>
          <cell r="C1386" t="str">
            <v>16630</v>
          </cell>
          <cell r="D1386" t="str">
            <v>Libraries banking clearing account</v>
          </cell>
          <cell r="E1386" t="str">
            <v>BS16630</v>
          </cell>
        </row>
        <row r="1387">
          <cell r="A1387" t="str">
            <v>16631SAP-AC</v>
          </cell>
          <cell r="B1387" t="str">
            <v>SAP-AC</v>
          </cell>
          <cell r="C1387" t="str">
            <v>16631</v>
          </cell>
          <cell r="D1387" t="str">
            <v>Miscellaneous banking clearing account</v>
          </cell>
          <cell r="E1387" t="str">
            <v>BS16631</v>
          </cell>
        </row>
        <row r="1388">
          <cell r="A1388" t="str">
            <v>16632SAP-AC</v>
          </cell>
          <cell r="B1388" t="str">
            <v>SAP-AC</v>
          </cell>
          <cell r="C1388" t="str">
            <v>16632</v>
          </cell>
          <cell r="D1388" t="str">
            <v>CDAC banking clearing account</v>
          </cell>
          <cell r="E1388" t="str">
            <v>BS16632</v>
          </cell>
        </row>
        <row r="1389">
          <cell r="A1389" t="str">
            <v>16635SAP-AC</v>
          </cell>
          <cell r="B1389" t="str">
            <v>SAP-AC</v>
          </cell>
          <cell r="C1389" t="str">
            <v>16635</v>
          </cell>
          <cell r="D1389" t="str">
            <v>BLOCKED TBA</v>
          </cell>
          <cell r="E1389" t="str">
            <v>BS16300</v>
          </cell>
        </row>
        <row r="1390">
          <cell r="A1390" t="str">
            <v>16636SAP-AC</v>
          </cell>
          <cell r="B1390" t="str">
            <v>SAP-AC</v>
          </cell>
          <cell r="C1390" t="str">
            <v>16636</v>
          </cell>
          <cell r="D1390" t="str">
            <v>BLOCKED TBA</v>
          </cell>
          <cell r="E1390" t="str">
            <v>BS16300</v>
          </cell>
        </row>
        <row r="1391">
          <cell r="A1391" t="str">
            <v>16637SAP-AC</v>
          </cell>
          <cell r="B1391" t="str">
            <v>SAP-AC</v>
          </cell>
          <cell r="C1391" t="str">
            <v>16637</v>
          </cell>
          <cell r="D1391" t="str">
            <v>BLOCKED TBA</v>
          </cell>
          <cell r="E1391" t="str">
            <v>BS16300</v>
          </cell>
        </row>
        <row r="1392">
          <cell r="A1392" t="str">
            <v>16730SAP-AC</v>
          </cell>
          <cell r="B1392" t="str">
            <v>SAP-AC</v>
          </cell>
          <cell r="C1392" t="str">
            <v>16730</v>
          </cell>
          <cell r="D1392" t="str">
            <v>RDC Main bank account</v>
          </cell>
          <cell r="E1392" t="str">
            <v>BS16300</v>
          </cell>
        </row>
        <row r="1393">
          <cell r="A1393" t="str">
            <v>16733SAP-AC</v>
          </cell>
          <cell r="B1393" t="str">
            <v>SAP-AC</v>
          </cell>
          <cell r="C1393" t="str">
            <v>16733</v>
          </cell>
          <cell r="D1393" t="str">
            <v>RDC bank unrecognised debits and credits</v>
          </cell>
          <cell r="E1393" t="str">
            <v>BS16300</v>
          </cell>
        </row>
        <row r="1394">
          <cell r="A1394" t="str">
            <v>16740SAP-AC</v>
          </cell>
          <cell r="B1394" t="str">
            <v>SAP-AC</v>
          </cell>
          <cell r="C1394" t="str">
            <v>16740</v>
          </cell>
          <cell r="D1394" t="str">
            <v>WCC main bank account</v>
          </cell>
          <cell r="E1394" t="str">
            <v>BS16300</v>
          </cell>
        </row>
        <row r="1395">
          <cell r="A1395" t="str">
            <v>16743SAP-AC</v>
          </cell>
          <cell r="B1395" t="str">
            <v>SAP-AC</v>
          </cell>
          <cell r="C1395" t="str">
            <v>16743</v>
          </cell>
          <cell r="D1395" t="str">
            <v>WCC unrecognised debits and credits</v>
          </cell>
          <cell r="E1395" t="str">
            <v>BS16300</v>
          </cell>
        </row>
        <row r="1396">
          <cell r="A1396" t="str">
            <v>16750SAP-AC</v>
          </cell>
          <cell r="B1396" t="str">
            <v>SAP-AC</v>
          </cell>
          <cell r="C1396" t="str">
            <v>16750</v>
          </cell>
          <cell r="D1396" t="str">
            <v>AC Non-SAP FOH 88800</v>
          </cell>
          <cell r="E1396" t="str">
            <v>BS16300</v>
          </cell>
        </row>
        <row r="1397">
          <cell r="A1397" t="str">
            <v>16753SAP-AC</v>
          </cell>
          <cell r="B1397" t="str">
            <v>SAP-AC</v>
          </cell>
          <cell r="C1397" t="str">
            <v>16753</v>
          </cell>
          <cell r="D1397" t="str">
            <v>AC Non-SAP FOH Unrecognised Debits and Credits</v>
          </cell>
          <cell r="E1397" t="str">
            <v>BS16753</v>
          </cell>
        </row>
        <row r="1398">
          <cell r="A1398" t="str">
            <v>16760SAP-AC</v>
          </cell>
          <cell r="B1398" t="str">
            <v>SAP-AC</v>
          </cell>
          <cell r="C1398" t="str">
            <v>16760</v>
          </cell>
          <cell r="D1398" t="str">
            <v>AC Non-SAP Ele 93300</v>
          </cell>
          <cell r="E1398" t="str">
            <v>BS16300</v>
          </cell>
        </row>
        <row r="1399">
          <cell r="A1399" t="str">
            <v>16765SAP-AC</v>
          </cell>
          <cell r="B1399" t="str">
            <v>SAP-AC</v>
          </cell>
          <cell r="C1399" t="str">
            <v>16765</v>
          </cell>
          <cell r="D1399" t="str">
            <v>AC Non-SAP Electronic clearing account</v>
          </cell>
          <cell r="E1399" t="str">
            <v>BS16765</v>
          </cell>
        </row>
        <row r="1400">
          <cell r="A1400" t="str">
            <v>16770SAP-AC</v>
          </cell>
          <cell r="B1400" t="str">
            <v>SAP-AC</v>
          </cell>
          <cell r="C1400" t="str">
            <v>16770</v>
          </cell>
          <cell r="D1400" t="str">
            <v>AC Non-SAP Dis 92500</v>
          </cell>
          <cell r="E1400" t="str">
            <v>BS16300</v>
          </cell>
        </row>
        <row r="1401">
          <cell r="A1401" t="str">
            <v>16775SAP-AC</v>
          </cell>
          <cell r="B1401" t="str">
            <v>SAP-AC</v>
          </cell>
          <cell r="C1401" t="str">
            <v>16775</v>
          </cell>
          <cell r="D1401" t="str">
            <v>AC Non-SAP Dishonour clearing account</v>
          </cell>
          <cell r="E1401" t="str">
            <v>BS16775</v>
          </cell>
        </row>
        <row r="1402">
          <cell r="A1402" t="str">
            <v>16780SAP-AC</v>
          </cell>
          <cell r="B1402" t="str">
            <v>SAP-AC</v>
          </cell>
          <cell r="C1402" t="str">
            <v>16780</v>
          </cell>
          <cell r="D1402" t="str">
            <v>ASB Main Bank Account</v>
          </cell>
          <cell r="E1402" t="str">
            <v>BS16300</v>
          </cell>
        </row>
        <row r="1403">
          <cell r="A1403" t="str">
            <v>16782SAP-AC</v>
          </cell>
          <cell r="B1403" t="str">
            <v>SAP-AC</v>
          </cell>
          <cell r="C1403">
            <v>16782</v>
          </cell>
          <cell r="D1403" t="str">
            <v>ASB AC Payments 166</v>
          </cell>
          <cell r="E1403" t="str">
            <v>BS16300</v>
          </cell>
        </row>
        <row r="1404">
          <cell r="A1404" t="str">
            <v>16783SAP-AC</v>
          </cell>
          <cell r="B1404" t="str">
            <v>SAP-AC</v>
          </cell>
          <cell r="C1404" t="str">
            <v>16783</v>
          </cell>
          <cell r="D1404" t="str">
            <v>BLOCKED - WCC unrecognised debits and credits</v>
          </cell>
          <cell r="E1404" t="str">
            <v>BS16300</v>
          </cell>
        </row>
        <row r="1405">
          <cell r="A1405" t="str">
            <v>16800SAP-AC</v>
          </cell>
          <cell r="B1405" t="str">
            <v>SAP-AC</v>
          </cell>
          <cell r="C1405">
            <v>16800</v>
          </cell>
          <cell r="D1405" t="str">
            <v>RDC Leisure bank account 02-0108-0285933-03</v>
          </cell>
          <cell r="E1405" t="str">
            <v>BS16300</v>
          </cell>
        </row>
        <row r="1406">
          <cell r="A1406" t="str">
            <v>16805SAP-AC</v>
          </cell>
          <cell r="B1406" t="str">
            <v>SAP-AC</v>
          </cell>
          <cell r="C1406">
            <v>16805</v>
          </cell>
          <cell r="D1406" t="str">
            <v>RDC Leisure bank rec clearing account</v>
          </cell>
          <cell r="E1406" t="str">
            <v>BS16300</v>
          </cell>
        </row>
        <row r="1407">
          <cell r="A1407" t="str">
            <v>16820SAP-AC</v>
          </cell>
          <cell r="B1407" t="str">
            <v>SAP-AC</v>
          </cell>
          <cell r="C1407">
            <v>16820</v>
          </cell>
          <cell r="D1407" t="str">
            <v>EBS Bank account 02-0108-0285933-05</v>
          </cell>
          <cell r="E1407" t="str">
            <v>BS16300</v>
          </cell>
        </row>
        <row r="1408">
          <cell r="A1408" t="str">
            <v>16825SAP-AC</v>
          </cell>
          <cell r="B1408" t="str">
            <v>SAP-AC</v>
          </cell>
          <cell r="C1408">
            <v>16825</v>
          </cell>
          <cell r="D1408" t="str">
            <v>EBS Electronic payment clearing</v>
          </cell>
          <cell r="E1408" t="str">
            <v>BS16825</v>
          </cell>
        </row>
        <row r="1409">
          <cell r="A1409" t="str">
            <v>16830SAP-AC</v>
          </cell>
          <cell r="B1409" t="str">
            <v>SAP-AC</v>
          </cell>
          <cell r="C1409">
            <v>16830</v>
          </cell>
          <cell r="D1409" t="str">
            <v>WMMP Cust Elec 93306</v>
          </cell>
          <cell r="E1409" t="str">
            <v>BS16300</v>
          </cell>
        </row>
        <row r="1410">
          <cell r="A1410" t="str">
            <v>16835SAP-AC</v>
          </cell>
          <cell r="B1410" t="str">
            <v>SAP-AC</v>
          </cell>
          <cell r="C1410">
            <v>16835</v>
          </cell>
          <cell r="D1410" t="str">
            <v>WMMP Bank Clg 93306</v>
          </cell>
          <cell r="E1410" t="str">
            <v>BS16300</v>
          </cell>
        </row>
        <row r="1411">
          <cell r="A1411" t="str">
            <v>16970SAP-AC</v>
          </cell>
          <cell r="B1411" t="str">
            <v>SAP-AC</v>
          </cell>
          <cell r="C1411">
            <v>16970</v>
          </cell>
          <cell r="D1411" t="str">
            <v>Cash/Cheques</v>
          </cell>
          <cell r="E1411" t="str">
            <v>BS16970</v>
          </cell>
        </row>
        <row r="1412">
          <cell r="A1412" t="str">
            <v>16971SAP-AC</v>
          </cell>
          <cell r="B1412" t="str">
            <v>SAP-AC</v>
          </cell>
          <cell r="C1412">
            <v>16971</v>
          </cell>
          <cell r="D1412" t="str">
            <v>EFTPOS</v>
          </cell>
          <cell r="E1412" t="str">
            <v>BS16971</v>
          </cell>
        </row>
        <row r="1413">
          <cell r="A1413" t="str">
            <v>16972SAP-AC</v>
          </cell>
          <cell r="B1413" t="str">
            <v>SAP-AC</v>
          </cell>
          <cell r="C1413">
            <v>16972</v>
          </cell>
          <cell r="D1413" t="str">
            <v>American Express</v>
          </cell>
          <cell r="E1413" t="str">
            <v>BS16300</v>
          </cell>
        </row>
        <row r="1414">
          <cell r="A1414" t="str">
            <v>16973SAP-AC</v>
          </cell>
          <cell r="B1414" t="str">
            <v>SAP-AC</v>
          </cell>
          <cell r="C1414">
            <v>16973</v>
          </cell>
          <cell r="D1414" t="str">
            <v>IVR</v>
          </cell>
          <cell r="E1414" t="str">
            <v>BS16300</v>
          </cell>
        </row>
        <row r="1415">
          <cell r="A1415" t="str">
            <v>16974SAP-AC</v>
          </cell>
          <cell r="B1415" t="str">
            <v>SAP-AC</v>
          </cell>
          <cell r="C1415">
            <v>16974</v>
          </cell>
          <cell r="D1415" t="str">
            <v>Mobile EFTPOS cash desk clearing</v>
          </cell>
          <cell r="E1415" t="str">
            <v>BS16300</v>
          </cell>
        </row>
        <row r="1416">
          <cell r="A1416" t="str">
            <v>16980SAP-AC</v>
          </cell>
          <cell r="B1416" t="str">
            <v>SAP-AC</v>
          </cell>
          <cell r="C1416">
            <v>16980</v>
          </cell>
          <cell r="D1416" t="str">
            <v>ACC Pathway</v>
          </cell>
          <cell r="E1416" t="str">
            <v>BS16980</v>
          </cell>
        </row>
        <row r="1417">
          <cell r="A1417" t="str">
            <v>16981SAP-AC</v>
          </cell>
          <cell r="B1417" t="str">
            <v>SAP-AC</v>
          </cell>
          <cell r="C1417">
            <v>16981</v>
          </cell>
          <cell r="D1417" t="str">
            <v>MCC Pathway</v>
          </cell>
          <cell r="E1417" t="str">
            <v>BS16981</v>
          </cell>
        </row>
        <row r="1418">
          <cell r="A1418" t="str">
            <v>16982SAP-AC</v>
          </cell>
          <cell r="B1418" t="str">
            <v>SAP-AC</v>
          </cell>
          <cell r="C1418">
            <v>16982</v>
          </cell>
          <cell r="D1418" t="str">
            <v>MCC PeopleSoft</v>
          </cell>
          <cell r="E1418" t="str">
            <v>BS16982</v>
          </cell>
        </row>
        <row r="1419">
          <cell r="A1419" t="str">
            <v>16983SAP-AC</v>
          </cell>
          <cell r="B1419" t="str">
            <v>SAP-AC</v>
          </cell>
          <cell r="C1419">
            <v>16983</v>
          </cell>
          <cell r="D1419" t="str">
            <v>NSC Pathway</v>
          </cell>
          <cell r="E1419" t="str">
            <v>BS16300</v>
          </cell>
        </row>
        <row r="1420">
          <cell r="A1420" t="str">
            <v>16984SAP-AC</v>
          </cell>
          <cell r="B1420" t="str">
            <v>SAP-AC</v>
          </cell>
          <cell r="C1420">
            <v>16984</v>
          </cell>
          <cell r="D1420" t="str">
            <v>RDC Pathway</v>
          </cell>
          <cell r="E1420" t="str">
            <v>BS16984</v>
          </cell>
        </row>
        <row r="1421">
          <cell r="A1421" t="str">
            <v>16985SAP-AC</v>
          </cell>
          <cell r="B1421" t="str">
            <v>SAP-AC</v>
          </cell>
          <cell r="C1421">
            <v>16985</v>
          </cell>
          <cell r="D1421" t="str">
            <v>WCC Pathway</v>
          </cell>
          <cell r="E1421" t="str">
            <v>BS16985</v>
          </cell>
        </row>
        <row r="1422">
          <cell r="A1422" t="str">
            <v>16986SAP-AC</v>
          </cell>
          <cell r="B1422" t="str">
            <v>SAP-AC</v>
          </cell>
          <cell r="C1422">
            <v>16986</v>
          </cell>
          <cell r="D1422" t="str">
            <v>ARC SAP</v>
          </cell>
          <cell r="E1422" t="str">
            <v>BS16986</v>
          </cell>
        </row>
        <row r="1423">
          <cell r="A1423" t="str">
            <v>16999SAP-AC</v>
          </cell>
          <cell r="B1423" t="str">
            <v>SAP-AC</v>
          </cell>
          <cell r="C1423" t="str">
            <v>16999</v>
          </cell>
          <cell r="D1423" t="str">
            <v>Short term deposits due within 3 months</v>
          </cell>
          <cell r="E1423" t="str">
            <v>BS16999</v>
          </cell>
        </row>
        <row r="1424">
          <cell r="A1424" t="str">
            <v>17280SAP-AC</v>
          </cell>
          <cell r="B1424" t="str">
            <v>SAP-AC</v>
          </cell>
          <cell r="C1424" t="str">
            <v>17280</v>
          </cell>
          <cell r="D1424" t="str">
            <v>USD 727404-0000</v>
          </cell>
          <cell r="E1424" t="str">
            <v>BS16300</v>
          </cell>
        </row>
        <row r="1425">
          <cell r="A1425" t="str">
            <v>17281SAP-AC</v>
          </cell>
          <cell r="B1425" t="str">
            <v>SAP-AC</v>
          </cell>
          <cell r="C1425" t="str">
            <v>17281</v>
          </cell>
          <cell r="D1425" t="str">
            <v>EUR 727404-0001</v>
          </cell>
          <cell r="E1425" t="str">
            <v>BS16300</v>
          </cell>
        </row>
        <row r="1426">
          <cell r="A1426" t="str">
            <v>17282SAP-AC</v>
          </cell>
          <cell r="B1426" t="str">
            <v>SAP-AC</v>
          </cell>
          <cell r="C1426" t="str">
            <v>17282</v>
          </cell>
          <cell r="D1426" t="str">
            <v>GBP 727404-0002</v>
          </cell>
          <cell r="E1426" t="str">
            <v>BS16300</v>
          </cell>
        </row>
        <row r="1427">
          <cell r="A1427" t="str">
            <v>17283SAP-AC</v>
          </cell>
          <cell r="B1427" t="str">
            <v>SAP-AC</v>
          </cell>
          <cell r="C1427" t="str">
            <v>17283</v>
          </cell>
          <cell r="D1427" t="str">
            <v>AUD 727404-0003</v>
          </cell>
          <cell r="E1427" t="str">
            <v>BS16300</v>
          </cell>
        </row>
        <row r="1428">
          <cell r="A1428" t="str">
            <v>17284SAP-AC</v>
          </cell>
          <cell r="B1428" t="str">
            <v>SAP-AC</v>
          </cell>
          <cell r="C1428" t="str">
            <v>17284</v>
          </cell>
          <cell r="D1428" t="str">
            <v>Bank account CHF</v>
          </cell>
          <cell r="E1428" t="str">
            <v>BS16300</v>
          </cell>
        </row>
        <row r="1429">
          <cell r="A1429" t="str">
            <v>17285SAP-AC</v>
          </cell>
          <cell r="B1429" t="str">
            <v>SAP-AC</v>
          </cell>
          <cell r="C1429" t="str">
            <v>17285</v>
          </cell>
          <cell r="D1429" t="str">
            <v>Norwegian Krone</v>
          </cell>
          <cell r="E1429" t="str">
            <v>BS16300</v>
          </cell>
        </row>
        <row r="1430">
          <cell r="A1430" t="str">
            <v>17286SAP-AC</v>
          </cell>
          <cell r="B1430" t="str">
            <v>SAP-AC</v>
          </cell>
          <cell r="C1430">
            <v>17286</v>
          </cell>
          <cell r="D1430" t="str">
            <v>Japanese Yen 26939372-JPY-02</v>
          </cell>
          <cell r="E1430" t="str">
            <v>BS16300</v>
          </cell>
        </row>
        <row r="1431">
          <cell r="A1431" t="str">
            <v>17290SAP-AC</v>
          </cell>
          <cell r="B1431" t="str">
            <v>SAP-AC</v>
          </cell>
          <cell r="C1431" t="str">
            <v>17290</v>
          </cell>
          <cell r="D1431" t="str">
            <v>Clarification Payment Lot (PSCD)</v>
          </cell>
          <cell r="E1431" t="str">
            <v>BS16300</v>
          </cell>
        </row>
        <row r="1432">
          <cell r="A1432" t="str">
            <v>17291SAP-AC</v>
          </cell>
          <cell r="B1432" t="str">
            <v>SAP-AC</v>
          </cell>
          <cell r="C1432" t="str">
            <v>17291</v>
          </cell>
          <cell r="D1432" t="str">
            <v>Sweep clearing account</v>
          </cell>
          <cell r="E1432" t="str">
            <v>BS16300</v>
          </cell>
        </row>
        <row r="1433">
          <cell r="A1433" t="str">
            <v>17292SAP-AC</v>
          </cell>
          <cell r="B1433" t="str">
            <v>SAP-AC</v>
          </cell>
          <cell r="C1433">
            <v>17292</v>
          </cell>
          <cell r="D1433" t="str">
            <v>Clarification clearing - return lots</v>
          </cell>
          <cell r="E1433" t="str">
            <v>BS16300</v>
          </cell>
        </row>
        <row r="1434">
          <cell r="A1434" t="str">
            <v>17293SAP-AC</v>
          </cell>
          <cell r="B1434" t="str">
            <v>SAP-AC</v>
          </cell>
          <cell r="C1434">
            <v>17293</v>
          </cell>
          <cell r="D1434" t="str">
            <v>AC Clarification control - payment lots</v>
          </cell>
          <cell r="E1434" t="str">
            <v>BS16300</v>
          </cell>
        </row>
        <row r="1435">
          <cell r="A1435" t="str">
            <v>17294SAP-AC</v>
          </cell>
          <cell r="B1435" t="str">
            <v>SAP-AC</v>
          </cell>
          <cell r="C1435" t="str">
            <v>17294</v>
          </cell>
          <cell r="D1435" t="str">
            <v>ASBClari clg rtrnlot</v>
          </cell>
          <cell r="E1435" t="str">
            <v>BS16300</v>
          </cell>
        </row>
        <row r="1436">
          <cell r="A1436" t="str">
            <v>17295SAP-AC</v>
          </cell>
          <cell r="B1436" t="str">
            <v>SAP-AC</v>
          </cell>
          <cell r="C1436" t="str">
            <v>17295</v>
          </cell>
          <cell r="D1436" t="str">
            <v>ASBAC Clarif Pmtlots</v>
          </cell>
          <cell r="E1436" t="str">
            <v>BS16300</v>
          </cell>
        </row>
        <row r="1437">
          <cell r="A1437" t="str">
            <v>17297SAP-AC</v>
          </cell>
          <cell r="B1437" t="str">
            <v>SAP-AC</v>
          </cell>
          <cell r="C1437" t="str">
            <v>17297</v>
          </cell>
          <cell r="D1437" t="str">
            <v>Bank - Joint venture / associates</v>
          </cell>
          <cell r="E1437" t="str">
            <v>BS16300</v>
          </cell>
        </row>
        <row r="1438">
          <cell r="A1438" t="str">
            <v>17298SAP-AC</v>
          </cell>
          <cell r="B1438" t="str">
            <v>SAP-AC</v>
          </cell>
          <cell r="C1438" t="str">
            <v>17298</v>
          </cell>
          <cell r="D1438" t="str">
            <v>Bank - external systems</v>
          </cell>
          <cell r="E1438" t="str">
            <v>BS16300</v>
          </cell>
        </row>
        <row r="1439">
          <cell r="A1439" t="str">
            <v>17299SAP-AC</v>
          </cell>
          <cell r="B1439" t="str">
            <v>SAP-AC</v>
          </cell>
          <cell r="C1439" t="str">
            <v>17299</v>
          </cell>
          <cell r="D1439" t="str">
            <v>Legacy bank</v>
          </cell>
          <cell r="E1439" t="str">
            <v>BS16300</v>
          </cell>
        </row>
        <row r="1440">
          <cell r="A1440" t="str">
            <v>19011SAP-AC</v>
          </cell>
          <cell r="B1440" t="str">
            <v>SAP-AC</v>
          </cell>
          <cell r="C1440" t="str">
            <v>19011</v>
          </cell>
          <cell r="D1440" t="str">
            <v>Current assets - Assets intended for sale</v>
          </cell>
          <cell r="E1440" t="str">
            <v>BS19011</v>
          </cell>
        </row>
        <row r="1441">
          <cell r="A1441" t="str">
            <v>19012SAP-AC</v>
          </cell>
          <cell r="B1441" t="str">
            <v>SAP-AC</v>
          </cell>
          <cell r="C1441" t="str">
            <v>19012</v>
          </cell>
          <cell r="D1441" t="str">
            <v>Current assets - Disposal group assets held for sale</v>
          </cell>
          <cell r="E1441" t="str">
            <v>BS19012</v>
          </cell>
        </row>
        <row r="1442">
          <cell r="A1442" t="str">
            <v>19013SAP-AC</v>
          </cell>
          <cell r="B1442" t="str">
            <v>SAP-AC</v>
          </cell>
          <cell r="C1442">
            <v>19013</v>
          </cell>
          <cell r="D1442" t="str">
            <v>Clearing Account - Investment Buildings</v>
          </cell>
          <cell r="E1442" t="str">
            <v>BS19013</v>
          </cell>
        </row>
        <row r="1443">
          <cell r="A1443" t="str">
            <v>19014SAP-AC</v>
          </cell>
          <cell r="B1443" t="str">
            <v>SAP-AC</v>
          </cell>
          <cell r="C1443">
            <v>19014</v>
          </cell>
          <cell r="D1443" t="str">
            <v>Clearing Account - Assets held for Sale</v>
          </cell>
          <cell r="E1443" t="str">
            <v>BS19014</v>
          </cell>
        </row>
        <row r="1444">
          <cell r="A1444" t="str">
            <v>19020SAP-AC</v>
          </cell>
          <cell r="B1444" t="str">
            <v>SAP-AC</v>
          </cell>
          <cell r="C1444" t="str">
            <v>19020</v>
          </cell>
          <cell r="D1444" t="str">
            <v>Tax receivables - current</v>
          </cell>
          <cell r="E1444" t="str">
            <v>BS19020</v>
          </cell>
        </row>
        <row r="1445">
          <cell r="A1445" t="str">
            <v>19030SAP-AC</v>
          </cell>
          <cell r="B1445" t="str">
            <v>SAP-AC</v>
          </cell>
          <cell r="C1445" t="str">
            <v>19030</v>
          </cell>
          <cell r="D1445" t="str">
            <v>BLOCKED Financial assets current -Tdep due &gt; 3 mth</v>
          </cell>
          <cell r="E1445" t="str">
            <v>BS19030</v>
          </cell>
        </row>
        <row r="1446">
          <cell r="A1446" t="str">
            <v>20010SAP-AC</v>
          </cell>
          <cell r="B1446" t="str">
            <v>SAP-AC</v>
          </cell>
          <cell r="C1446" t="str">
            <v>20010</v>
          </cell>
          <cell r="D1446" t="str">
            <v>Borrowings - term (Integrity)</v>
          </cell>
          <cell r="E1446" t="str">
            <v>BS20010</v>
          </cell>
        </row>
        <row r="1447">
          <cell r="A1447" t="str">
            <v>20011SAP-AC</v>
          </cell>
          <cell r="B1447" t="str">
            <v>SAP-AC</v>
          </cell>
          <cell r="C1447" t="str">
            <v>20011</v>
          </cell>
          <cell r="D1447" t="str">
            <v>Borrowings - NC medium term fixed rate notes</v>
          </cell>
          <cell r="E1447" t="str">
            <v>BS20011</v>
          </cell>
        </row>
        <row r="1448">
          <cell r="A1448" t="str">
            <v>20012SAP-AC</v>
          </cell>
          <cell r="B1448" t="str">
            <v>SAP-AC</v>
          </cell>
          <cell r="C1448" t="str">
            <v>20012</v>
          </cell>
          <cell r="D1448" t="str">
            <v>Borrowings - NC medium term floating rate notes</v>
          </cell>
          <cell r="E1448" t="str">
            <v>BS20012</v>
          </cell>
        </row>
        <row r="1449">
          <cell r="A1449" t="str">
            <v>20013SAP-AC</v>
          </cell>
          <cell r="B1449" t="str">
            <v>SAP-AC</v>
          </cell>
          <cell r="C1449" t="str">
            <v>20013</v>
          </cell>
          <cell r="D1449" t="str">
            <v>Borrowings - NC fixed rate bonds</v>
          </cell>
          <cell r="E1449" t="str">
            <v>BS20013</v>
          </cell>
        </row>
        <row r="1450">
          <cell r="A1450" t="str">
            <v>20014SAP-AC</v>
          </cell>
          <cell r="B1450" t="str">
            <v>SAP-AC</v>
          </cell>
          <cell r="C1450" t="str">
            <v>20014</v>
          </cell>
          <cell r="D1450" t="str">
            <v>Borrowings - NC floating rate bonds</v>
          </cell>
          <cell r="E1450" t="str">
            <v>BS20014</v>
          </cell>
        </row>
        <row r="1451">
          <cell r="A1451" t="str">
            <v>20015SAP-AC</v>
          </cell>
          <cell r="B1451" t="str">
            <v>SAP-AC</v>
          </cell>
          <cell r="C1451" t="str">
            <v>20015</v>
          </cell>
          <cell r="D1451" t="str">
            <v>Borrowings - NC commercial paper</v>
          </cell>
          <cell r="E1451" t="str">
            <v>BS20015</v>
          </cell>
        </row>
        <row r="1452">
          <cell r="A1452" t="str">
            <v>20016SAP-AC</v>
          </cell>
          <cell r="B1452" t="str">
            <v>SAP-AC</v>
          </cell>
          <cell r="C1452" t="str">
            <v>20016</v>
          </cell>
          <cell r="D1452" t="str">
            <v>Borrowings - NC bank debt</v>
          </cell>
          <cell r="E1452" t="str">
            <v>BS20016</v>
          </cell>
        </row>
        <row r="1453">
          <cell r="A1453" t="str">
            <v>20090SAP-AC</v>
          </cell>
          <cell r="B1453" t="str">
            <v>SAP-AC</v>
          </cell>
          <cell r="C1453" t="str">
            <v>20090</v>
          </cell>
          <cell r="D1453" t="str">
            <v>Borrowings - NC Govt debts</v>
          </cell>
          <cell r="E1453" t="str">
            <v>BS20090</v>
          </cell>
        </row>
        <row r="1454">
          <cell r="A1454" t="str">
            <v>20091SAP-AC</v>
          </cell>
          <cell r="B1454" t="str">
            <v>SAP-AC</v>
          </cell>
          <cell r="C1454" t="str">
            <v>20091</v>
          </cell>
          <cell r="D1454" t="str">
            <v xml:space="preserve"> Borrowings - NC Bond premium unamortised</v>
          </cell>
          <cell r="E1454" t="str">
            <v>BS20091</v>
          </cell>
        </row>
        <row r="1455">
          <cell r="A1455" t="str">
            <v>20095SAP-AC</v>
          </cell>
          <cell r="B1455" t="str">
            <v>SAP-AC</v>
          </cell>
          <cell r="C1455" t="str">
            <v>20095</v>
          </cell>
          <cell r="D1455" t="str">
            <v>Borrowings - cost of borrowings to be amortised</v>
          </cell>
          <cell r="E1455" t="str">
            <v>BS20095</v>
          </cell>
        </row>
        <row r="1456">
          <cell r="A1456" t="str">
            <v>20099SAP-AC</v>
          </cell>
          <cell r="B1456" t="str">
            <v>SAP-AC</v>
          </cell>
          <cell r="C1456" t="str">
            <v>20099</v>
          </cell>
          <cell r="D1456" t="str">
            <v>Borrowings - NC FV adjustment</v>
          </cell>
          <cell r="E1456" t="str">
            <v>BS20099</v>
          </cell>
        </row>
        <row r="1457">
          <cell r="A1457" t="str">
            <v>20264SAP-AC</v>
          </cell>
          <cell r="B1457" t="str">
            <v>SAP-AC</v>
          </cell>
          <cell r="C1457">
            <v>20264</v>
          </cell>
          <cell r="D1457" t="str">
            <v>Interest Rate option - Fair value through surplus/deficit (NC liability)</v>
          </cell>
          <cell r="E1457" t="str">
            <v>BS20264</v>
          </cell>
        </row>
        <row r="1458">
          <cell r="A1458" t="str">
            <v>20410SAP-AC</v>
          </cell>
          <cell r="B1458" t="str">
            <v>SAP-AC</v>
          </cell>
          <cell r="C1458" t="str">
            <v>20410</v>
          </cell>
          <cell r="D1458" t="str">
            <v>Borrowings - FV adjustment</v>
          </cell>
          <cell r="E1458" t="str">
            <v>BS20410</v>
          </cell>
        </row>
        <row r="1459">
          <cell r="A1459" t="str">
            <v>20430SAP-AC</v>
          </cell>
          <cell r="B1459" t="str">
            <v>SAP-AC</v>
          </cell>
          <cell r="C1459" t="str">
            <v>20430</v>
          </cell>
          <cell r="D1459" t="str">
            <v>Costs re borrowing to be amortised</v>
          </cell>
          <cell r="E1459" t="str">
            <v>BS20430</v>
          </cell>
        </row>
        <row r="1460">
          <cell r="A1460" t="str">
            <v>20480SAP-AC</v>
          </cell>
          <cell r="B1460" t="str">
            <v>SAP-AC</v>
          </cell>
          <cell r="C1460" t="str">
            <v>20480</v>
          </cell>
          <cell r="D1460" t="str">
            <v>Liabilities NC - finance leases</v>
          </cell>
          <cell r="E1460" t="str">
            <v>BS20480</v>
          </cell>
        </row>
        <row r="1461">
          <cell r="A1461" t="str">
            <v>20510SAP-AC</v>
          </cell>
          <cell r="B1461" t="str">
            <v>SAP-AC</v>
          </cell>
          <cell r="C1461" t="str">
            <v>20510</v>
          </cell>
          <cell r="D1461" t="str">
            <v>Redeemable preference shares</v>
          </cell>
          <cell r="E1461" t="str">
            <v>BS20510</v>
          </cell>
        </row>
        <row r="1462">
          <cell r="A1462" t="str">
            <v>20520SAP-AC</v>
          </cell>
          <cell r="B1462" t="str">
            <v>SAP-AC</v>
          </cell>
          <cell r="C1462" t="str">
            <v>20520</v>
          </cell>
          <cell r="D1462" t="str">
            <v>Redeemable preference shares amortisation</v>
          </cell>
          <cell r="E1462" t="str">
            <v>BS20520</v>
          </cell>
        </row>
        <row r="1463">
          <cell r="A1463" t="str">
            <v>20598SAP-AC</v>
          </cell>
          <cell r="B1463" t="str">
            <v>SAP-AC</v>
          </cell>
          <cell r="C1463" t="str">
            <v>20598</v>
          </cell>
          <cell r="D1463" t="str">
            <v>Borrowings - NC intercompany (CCO use only)</v>
          </cell>
          <cell r="E1463" t="str">
            <v>BS20598</v>
          </cell>
        </row>
        <row r="1464">
          <cell r="A1464" t="str">
            <v>20599SAP-AC</v>
          </cell>
          <cell r="B1464" t="str">
            <v>SAP-AC</v>
          </cell>
          <cell r="C1464" t="str">
            <v>20599</v>
          </cell>
          <cell r="D1464" t="str">
            <v>Capital advances from AC - NC (CCO use only)</v>
          </cell>
          <cell r="E1464" t="str">
            <v>BS20599</v>
          </cell>
        </row>
        <row r="1465">
          <cell r="A1465" t="str">
            <v>20610SAP-AC</v>
          </cell>
          <cell r="B1465" t="str">
            <v>SAP-AC</v>
          </cell>
          <cell r="C1465" t="str">
            <v>20610</v>
          </cell>
          <cell r="D1465" t="str">
            <v>IR swaps liability NC - cashflow hedge</v>
          </cell>
          <cell r="E1465" t="str">
            <v>BS20610</v>
          </cell>
        </row>
        <row r="1466">
          <cell r="A1466" t="str">
            <v>20611SAP-AC</v>
          </cell>
          <cell r="B1466" t="str">
            <v>SAP-AC</v>
          </cell>
          <cell r="C1466" t="str">
            <v>20611</v>
          </cell>
          <cell r="D1466" t="str">
            <v>IR swaps liability NC - FV hedge</v>
          </cell>
          <cell r="E1466" t="str">
            <v>BS20611</v>
          </cell>
        </row>
        <row r="1467">
          <cell r="A1467" t="str">
            <v>20612SAP-AC</v>
          </cell>
          <cell r="B1467" t="str">
            <v>SAP-AC</v>
          </cell>
          <cell r="C1467" t="str">
            <v>20612</v>
          </cell>
          <cell r="D1467" t="str">
            <v>IR swaps liability NC - held for trading</v>
          </cell>
          <cell r="E1467" t="str">
            <v>BS20612</v>
          </cell>
        </row>
        <row r="1468">
          <cell r="A1468" t="str">
            <v>20613SAP-AC</v>
          </cell>
          <cell r="B1468" t="str">
            <v>SAP-AC</v>
          </cell>
          <cell r="C1468" t="str">
            <v>20613</v>
          </cell>
          <cell r="D1468" t="str">
            <v>Cross currency interest swaps NC - cash flow hedge</v>
          </cell>
          <cell r="E1468" t="str">
            <v>BS20613</v>
          </cell>
        </row>
        <row r="1469">
          <cell r="A1469" t="str">
            <v>20614SAP-AC</v>
          </cell>
          <cell r="B1469" t="str">
            <v>SAP-AC</v>
          </cell>
          <cell r="C1469" t="str">
            <v>20614</v>
          </cell>
          <cell r="D1469" t="str">
            <v>Cross currency interest swaps NC - fair value hedge</v>
          </cell>
          <cell r="E1469" t="str">
            <v>BS20614</v>
          </cell>
        </row>
        <row r="1470">
          <cell r="A1470" t="str">
            <v>20615SAP-AC</v>
          </cell>
          <cell r="B1470" t="str">
            <v>SAP-AC</v>
          </cell>
          <cell r="C1470" t="str">
            <v>20615</v>
          </cell>
          <cell r="D1470" t="str">
            <v>Cross currency interest swaps NC - not hedge accounted</v>
          </cell>
          <cell r="E1470" t="str">
            <v>BS20615</v>
          </cell>
        </row>
        <row r="1471">
          <cell r="A1471" t="str">
            <v>20620SAP-AC</v>
          </cell>
          <cell r="B1471" t="str">
            <v>SAP-AC</v>
          </cell>
          <cell r="C1471" t="str">
            <v>20620</v>
          </cell>
          <cell r="D1471" t="str">
            <v>Fwd FX contracts NC - cashflow hedge</v>
          </cell>
          <cell r="E1471" t="str">
            <v>BS20620</v>
          </cell>
        </row>
        <row r="1472">
          <cell r="A1472" t="str">
            <v>20621SAP-AC</v>
          </cell>
          <cell r="B1472" t="str">
            <v>SAP-AC</v>
          </cell>
          <cell r="C1472" t="str">
            <v>20621</v>
          </cell>
          <cell r="D1472" t="str">
            <v>Fwd FX contracts NC - FV hedge</v>
          </cell>
          <cell r="E1472" t="str">
            <v>BS20621</v>
          </cell>
        </row>
        <row r="1473">
          <cell r="A1473" t="str">
            <v>20622SAP-AC</v>
          </cell>
          <cell r="B1473" t="str">
            <v>SAP-AC</v>
          </cell>
          <cell r="C1473" t="str">
            <v>20622</v>
          </cell>
          <cell r="D1473" t="str">
            <v>Fwd FX contracts NC - held for trading</v>
          </cell>
          <cell r="E1473" t="str">
            <v>BS20622</v>
          </cell>
        </row>
        <row r="1474">
          <cell r="A1474" t="str">
            <v>20623SAP-AC</v>
          </cell>
          <cell r="B1474" t="str">
            <v>SAP-AC</v>
          </cell>
          <cell r="C1474" t="str">
            <v>20623</v>
          </cell>
          <cell r="D1474" t="str">
            <v>Forward rate agreements NC - not hedge accounted</v>
          </cell>
          <cell r="E1474" t="str">
            <v>BS20623</v>
          </cell>
        </row>
        <row r="1475">
          <cell r="A1475" t="str">
            <v>20625SAP-AC</v>
          </cell>
          <cell r="B1475" t="str">
            <v>SAP-AC</v>
          </cell>
          <cell r="C1475">
            <v>20625</v>
          </cell>
          <cell r="D1475" t="str">
            <v>Basis swaps liability NC - not hedge accounted</v>
          </cell>
          <cell r="E1475" t="str">
            <v>BS20625</v>
          </cell>
        </row>
        <row r="1476">
          <cell r="A1476" t="str">
            <v>20710SAP-AC</v>
          </cell>
          <cell r="B1476" t="str">
            <v>SAP-AC</v>
          </cell>
          <cell r="C1476" t="str">
            <v>20710</v>
          </cell>
          <cell r="D1476" t="str">
            <v>Provision NC - long service leave</v>
          </cell>
          <cell r="E1476" t="str">
            <v>BS20710</v>
          </cell>
        </row>
        <row r="1477">
          <cell r="A1477" t="str">
            <v>20720SAP-AC</v>
          </cell>
          <cell r="B1477" t="str">
            <v>SAP-AC</v>
          </cell>
          <cell r="C1477" t="str">
            <v>20720</v>
          </cell>
          <cell r="D1477" t="str">
            <v>Provision NC - retirement gratuities</v>
          </cell>
          <cell r="E1477" t="str">
            <v>BS20720</v>
          </cell>
        </row>
        <row r="1478">
          <cell r="A1478" t="str">
            <v>20910SAP-AC</v>
          </cell>
          <cell r="B1478" t="str">
            <v>SAP-AC</v>
          </cell>
          <cell r="C1478" t="str">
            <v>20910</v>
          </cell>
          <cell r="D1478" t="str">
            <v>Provision NC - grant commitment</v>
          </cell>
          <cell r="E1478" t="str">
            <v>BS20910</v>
          </cell>
        </row>
        <row r="1479">
          <cell r="A1479" t="str">
            <v>20920SAP-AC</v>
          </cell>
          <cell r="B1479" t="str">
            <v>SAP-AC</v>
          </cell>
          <cell r="C1479" t="str">
            <v>20920</v>
          </cell>
          <cell r="D1479" t="str">
            <v>Provision NC - landfill aftercare</v>
          </cell>
          <cell r="E1479" t="str">
            <v>BS20920</v>
          </cell>
        </row>
        <row r="1480">
          <cell r="A1480" t="str">
            <v>20930SAP-AC</v>
          </cell>
          <cell r="B1480" t="str">
            <v>SAP-AC</v>
          </cell>
          <cell r="C1480" t="str">
            <v>20930</v>
          </cell>
          <cell r="D1480" t="str">
            <v>Provision NC - contaminated land</v>
          </cell>
          <cell r="E1480" t="str">
            <v>BS20930</v>
          </cell>
        </row>
        <row r="1481">
          <cell r="A1481" t="str">
            <v>20940SAP-AC</v>
          </cell>
          <cell r="B1481" t="str">
            <v>SAP-AC</v>
          </cell>
          <cell r="C1481" t="str">
            <v>20940</v>
          </cell>
          <cell r="D1481" t="str">
            <v>Provision NC - weathertightness claims</v>
          </cell>
          <cell r="E1481" t="str">
            <v>BS20940</v>
          </cell>
        </row>
        <row r="1482">
          <cell r="A1482" t="str">
            <v>20950SAP-AC</v>
          </cell>
          <cell r="B1482" t="str">
            <v>SAP-AC</v>
          </cell>
          <cell r="C1482" t="str">
            <v>20950</v>
          </cell>
          <cell r="D1482" t="str">
            <v>Provision NC - financial guarantees</v>
          </cell>
          <cell r="E1482" t="str">
            <v>BS20950</v>
          </cell>
        </row>
        <row r="1483">
          <cell r="A1483" t="str">
            <v>20960SAP-AC</v>
          </cell>
          <cell r="B1483" t="str">
            <v>SAP-AC</v>
          </cell>
          <cell r="C1483" t="str">
            <v>20960</v>
          </cell>
          <cell r="D1483" t="str">
            <v>Provision NC - restructuring</v>
          </cell>
          <cell r="E1483" t="str">
            <v>BS20960</v>
          </cell>
        </row>
        <row r="1484">
          <cell r="A1484" t="str">
            <v>20970SAP-AC</v>
          </cell>
          <cell r="B1484" t="str">
            <v>SAP-AC</v>
          </cell>
          <cell r="C1484" t="str">
            <v>20970</v>
          </cell>
          <cell r="D1484" t="str">
            <v>Provision NC - legal fees</v>
          </cell>
          <cell r="E1484" t="str">
            <v>BS20970</v>
          </cell>
        </row>
        <row r="1485">
          <cell r="A1485" t="str">
            <v>20980SAP-AC</v>
          </cell>
          <cell r="B1485" t="str">
            <v>SAP-AC</v>
          </cell>
          <cell r="C1485" t="str">
            <v>20980</v>
          </cell>
          <cell r="D1485" t="str">
            <v>Provision NC - mobile bins</v>
          </cell>
          <cell r="E1485" t="str">
            <v>BS20980</v>
          </cell>
        </row>
        <row r="1486">
          <cell r="A1486" t="str">
            <v>20990SAP-AC</v>
          </cell>
          <cell r="B1486" t="str">
            <v>SAP-AC</v>
          </cell>
          <cell r="C1486" t="str">
            <v>20990</v>
          </cell>
          <cell r="D1486" t="str">
            <v>Provision NC - other</v>
          </cell>
          <cell r="E1486" t="str">
            <v>BS20990</v>
          </cell>
        </row>
        <row r="1487">
          <cell r="A1487" t="str">
            <v>21010SAP-AC</v>
          </cell>
          <cell r="B1487" t="str">
            <v>SAP-AC</v>
          </cell>
          <cell r="C1487" t="str">
            <v>21010</v>
          </cell>
          <cell r="D1487" t="str">
            <v>Non-current deferred tax liability</v>
          </cell>
          <cell r="E1487" t="str">
            <v>BS21010</v>
          </cell>
        </row>
        <row r="1488">
          <cell r="A1488" t="str">
            <v>21100SAP-AC</v>
          </cell>
          <cell r="B1488" t="str">
            <v>SAP-AC</v>
          </cell>
          <cell r="C1488" t="str">
            <v>21100</v>
          </cell>
          <cell r="D1488" t="str">
            <v>Non-current liability - revenue in advance (WC)</v>
          </cell>
          <cell r="E1488" t="str">
            <v>BS21100</v>
          </cell>
        </row>
        <row r="1489">
          <cell r="A1489" t="str">
            <v>21101SAP-AC</v>
          </cell>
          <cell r="B1489" t="str">
            <v>SAP-AC</v>
          </cell>
          <cell r="C1489" t="str">
            <v>21101</v>
          </cell>
          <cell r="D1489" t="str">
            <v>Non-current other liabilities</v>
          </cell>
          <cell r="E1489" t="str">
            <v>BS21101</v>
          </cell>
        </row>
        <row r="1490">
          <cell r="A1490" t="str">
            <v>21102SAP-AC</v>
          </cell>
          <cell r="B1490" t="str">
            <v>SAP-AC</v>
          </cell>
          <cell r="C1490" t="str">
            <v>21102</v>
          </cell>
          <cell r="D1490" t="str">
            <v>Non-current liabilities - Payables from non-exchange transactions</v>
          </cell>
          <cell r="E1490" t="str">
            <v>BS21102</v>
          </cell>
        </row>
        <row r="1491">
          <cell r="A1491" t="str">
            <v>22000SAP-AC</v>
          </cell>
          <cell r="B1491" t="str">
            <v>SAP-AC</v>
          </cell>
          <cell r="C1491" t="str">
            <v>22000</v>
          </cell>
          <cell r="D1491" t="str">
            <v>Non current - other payables - inter company</v>
          </cell>
          <cell r="E1491" t="str">
            <v>BS22000</v>
          </cell>
        </row>
        <row r="1492">
          <cell r="A1492" t="str">
            <v>24000SAP-AC</v>
          </cell>
          <cell r="B1492" t="str">
            <v>SAP-AC</v>
          </cell>
          <cell r="C1492" t="str">
            <v>24000</v>
          </cell>
          <cell r="D1492" t="str">
            <v>Borrowings - current bank overdraft</v>
          </cell>
          <cell r="E1492" t="str">
            <v>BS24000</v>
          </cell>
        </row>
        <row r="1493">
          <cell r="A1493" t="str">
            <v>24010SAP-AC</v>
          </cell>
          <cell r="B1493" t="str">
            <v>SAP-AC</v>
          </cell>
          <cell r="C1493" t="str">
            <v>24010</v>
          </cell>
          <cell r="D1493" t="str">
            <v>Borrowings - current bank debt</v>
          </cell>
          <cell r="E1493" t="str">
            <v>BS24010</v>
          </cell>
        </row>
        <row r="1494">
          <cell r="A1494" t="str">
            <v>24011SAP-AC</v>
          </cell>
          <cell r="B1494" t="str">
            <v>SAP-AC</v>
          </cell>
          <cell r="C1494" t="str">
            <v>24011</v>
          </cell>
          <cell r="D1494" t="str">
            <v>Borrowings - current medium term fixed rate notes</v>
          </cell>
          <cell r="E1494" t="str">
            <v>BS24011</v>
          </cell>
        </row>
        <row r="1495">
          <cell r="A1495" t="str">
            <v>24012SAP-AC</v>
          </cell>
          <cell r="B1495" t="str">
            <v>SAP-AC</v>
          </cell>
          <cell r="C1495" t="str">
            <v>24012</v>
          </cell>
          <cell r="D1495" t="str">
            <v>Borrowings - current medium trm floating rate note</v>
          </cell>
          <cell r="E1495" t="str">
            <v>BS24012</v>
          </cell>
        </row>
        <row r="1496">
          <cell r="A1496" t="str">
            <v>24013SAP-AC</v>
          </cell>
          <cell r="B1496" t="str">
            <v>SAP-AC</v>
          </cell>
          <cell r="C1496" t="str">
            <v>24013</v>
          </cell>
          <cell r="D1496" t="str">
            <v>Borrowings - current fixed rate bonds</v>
          </cell>
          <cell r="E1496" t="str">
            <v>BS24013</v>
          </cell>
        </row>
        <row r="1497">
          <cell r="A1497" t="str">
            <v>24014SAP-AC</v>
          </cell>
          <cell r="B1497" t="str">
            <v>SAP-AC</v>
          </cell>
          <cell r="C1497" t="str">
            <v>24014</v>
          </cell>
          <cell r="D1497" t="str">
            <v>Borrowings - current floating rate bonds</v>
          </cell>
          <cell r="E1497" t="str">
            <v>BS24014</v>
          </cell>
        </row>
        <row r="1498">
          <cell r="A1498" t="str">
            <v>24015SAP-AC</v>
          </cell>
          <cell r="B1498" t="str">
            <v>SAP-AC</v>
          </cell>
          <cell r="C1498" t="str">
            <v>24015</v>
          </cell>
          <cell r="D1498" t="str">
            <v>Borrowings - current commercial paper</v>
          </cell>
          <cell r="E1498" t="str">
            <v>BS24015</v>
          </cell>
        </row>
        <row r="1499">
          <cell r="A1499" t="str">
            <v>24016SAP-AC</v>
          </cell>
          <cell r="B1499" t="str">
            <v>SAP-AC</v>
          </cell>
          <cell r="C1499" t="str">
            <v>24016</v>
          </cell>
          <cell r="D1499" t="str">
            <v>Borrowings - current unamortised borrowing costs</v>
          </cell>
          <cell r="E1499" t="str">
            <v>BS24016</v>
          </cell>
        </row>
        <row r="1500">
          <cell r="A1500" t="str">
            <v>24050SAP-AC</v>
          </cell>
          <cell r="B1500" t="str">
            <v>SAP-AC</v>
          </cell>
          <cell r="C1500" t="str">
            <v>24050</v>
          </cell>
          <cell r="D1500" t="str">
            <v>Finance leases - current</v>
          </cell>
          <cell r="E1500" t="str">
            <v>BS24050</v>
          </cell>
        </row>
        <row r="1501">
          <cell r="A1501" t="str">
            <v>24090SAP-AC</v>
          </cell>
          <cell r="B1501" t="str">
            <v>SAP-AC</v>
          </cell>
          <cell r="C1501" t="str">
            <v>24090</v>
          </cell>
          <cell r="D1501" t="str">
            <v>Borrowings - current other</v>
          </cell>
          <cell r="E1501" t="str">
            <v>BS24090</v>
          </cell>
        </row>
        <row r="1502">
          <cell r="A1502" t="str">
            <v>24091SAP-AC</v>
          </cell>
          <cell r="B1502" t="str">
            <v>SAP-AC</v>
          </cell>
          <cell r="C1502" t="str">
            <v>24091</v>
          </cell>
          <cell r="D1502" t="str">
            <v xml:space="preserve"> Borrowings - current bond premium unamortised</v>
          </cell>
          <cell r="E1502" t="str">
            <v>BS24091</v>
          </cell>
        </row>
        <row r="1503">
          <cell r="A1503" t="str">
            <v>24092SAP-AC</v>
          </cell>
          <cell r="B1503" t="str">
            <v>SAP-AC</v>
          </cell>
          <cell r="C1503">
            <v>24092</v>
          </cell>
          <cell r="D1503" t="str">
            <v>Borrowings - current Govt debts</v>
          </cell>
          <cell r="E1503" t="str">
            <v>BS24092</v>
          </cell>
        </row>
        <row r="1504">
          <cell r="A1504" t="str">
            <v>24100SAP-AC</v>
          </cell>
          <cell r="B1504" t="str">
            <v>SAP-AC</v>
          </cell>
          <cell r="C1504" t="str">
            <v>24100</v>
          </cell>
          <cell r="D1504" t="str">
            <v>Intercompany borrowings - current ASAL</v>
          </cell>
          <cell r="E1504" t="str">
            <v>BS24100</v>
          </cell>
        </row>
        <row r="1505">
          <cell r="A1505" t="str">
            <v>24101SAP-AC</v>
          </cell>
          <cell r="B1505" t="str">
            <v>SAP-AC</v>
          </cell>
          <cell r="C1505" t="str">
            <v>24101</v>
          </cell>
          <cell r="D1505" t="str">
            <v>Intercompany borrowings - current ASML</v>
          </cell>
          <cell r="E1505" t="str">
            <v>BS24101</v>
          </cell>
        </row>
        <row r="1506">
          <cell r="A1506" t="str">
            <v>24102SAP-AC</v>
          </cell>
          <cell r="B1506" t="str">
            <v>SAP-AC</v>
          </cell>
          <cell r="C1506" t="str">
            <v>24102</v>
          </cell>
          <cell r="D1506" t="str">
            <v>Intercompany borrowings - current AT</v>
          </cell>
          <cell r="E1506" t="str">
            <v>BS24102</v>
          </cell>
        </row>
        <row r="1507">
          <cell r="A1507" t="str">
            <v>24198SAP-AC</v>
          </cell>
          <cell r="B1507" t="str">
            <v>SAP-AC</v>
          </cell>
          <cell r="C1507" t="str">
            <v>24198</v>
          </cell>
          <cell r="D1507" t="str">
            <v>Intercompany borrowings - current</v>
          </cell>
          <cell r="E1507" t="str">
            <v>BS24198</v>
          </cell>
        </row>
        <row r="1508">
          <cell r="A1508" t="str">
            <v>24210SAP-AC</v>
          </cell>
          <cell r="B1508" t="str">
            <v>SAP-AC</v>
          </cell>
          <cell r="C1508" t="str">
            <v>24210</v>
          </cell>
          <cell r="D1508" t="str">
            <v>IR swaps liability current - CF hedges</v>
          </cell>
          <cell r="E1508" t="str">
            <v>BS24210</v>
          </cell>
        </row>
        <row r="1509">
          <cell r="A1509" t="str">
            <v>24211SAP-AC</v>
          </cell>
          <cell r="B1509" t="str">
            <v>SAP-AC</v>
          </cell>
          <cell r="C1509" t="str">
            <v>24211</v>
          </cell>
          <cell r="D1509" t="str">
            <v>IR swaps liability current - FV hedges</v>
          </cell>
          <cell r="E1509" t="str">
            <v>BS24211</v>
          </cell>
        </row>
        <row r="1510">
          <cell r="A1510" t="str">
            <v>24212SAP-AC</v>
          </cell>
          <cell r="B1510" t="str">
            <v>SAP-AC</v>
          </cell>
          <cell r="C1510" t="str">
            <v>24212</v>
          </cell>
          <cell r="D1510" t="str">
            <v>IR swaps liability current - held for trading</v>
          </cell>
          <cell r="E1510" t="str">
            <v>BS24212</v>
          </cell>
        </row>
        <row r="1511">
          <cell r="A1511" t="str">
            <v>24220SAP-AC</v>
          </cell>
          <cell r="B1511" t="str">
            <v>SAP-AC</v>
          </cell>
          <cell r="C1511" t="str">
            <v>24220</v>
          </cell>
          <cell r="D1511" t="str">
            <v>Fwd FX contracts current - Cashflow hedge</v>
          </cell>
          <cell r="E1511" t="str">
            <v>BS24220</v>
          </cell>
        </row>
        <row r="1512">
          <cell r="A1512" t="str">
            <v>24221SAP-AC</v>
          </cell>
          <cell r="B1512" t="str">
            <v>SAP-AC</v>
          </cell>
          <cell r="C1512" t="str">
            <v>24221</v>
          </cell>
          <cell r="D1512" t="str">
            <v>Fwd FX contracts current - FV hedge</v>
          </cell>
          <cell r="E1512" t="str">
            <v>BS24221</v>
          </cell>
        </row>
        <row r="1513">
          <cell r="A1513" t="str">
            <v>24222SAP-AC</v>
          </cell>
          <cell r="B1513" t="str">
            <v>SAP-AC</v>
          </cell>
          <cell r="C1513" t="str">
            <v>24222</v>
          </cell>
          <cell r="D1513" t="str">
            <v>Fwd FX contracts current - held for trading</v>
          </cell>
          <cell r="E1513" t="str">
            <v>BS24222</v>
          </cell>
        </row>
        <row r="1514">
          <cell r="A1514" t="str">
            <v>24223SAP-AC</v>
          </cell>
          <cell r="B1514" t="str">
            <v>SAP-AC</v>
          </cell>
          <cell r="C1514" t="str">
            <v>24223</v>
          </cell>
          <cell r="D1514" t="str">
            <v>Forward rate agreements current - not hedge accounted</v>
          </cell>
          <cell r="E1514" t="str">
            <v>BS24223</v>
          </cell>
        </row>
        <row r="1515">
          <cell r="A1515" t="str">
            <v>24224SAP-AC</v>
          </cell>
          <cell r="B1515" t="str">
            <v>SAP-AC</v>
          </cell>
          <cell r="C1515">
            <v>24224</v>
          </cell>
          <cell r="D1515" t="str">
            <v>Interest Rate option - Fair value through surplus/deficit (Current liability)</v>
          </cell>
          <cell r="E1515" t="str">
            <v>BS24224</v>
          </cell>
        </row>
        <row r="1516">
          <cell r="A1516" t="str">
            <v>24530SAP-AC</v>
          </cell>
          <cell r="B1516" t="str">
            <v>SAP-AC</v>
          </cell>
          <cell r="C1516" t="str">
            <v>24530</v>
          </cell>
          <cell r="D1516" t="str">
            <v>Credit support annex - collateral received CL</v>
          </cell>
          <cell r="E1516" t="str">
            <v>BS24530</v>
          </cell>
        </row>
        <row r="1517">
          <cell r="A1517" t="str">
            <v>25010SAP-AC</v>
          </cell>
          <cell r="B1517" t="str">
            <v>SAP-AC</v>
          </cell>
          <cell r="C1517" t="str">
            <v>25010</v>
          </cell>
          <cell r="D1517" t="str">
            <v>Accounts payable - control account</v>
          </cell>
          <cell r="E1517" t="str">
            <v>BS25010</v>
          </cell>
        </row>
        <row r="1518">
          <cell r="A1518" t="str">
            <v>25011SAP-AC</v>
          </cell>
          <cell r="B1518" t="str">
            <v>SAP-AC</v>
          </cell>
          <cell r="C1518" t="str">
            <v>25011</v>
          </cell>
          <cell r="D1518" t="str">
            <v>Accounts payable - spendvision clearing account</v>
          </cell>
          <cell r="E1518" t="str">
            <v>BS25011</v>
          </cell>
        </row>
        <row r="1519">
          <cell r="A1519" t="str">
            <v>25012SAP-AC</v>
          </cell>
          <cell r="B1519" t="str">
            <v>SAP-AC</v>
          </cell>
          <cell r="C1519" t="str">
            <v>25012</v>
          </cell>
          <cell r="D1519" t="str">
            <v>Accounts payable - external systems</v>
          </cell>
          <cell r="E1519" t="str">
            <v>BS25012</v>
          </cell>
        </row>
        <row r="1520">
          <cell r="A1520" t="str">
            <v>25013SAP-AC</v>
          </cell>
          <cell r="B1520" t="str">
            <v>SAP-AC</v>
          </cell>
          <cell r="C1520">
            <v>25013</v>
          </cell>
          <cell r="D1520" t="str">
            <v>Accounts payable - Retrofit transactions</v>
          </cell>
          <cell r="E1520" t="str">
            <v>BS25013</v>
          </cell>
        </row>
        <row r="1521">
          <cell r="A1521" t="str">
            <v>25014SAP-AC</v>
          </cell>
          <cell r="B1521" t="str">
            <v>SAP-AC</v>
          </cell>
          <cell r="C1521">
            <v>25014</v>
          </cell>
          <cell r="D1521" t="str">
            <v>Retrofit targeted rate recoveries</v>
          </cell>
          <cell r="E1521" t="str">
            <v>BS25014</v>
          </cell>
        </row>
        <row r="1522">
          <cell r="A1522" t="str">
            <v>25015SAP-AC</v>
          </cell>
          <cell r="B1522" t="str">
            <v>SAP-AC</v>
          </cell>
          <cell r="C1522" t="str">
            <v>25015</v>
          </cell>
          <cell r="D1522" t="str">
            <v>Accounts payable - Concur clearing account</v>
          </cell>
          <cell r="E1522" t="str">
            <v>BS25015</v>
          </cell>
        </row>
        <row r="1523">
          <cell r="A1523" t="str">
            <v>25020SAP-AC</v>
          </cell>
          <cell r="B1523" t="str">
            <v>SAP-AC</v>
          </cell>
          <cell r="C1523" t="str">
            <v>25020</v>
          </cell>
          <cell r="D1523" t="str">
            <v>Accounts payable - other conversion</v>
          </cell>
          <cell r="E1523" t="str">
            <v>BS25020</v>
          </cell>
        </row>
        <row r="1524">
          <cell r="A1524" t="str">
            <v>25030SAP-AC</v>
          </cell>
          <cell r="B1524" t="str">
            <v>SAP-AC</v>
          </cell>
          <cell r="C1524" t="str">
            <v>25030</v>
          </cell>
          <cell r="D1524" t="str">
            <v>Accounts payable - intercompany</v>
          </cell>
          <cell r="E1524" t="str">
            <v>BS25030</v>
          </cell>
        </row>
        <row r="1525">
          <cell r="A1525" t="str">
            <v>25040SAP-AC</v>
          </cell>
          <cell r="B1525" t="str">
            <v>SAP-AC</v>
          </cell>
          <cell r="C1525" t="str">
            <v>25040</v>
          </cell>
          <cell r="D1525" t="str">
            <v>Goods receipting / invoice receipting</v>
          </cell>
          <cell r="E1525" t="str">
            <v>BS25040</v>
          </cell>
        </row>
        <row r="1526">
          <cell r="A1526" t="str">
            <v>25060SAP-AC</v>
          </cell>
          <cell r="B1526" t="str">
            <v>SAP-AC</v>
          </cell>
          <cell r="C1526" t="str">
            <v>25060</v>
          </cell>
          <cell r="D1526" t="str">
            <v>BLOCKED Down Payments (Vendor)</v>
          </cell>
          <cell r="E1526" t="str">
            <v>BS25060</v>
          </cell>
        </row>
        <row r="1527">
          <cell r="A1527" t="str">
            <v>25065SAP-AC</v>
          </cell>
          <cell r="B1527" t="str">
            <v>SAP-AC</v>
          </cell>
          <cell r="C1527" t="str">
            <v>25065</v>
          </cell>
          <cell r="D1527" t="str">
            <v>Intercompany payable - tax</v>
          </cell>
          <cell r="E1527" t="str">
            <v>BS25065</v>
          </cell>
        </row>
        <row r="1528">
          <cell r="A1528" t="str">
            <v>25070SAP-AC</v>
          </cell>
          <cell r="B1528" t="str">
            <v>SAP-AC</v>
          </cell>
          <cell r="C1528" t="str">
            <v>25070</v>
          </cell>
          <cell r="D1528" t="str">
            <v>Intercompany funding payable - ACPL</v>
          </cell>
          <cell r="E1528" t="str">
            <v>BS25070</v>
          </cell>
        </row>
        <row r="1529">
          <cell r="A1529" t="str">
            <v>25071SAP-AC</v>
          </cell>
          <cell r="B1529" t="str">
            <v>SAP-AC</v>
          </cell>
          <cell r="C1529" t="str">
            <v>25071</v>
          </cell>
          <cell r="D1529" t="str">
            <v>Intercompany funding payable - AT</v>
          </cell>
          <cell r="E1529" t="str">
            <v>BS25070</v>
          </cell>
        </row>
        <row r="1530">
          <cell r="A1530" t="str">
            <v>25072SAP-AC</v>
          </cell>
          <cell r="B1530" t="str">
            <v>SAP-AC</v>
          </cell>
          <cell r="C1530" t="str">
            <v>25072</v>
          </cell>
          <cell r="D1530" t="str">
            <v>Intercompany funding payable - ATEED</v>
          </cell>
          <cell r="E1530" t="str">
            <v>BS25070</v>
          </cell>
        </row>
        <row r="1531">
          <cell r="A1531" t="str">
            <v>25073SAP-AC</v>
          </cell>
          <cell r="B1531" t="str">
            <v>SAP-AC</v>
          </cell>
          <cell r="C1531" t="str">
            <v>25073</v>
          </cell>
          <cell r="D1531" t="str">
            <v>Intercompany funding payable - RFA</v>
          </cell>
          <cell r="E1531" t="str">
            <v>BS25070</v>
          </cell>
        </row>
        <row r="1532">
          <cell r="A1532" t="str">
            <v>25074SAP-AC</v>
          </cell>
          <cell r="B1532" t="str">
            <v>SAP-AC</v>
          </cell>
          <cell r="C1532" t="str">
            <v>25074</v>
          </cell>
          <cell r="D1532" t="str">
            <v>Intercompany funding payable - WDA</v>
          </cell>
          <cell r="E1532" t="str">
            <v>BS25070</v>
          </cell>
        </row>
        <row r="1533">
          <cell r="A1533" t="str">
            <v>25075SAP-AC</v>
          </cell>
          <cell r="B1533" t="str">
            <v>SAP-AC</v>
          </cell>
          <cell r="C1533" t="str">
            <v>25075</v>
          </cell>
          <cell r="D1533" t="str">
            <v>Intercompany funding payable - WCS</v>
          </cell>
          <cell r="E1533" t="str">
            <v>BS25070</v>
          </cell>
        </row>
        <row r="1534">
          <cell r="A1534" t="str">
            <v>25076SAP-AC</v>
          </cell>
          <cell r="B1534" t="str">
            <v>SAP-AC</v>
          </cell>
          <cell r="C1534" t="str">
            <v>25076</v>
          </cell>
          <cell r="D1534" t="str">
            <v>Intercompany funding payable - ACIL</v>
          </cell>
          <cell r="E1534" t="str">
            <v>BS25070</v>
          </cell>
        </row>
        <row r="1535">
          <cell r="A1535" t="str">
            <v>25077SAP-AC</v>
          </cell>
          <cell r="B1535" t="str">
            <v>SAP-AC</v>
          </cell>
          <cell r="C1535" t="str">
            <v>25077</v>
          </cell>
          <cell r="D1535" t="str">
            <v>Intercompany - AC</v>
          </cell>
          <cell r="E1535" t="str">
            <v>BS25070</v>
          </cell>
        </row>
        <row r="1536">
          <cell r="A1536" t="str">
            <v>25090SAP-AC</v>
          </cell>
          <cell r="B1536" t="str">
            <v>SAP-AC</v>
          </cell>
          <cell r="C1536" t="str">
            <v>25090</v>
          </cell>
          <cell r="D1536" t="str">
            <v>GR/IR Conversion</v>
          </cell>
          <cell r="E1536" t="str">
            <v>BS25090</v>
          </cell>
        </row>
        <row r="1537">
          <cell r="A1537" t="str">
            <v>25110SAP-AC</v>
          </cell>
          <cell r="B1537" t="str">
            <v>SAP-AC</v>
          </cell>
          <cell r="C1537" t="str">
            <v>25110</v>
          </cell>
          <cell r="D1537" t="str">
            <v>Current liab - Accrued expenditure general</v>
          </cell>
          <cell r="E1537" t="str">
            <v>BS25110</v>
          </cell>
        </row>
        <row r="1538">
          <cell r="A1538" t="str">
            <v>25111SAP-AC</v>
          </cell>
          <cell r="B1538" t="str">
            <v>SAP-AC</v>
          </cell>
          <cell r="C1538" t="str">
            <v>25111</v>
          </cell>
          <cell r="D1538" t="str">
            <v>Current liab - Accrued capital expenditure (WC)</v>
          </cell>
          <cell r="E1538" t="str">
            <v>BS25111</v>
          </cell>
        </row>
        <row r="1539">
          <cell r="A1539" t="str">
            <v>25112SAP-AC</v>
          </cell>
          <cell r="B1539" t="str">
            <v>SAP-AC</v>
          </cell>
          <cell r="C1539" t="str">
            <v>25112</v>
          </cell>
          <cell r="D1539" t="str">
            <v>Current liability - accrued interco expenditure</v>
          </cell>
          <cell r="E1539" t="str">
            <v>BS25112</v>
          </cell>
        </row>
        <row r="1540">
          <cell r="A1540" t="str">
            <v>25113SAP-AC</v>
          </cell>
          <cell r="B1540" t="str">
            <v>SAP-AC</v>
          </cell>
          <cell r="C1540" t="str">
            <v>25113</v>
          </cell>
          <cell r="D1540" t="str">
            <v>Intercompany accrued expenditure - ACIL</v>
          </cell>
          <cell r="E1540" t="str">
            <v>BS25113</v>
          </cell>
        </row>
        <row r="1541">
          <cell r="A1541" t="str">
            <v>25114SAP-AC</v>
          </cell>
          <cell r="B1541" t="str">
            <v>SAP-AC</v>
          </cell>
          <cell r="C1541" t="str">
            <v>25114</v>
          </cell>
          <cell r="D1541" t="str">
            <v>Intercompany accrued expenditure - ATEED</v>
          </cell>
          <cell r="E1541" t="str">
            <v>BS25114</v>
          </cell>
        </row>
        <row r="1542">
          <cell r="A1542" t="str">
            <v>25115SAP-AC</v>
          </cell>
          <cell r="B1542" t="str">
            <v>SAP-AC</v>
          </cell>
          <cell r="C1542" t="str">
            <v>25115</v>
          </cell>
          <cell r="D1542" t="str">
            <v>Intercompany accrued expenditure - RFA</v>
          </cell>
          <cell r="E1542" t="str">
            <v>BS25115</v>
          </cell>
        </row>
        <row r="1543">
          <cell r="A1543" t="str">
            <v>25116SAP-AC</v>
          </cell>
          <cell r="B1543" t="str">
            <v>SAP-AC</v>
          </cell>
          <cell r="C1543" t="str">
            <v>25116</v>
          </cell>
          <cell r="D1543" t="str">
            <v>Intercompany accrued expenditure - ACPL</v>
          </cell>
          <cell r="E1543" t="str">
            <v>BS25116</v>
          </cell>
        </row>
        <row r="1544">
          <cell r="A1544" t="str">
            <v>25117SAP-AC</v>
          </cell>
          <cell r="B1544" t="str">
            <v>SAP-AC</v>
          </cell>
          <cell r="C1544" t="str">
            <v>25117</v>
          </cell>
          <cell r="D1544" t="str">
            <v>Intercompany accrued expenditure - WDA</v>
          </cell>
          <cell r="E1544" t="str">
            <v>BS25117</v>
          </cell>
        </row>
        <row r="1545">
          <cell r="A1545" t="str">
            <v>25118SAP-AC</v>
          </cell>
          <cell r="B1545" t="str">
            <v>SAP-AC</v>
          </cell>
          <cell r="C1545" t="str">
            <v>25118</v>
          </cell>
          <cell r="D1545" t="str">
            <v>Intercompany accrued expenditure - WCS</v>
          </cell>
          <cell r="E1545" t="str">
            <v>BS25118</v>
          </cell>
        </row>
        <row r="1546">
          <cell r="A1546" t="str">
            <v>25119SAP-AC</v>
          </cell>
          <cell r="B1546" t="str">
            <v>SAP-AC</v>
          </cell>
          <cell r="C1546" t="str">
            <v>25119</v>
          </cell>
          <cell r="D1546" t="str">
            <v>Intercompany accrued expenditure - AT</v>
          </cell>
          <cell r="E1546" t="str">
            <v>BS25119</v>
          </cell>
        </row>
        <row r="1547">
          <cell r="A1547" t="str">
            <v>25120SAP-AC</v>
          </cell>
          <cell r="B1547" t="str">
            <v>SAP-AC</v>
          </cell>
          <cell r="C1547" t="str">
            <v>25120</v>
          </cell>
          <cell r="D1547" t="str">
            <v>Current liab - Real Estate rental expense accrual</v>
          </cell>
          <cell r="E1547" t="str">
            <v>BS25120</v>
          </cell>
        </row>
        <row r="1548">
          <cell r="A1548" t="str">
            <v>25510SAP-AC</v>
          </cell>
          <cell r="B1548" t="str">
            <v>SAP-AC</v>
          </cell>
          <cell r="C1548" t="str">
            <v>25510</v>
          </cell>
          <cell r="D1548" t="str">
            <v>Current liab - Accrued ACC levy</v>
          </cell>
          <cell r="E1548" t="str">
            <v>BS25510</v>
          </cell>
        </row>
        <row r="1549">
          <cell r="A1549" t="str">
            <v>25520SAP-AC</v>
          </cell>
          <cell r="B1549" t="str">
            <v>SAP-AC</v>
          </cell>
          <cell r="C1549" t="str">
            <v>25520</v>
          </cell>
          <cell r="D1549" t="str">
            <v>Current liab - Interest expense accruals (integrit</v>
          </cell>
          <cell r="E1549" t="str">
            <v>BS25520</v>
          </cell>
        </row>
        <row r="1550">
          <cell r="A1550" t="str">
            <v>25530SAP-AC</v>
          </cell>
          <cell r="B1550" t="str">
            <v>SAP-AC</v>
          </cell>
          <cell r="C1550" t="str">
            <v>25530</v>
          </cell>
          <cell r="D1550" t="str">
            <v>Current liab - Interest expense accruals</v>
          </cell>
          <cell r="E1550" t="str">
            <v>BS25530</v>
          </cell>
        </row>
        <row r="1551">
          <cell r="A1551" t="str">
            <v>25550SAP-AC</v>
          </cell>
          <cell r="B1551" t="str">
            <v>SAP-AC</v>
          </cell>
          <cell r="C1551" t="str">
            <v>25550</v>
          </cell>
          <cell r="D1551" t="str">
            <v>Current liabilities - Payables from non-exchange transactions</v>
          </cell>
          <cell r="E1551" t="str">
            <v>BS25550</v>
          </cell>
        </row>
        <row r="1552">
          <cell r="A1552" t="str">
            <v>25599SAP-AC</v>
          </cell>
          <cell r="B1552" t="str">
            <v>SAP-AC</v>
          </cell>
          <cell r="C1552" t="str">
            <v>25599</v>
          </cell>
          <cell r="D1552" t="str">
            <v>Current liab - Dividends payable (2100 use only)</v>
          </cell>
          <cell r="E1552" t="str">
            <v>BS25599</v>
          </cell>
        </row>
        <row r="1553">
          <cell r="A1553" t="str">
            <v>25610SAP-AC</v>
          </cell>
          <cell r="B1553" t="str">
            <v>SAP-AC</v>
          </cell>
          <cell r="C1553" t="str">
            <v>25610</v>
          </cell>
          <cell r="D1553" t="str">
            <v>Current liab - Revenue in advance</v>
          </cell>
          <cell r="E1553" t="str">
            <v>BS25610</v>
          </cell>
        </row>
        <row r="1554">
          <cell r="A1554" t="str">
            <v>25611SAP-AC</v>
          </cell>
          <cell r="B1554" t="str">
            <v>SAP-AC</v>
          </cell>
          <cell r="C1554" t="str">
            <v>25611</v>
          </cell>
          <cell r="D1554" t="str">
            <v>BLOCKED Current liab - Rev in adv Graffiti funding</v>
          </cell>
          <cell r="E1554" t="str">
            <v>BS25611</v>
          </cell>
        </row>
        <row r="1555">
          <cell r="A1555" t="str">
            <v>25612SAP-AC</v>
          </cell>
          <cell r="B1555" t="str">
            <v>SAP-AC</v>
          </cell>
          <cell r="C1555" t="str">
            <v>25612</v>
          </cell>
          <cell r="D1555" t="str">
            <v>Funding and levies received in advance</v>
          </cell>
          <cell r="E1555" t="str">
            <v>BS25612</v>
          </cell>
        </row>
        <row r="1556">
          <cell r="A1556" t="str">
            <v>25615SAP-AC</v>
          </cell>
          <cell r="B1556" t="str">
            <v>SAP-AC</v>
          </cell>
          <cell r="C1556" t="str">
            <v>25615</v>
          </cell>
          <cell r="D1556" t="str">
            <v>Current liab - Revenue in advance Real Estate</v>
          </cell>
          <cell r="E1556" t="str">
            <v>BS25615</v>
          </cell>
        </row>
        <row r="1557">
          <cell r="A1557" t="str">
            <v>25620SAP-AC</v>
          </cell>
          <cell r="B1557" t="str">
            <v>SAP-AC</v>
          </cell>
          <cell r="C1557" t="str">
            <v>25620</v>
          </cell>
          <cell r="D1557" t="str">
            <v>(Blocked SAP) Current liability - Dividends payable</v>
          </cell>
          <cell r="E1557" t="str">
            <v>BS25620</v>
          </cell>
        </row>
        <row r="1558">
          <cell r="A1558" t="str">
            <v>26000SAP-AC</v>
          </cell>
          <cell r="B1558" t="str">
            <v>SAP-AC</v>
          </cell>
          <cell r="C1558" t="str">
            <v>26000</v>
          </cell>
          <cell r="D1558" t="str">
            <v>Southern facilities bond deposits</v>
          </cell>
          <cell r="E1558" t="str">
            <v>BS26000</v>
          </cell>
        </row>
        <row r="1559">
          <cell r="A1559" t="str">
            <v>26001SAP-AC</v>
          </cell>
          <cell r="B1559" t="str">
            <v>SAP-AC</v>
          </cell>
          <cell r="C1559" t="str">
            <v>26001</v>
          </cell>
          <cell r="D1559" t="str">
            <v>Rodney - Application, licensing prepayments</v>
          </cell>
          <cell r="E1559" t="str">
            <v>BS26001</v>
          </cell>
        </row>
        <row r="1560">
          <cell r="A1560" t="str">
            <v>26002SAP-AC</v>
          </cell>
          <cell r="B1560" t="str">
            <v>SAP-AC</v>
          </cell>
          <cell r="C1560" t="str">
            <v>26002</v>
          </cell>
          <cell r="D1560" t="str">
            <v>Auckland park and hall - bonds</v>
          </cell>
          <cell r="E1560" t="str">
            <v>BS26002</v>
          </cell>
        </row>
        <row r="1561">
          <cell r="A1561" t="str">
            <v>26003SAP-AC</v>
          </cell>
          <cell r="B1561" t="str">
            <v>SAP-AC</v>
          </cell>
          <cell r="C1561" t="str">
            <v>26003</v>
          </cell>
          <cell r="D1561" t="str">
            <v>Franklin - bonds and deposits</v>
          </cell>
          <cell r="E1561" t="str">
            <v>BS26003</v>
          </cell>
        </row>
        <row r="1562">
          <cell r="A1562" t="str">
            <v>26004SAP-AC</v>
          </cell>
          <cell r="B1562" t="str">
            <v>SAP-AC</v>
          </cell>
          <cell r="C1562" t="str">
            <v>26004</v>
          </cell>
          <cell r="D1562" t="str">
            <v>Manukau MLS - bonds and deposits</v>
          </cell>
          <cell r="E1562" t="str">
            <v>BS26004</v>
          </cell>
        </row>
        <row r="1563">
          <cell r="A1563" t="str">
            <v>26005SAP-AC</v>
          </cell>
          <cell r="B1563" t="str">
            <v>SAP-AC</v>
          </cell>
          <cell r="C1563" t="str">
            <v>26005</v>
          </cell>
          <cell r="D1563" t="str">
            <v>Papakura - bonds and deposits</v>
          </cell>
          <cell r="E1563" t="str">
            <v>BS26005</v>
          </cell>
        </row>
        <row r="1564">
          <cell r="A1564" t="str">
            <v>26006SAP-AC</v>
          </cell>
          <cell r="B1564" t="str">
            <v>SAP-AC</v>
          </cell>
          <cell r="C1564" t="str">
            <v>26006</v>
          </cell>
          <cell r="D1564" t="str">
            <v>Rodney - resource consent bonds</v>
          </cell>
          <cell r="E1564" t="str">
            <v>BS26006</v>
          </cell>
        </row>
        <row r="1565">
          <cell r="A1565" t="str">
            <v>26007SAP-AC</v>
          </cell>
          <cell r="B1565" t="str">
            <v>SAP-AC</v>
          </cell>
          <cell r="C1565" t="str">
            <v>26007</v>
          </cell>
          <cell r="D1565" t="str">
            <v>Rodney - street damage deposits</v>
          </cell>
          <cell r="E1565" t="str">
            <v>BS26007</v>
          </cell>
        </row>
        <row r="1566">
          <cell r="A1566" t="str">
            <v>26008SAP-AC</v>
          </cell>
          <cell r="B1566" t="str">
            <v>SAP-AC</v>
          </cell>
          <cell r="C1566" t="str">
            <v>26008</v>
          </cell>
          <cell r="D1566" t="str">
            <v>Waitakere - bonds and deposits</v>
          </cell>
          <cell r="E1566" t="str">
            <v>BS26008</v>
          </cell>
        </row>
        <row r="1567">
          <cell r="A1567" t="str">
            <v>26009SAP-AC</v>
          </cell>
          <cell r="B1567" t="str">
            <v>SAP-AC</v>
          </cell>
          <cell r="C1567" t="str">
            <v>26009</v>
          </cell>
          <cell r="D1567" t="str">
            <v>North Shore - Bonds and  deposits</v>
          </cell>
          <cell r="E1567" t="str">
            <v>BS26009</v>
          </cell>
        </row>
        <row r="1568">
          <cell r="A1568" t="str">
            <v>26010SAP-AC</v>
          </cell>
          <cell r="B1568" t="str">
            <v>SAP-AC</v>
          </cell>
          <cell r="C1568" t="str">
            <v>26010</v>
          </cell>
          <cell r="D1568" t="str">
            <v>Current liab - Bonds and  deposits</v>
          </cell>
          <cell r="E1568" t="str">
            <v>BS26010</v>
          </cell>
        </row>
        <row r="1569">
          <cell r="A1569" t="str">
            <v>26011SAP-AC</v>
          </cell>
          <cell r="B1569" t="str">
            <v>SAP-AC</v>
          </cell>
          <cell r="C1569" t="str">
            <v>26011</v>
          </cell>
          <cell r="D1569" t="str">
            <v>Current liab - Resource consent - complex deposits</v>
          </cell>
          <cell r="E1569" t="str">
            <v>BS26011</v>
          </cell>
        </row>
        <row r="1570">
          <cell r="A1570" t="str">
            <v>26012SAP-AC</v>
          </cell>
          <cell r="B1570" t="str">
            <v>SAP-AC</v>
          </cell>
          <cell r="C1570" t="str">
            <v>26012</v>
          </cell>
          <cell r="D1570" t="str">
            <v>Current liab - Resource consent - bonds</v>
          </cell>
          <cell r="E1570" t="str">
            <v>BS26012</v>
          </cell>
        </row>
        <row r="1571">
          <cell r="A1571" t="str">
            <v>26013SAP-AC</v>
          </cell>
          <cell r="B1571" t="str">
            <v>SAP-AC</v>
          </cell>
          <cell r="C1571" t="str">
            <v>26013</v>
          </cell>
          <cell r="D1571" t="str">
            <v>Deposits on plan modifications RLP</v>
          </cell>
          <cell r="E1571" t="str">
            <v>BS26013</v>
          </cell>
        </row>
        <row r="1572">
          <cell r="A1572" t="str">
            <v>26014SAP-AC</v>
          </cell>
          <cell r="B1572" t="str">
            <v>SAP-AC</v>
          </cell>
          <cell r="C1572" t="str">
            <v>26014</v>
          </cell>
          <cell r="D1572" t="str">
            <v>Former LGA contributions (liability control)</v>
          </cell>
          <cell r="E1572" t="str">
            <v>BS26014</v>
          </cell>
        </row>
        <row r="1573">
          <cell r="A1573" t="str">
            <v>26015SAP-AC</v>
          </cell>
          <cell r="B1573" t="str">
            <v>SAP-AC</v>
          </cell>
          <cell r="C1573" t="str">
            <v>26015</v>
          </cell>
          <cell r="D1573" t="str">
            <v>Financial contributions (liability control)</v>
          </cell>
          <cell r="E1573" t="str">
            <v>BS26015</v>
          </cell>
        </row>
        <row r="1574">
          <cell r="A1574" t="str">
            <v>26016SAP-AC</v>
          </cell>
          <cell r="B1574" t="str">
            <v>SAP-AC</v>
          </cell>
          <cell r="C1574" t="str">
            <v>26016</v>
          </cell>
          <cell r="D1574" t="str">
            <v>Developer agreement contribution (liability contrl</v>
          </cell>
          <cell r="E1574" t="str">
            <v>BS26016</v>
          </cell>
        </row>
        <row r="1575">
          <cell r="A1575" t="str">
            <v>26017SAP-AC</v>
          </cell>
          <cell r="B1575" t="str">
            <v>SAP-AC</v>
          </cell>
          <cell r="C1575" t="str">
            <v>26017</v>
          </cell>
          <cell r="D1575" t="str">
            <v>Other bonds and deposits - Waitakere</v>
          </cell>
          <cell r="E1575" t="str">
            <v>BS26017</v>
          </cell>
        </row>
        <row r="1576">
          <cell r="A1576" t="str">
            <v>26018SAP-AC</v>
          </cell>
          <cell r="B1576" t="str">
            <v>SAP-AC</v>
          </cell>
          <cell r="C1576" t="str">
            <v>26018</v>
          </cell>
          <cell r="D1576" t="str">
            <v>Resource consents bonds and deposits - Waitakere</v>
          </cell>
          <cell r="E1576" t="str">
            <v>BS26018</v>
          </cell>
        </row>
        <row r="1577">
          <cell r="A1577" t="str">
            <v>26019SAP-AC</v>
          </cell>
          <cell r="B1577" t="str">
            <v>SAP-AC</v>
          </cell>
          <cell r="C1577" t="str">
            <v>26019</v>
          </cell>
          <cell r="D1577" t="str">
            <v>Bonds and deposits - North Shore Leisure</v>
          </cell>
          <cell r="E1577" t="str">
            <v>BS26019</v>
          </cell>
        </row>
        <row r="1578">
          <cell r="A1578" t="str">
            <v>26020SAP-AC</v>
          </cell>
          <cell r="B1578" t="str">
            <v>SAP-AC</v>
          </cell>
          <cell r="C1578" t="str">
            <v>26020</v>
          </cell>
          <cell r="D1578" t="str">
            <v>Bonds and deposits – resource consents</v>
          </cell>
          <cell r="E1578" t="str">
            <v>BS26020</v>
          </cell>
        </row>
        <row r="1579">
          <cell r="A1579" t="str">
            <v>26021SAP-AC</v>
          </cell>
          <cell r="B1579" t="str">
            <v>SAP-AC</v>
          </cell>
          <cell r="C1579">
            <v>26021</v>
          </cell>
          <cell r="D1579" t="str">
            <v>Resource consent bonds control account</v>
          </cell>
          <cell r="E1579" t="str">
            <v>BS26021</v>
          </cell>
        </row>
        <row r="1580">
          <cell r="A1580" t="str">
            <v>26030SAP-AC</v>
          </cell>
          <cell r="B1580" t="str">
            <v>SAP-AC</v>
          </cell>
          <cell r="C1580" t="str">
            <v>26030</v>
          </cell>
          <cell r="D1580" t="str">
            <v>Development contributions (liability control)</v>
          </cell>
          <cell r="E1580" t="str">
            <v>BS26030</v>
          </cell>
        </row>
        <row r="1581">
          <cell r="A1581" t="str">
            <v>26110SAP-AC</v>
          </cell>
          <cell r="B1581" t="str">
            <v>SAP-AC</v>
          </cell>
          <cell r="C1581" t="str">
            <v>26110</v>
          </cell>
          <cell r="D1581" t="str">
            <v>Refunds due</v>
          </cell>
          <cell r="E1581" t="str">
            <v>BS26110</v>
          </cell>
        </row>
        <row r="1582">
          <cell r="A1582" t="str">
            <v>26111SAP-AC</v>
          </cell>
          <cell r="B1582" t="str">
            <v>SAP-AC</v>
          </cell>
          <cell r="C1582" t="str">
            <v>26111</v>
          </cell>
          <cell r="D1582" t="str">
            <v>Rates refund clg Auckland City Council</v>
          </cell>
          <cell r="E1582" t="str">
            <v>BS26111</v>
          </cell>
        </row>
        <row r="1583">
          <cell r="A1583" t="str">
            <v>26112SAP-AC</v>
          </cell>
          <cell r="B1583" t="str">
            <v>SAP-AC</v>
          </cell>
          <cell r="C1583" t="str">
            <v>26112</v>
          </cell>
          <cell r="D1583" t="str">
            <v>Rates refund clg Auckland Regional Council</v>
          </cell>
          <cell r="E1583" t="str">
            <v>BS26112</v>
          </cell>
        </row>
        <row r="1584">
          <cell r="A1584" t="str">
            <v>26113SAP-AC</v>
          </cell>
          <cell r="B1584" t="str">
            <v>SAP-AC</v>
          </cell>
          <cell r="C1584" t="str">
            <v>26113</v>
          </cell>
          <cell r="D1584" t="str">
            <v>Rates refund clg Manukau</v>
          </cell>
          <cell r="E1584" t="str">
            <v>BS26113</v>
          </cell>
        </row>
        <row r="1585">
          <cell r="A1585" t="str">
            <v>26114SAP-AC</v>
          </cell>
          <cell r="B1585" t="str">
            <v>SAP-AC</v>
          </cell>
          <cell r="C1585" t="str">
            <v>26114</v>
          </cell>
          <cell r="D1585" t="str">
            <v>Rates refund clg North Shore</v>
          </cell>
          <cell r="E1585" t="str">
            <v>BS26114</v>
          </cell>
        </row>
        <row r="1586">
          <cell r="A1586" t="str">
            <v>26115SAP-AC</v>
          </cell>
          <cell r="B1586" t="str">
            <v>SAP-AC</v>
          </cell>
          <cell r="C1586" t="str">
            <v>26115</v>
          </cell>
          <cell r="D1586" t="str">
            <v>Rates refund clg Waitakere City</v>
          </cell>
          <cell r="E1586" t="str">
            <v>BS26115</v>
          </cell>
        </row>
        <row r="1587">
          <cell r="A1587" t="str">
            <v>26116SAP-AC</v>
          </cell>
          <cell r="B1587" t="str">
            <v>SAP-AC</v>
          </cell>
          <cell r="C1587" t="str">
            <v>26116</v>
          </cell>
          <cell r="D1587" t="str">
            <v>Rates refund clg Papakura</v>
          </cell>
          <cell r="E1587" t="str">
            <v>BS26116</v>
          </cell>
        </row>
        <row r="1588">
          <cell r="A1588" t="str">
            <v>26117SAP-AC</v>
          </cell>
          <cell r="B1588" t="str">
            <v>SAP-AC</v>
          </cell>
          <cell r="C1588" t="str">
            <v>26117</v>
          </cell>
          <cell r="D1588" t="str">
            <v>Rates refund clg Franklin</v>
          </cell>
          <cell r="E1588" t="str">
            <v>BS26117</v>
          </cell>
        </row>
        <row r="1589">
          <cell r="A1589" t="str">
            <v>26118SAP-AC</v>
          </cell>
          <cell r="B1589" t="str">
            <v>SAP-AC</v>
          </cell>
          <cell r="C1589" t="str">
            <v>26118</v>
          </cell>
          <cell r="D1589" t="str">
            <v>Rates refund clg Rodney</v>
          </cell>
          <cell r="E1589" t="str">
            <v>BS26118</v>
          </cell>
        </row>
        <row r="1590">
          <cell r="A1590" t="str">
            <v>26119SAP-AC</v>
          </cell>
          <cell r="B1590" t="str">
            <v>SAP-AC</v>
          </cell>
          <cell r="C1590" t="str">
            <v>26119</v>
          </cell>
          <cell r="D1590" t="str">
            <v>ACC rates overpayment</v>
          </cell>
          <cell r="E1590" t="str">
            <v>BS26119</v>
          </cell>
        </row>
        <row r="1591">
          <cell r="A1591" t="str">
            <v>26120SAP-AC</v>
          </cell>
          <cell r="B1591" t="str">
            <v>SAP-AC</v>
          </cell>
          <cell r="C1591" t="str">
            <v>26120</v>
          </cell>
          <cell r="D1591" t="str">
            <v>Rates refund clg Rodney</v>
          </cell>
          <cell r="E1591" t="str">
            <v>BS26120</v>
          </cell>
        </row>
        <row r="1592">
          <cell r="A1592" t="str">
            <v>26121SAP-AC</v>
          </cell>
          <cell r="B1592" t="str">
            <v>SAP-AC</v>
          </cell>
          <cell r="C1592" t="str">
            <v>26121</v>
          </cell>
          <cell r="D1592" t="str">
            <v>Other refund clg Auckland City Council</v>
          </cell>
          <cell r="E1592" t="str">
            <v>BS26121</v>
          </cell>
        </row>
        <row r="1593">
          <cell r="A1593" t="str">
            <v>26122SAP-AC</v>
          </cell>
          <cell r="B1593" t="str">
            <v>SAP-AC</v>
          </cell>
          <cell r="C1593" t="str">
            <v>26122</v>
          </cell>
          <cell r="D1593" t="str">
            <v>Other refund clg Auckland Regional Council</v>
          </cell>
          <cell r="E1593" t="str">
            <v>BS26122</v>
          </cell>
        </row>
        <row r="1594">
          <cell r="A1594" t="str">
            <v>26123SAP-AC</v>
          </cell>
          <cell r="B1594" t="str">
            <v>SAP-AC</v>
          </cell>
          <cell r="C1594" t="str">
            <v>26123</v>
          </cell>
          <cell r="D1594" t="str">
            <v>Other refund clg Manukau</v>
          </cell>
          <cell r="E1594" t="str">
            <v>BS26123</v>
          </cell>
        </row>
        <row r="1595">
          <cell r="A1595" t="str">
            <v>26124SAP-AC</v>
          </cell>
          <cell r="B1595" t="str">
            <v>SAP-AC</v>
          </cell>
          <cell r="C1595" t="str">
            <v>26124</v>
          </cell>
          <cell r="D1595" t="str">
            <v>Other refund clg North Shore</v>
          </cell>
          <cell r="E1595" t="str">
            <v>BS26124</v>
          </cell>
        </row>
        <row r="1596">
          <cell r="A1596" t="str">
            <v>26125SAP-AC</v>
          </cell>
          <cell r="B1596" t="str">
            <v>SAP-AC</v>
          </cell>
          <cell r="C1596" t="str">
            <v>26125</v>
          </cell>
          <cell r="D1596" t="str">
            <v>Other refund clg Waitakere City</v>
          </cell>
          <cell r="E1596" t="str">
            <v>BS26125</v>
          </cell>
        </row>
        <row r="1597">
          <cell r="A1597" t="str">
            <v>26126SAP-AC</v>
          </cell>
          <cell r="B1597" t="str">
            <v>SAP-AC</v>
          </cell>
          <cell r="C1597" t="str">
            <v>26126</v>
          </cell>
          <cell r="D1597" t="str">
            <v>Other refund clg Papakura</v>
          </cell>
          <cell r="E1597" t="str">
            <v>BS26126</v>
          </cell>
        </row>
        <row r="1598">
          <cell r="A1598" t="str">
            <v>26127SAP-AC</v>
          </cell>
          <cell r="B1598" t="str">
            <v>SAP-AC</v>
          </cell>
          <cell r="C1598" t="str">
            <v>26127</v>
          </cell>
          <cell r="D1598" t="str">
            <v>Other refund clg Franklin</v>
          </cell>
          <cell r="E1598" t="str">
            <v>BS26127</v>
          </cell>
        </row>
        <row r="1599">
          <cell r="A1599" t="str">
            <v>26128SAP-AC</v>
          </cell>
          <cell r="B1599" t="str">
            <v>SAP-AC</v>
          </cell>
          <cell r="C1599" t="str">
            <v>26128</v>
          </cell>
          <cell r="D1599" t="str">
            <v>Other refund clg Rodney</v>
          </cell>
          <cell r="E1599" t="str">
            <v>BS26128</v>
          </cell>
        </row>
        <row r="1600">
          <cell r="A1600" t="str">
            <v>26129SAP-AC</v>
          </cell>
          <cell r="B1600" t="str">
            <v>SAP-AC</v>
          </cell>
          <cell r="C1600" t="str">
            <v>26129</v>
          </cell>
          <cell r="D1600" t="str">
            <v>ACC sundry debtors overpayment</v>
          </cell>
          <cell r="E1600" t="str">
            <v>BS26129</v>
          </cell>
        </row>
        <row r="1601">
          <cell r="A1601" t="str">
            <v>26158SAP-AC</v>
          </cell>
          <cell r="B1601" t="str">
            <v>SAP-AC</v>
          </cell>
          <cell r="C1601" t="str">
            <v>26158</v>
          </cell>
          <cell r="D1601" t="str">
            <v>PBC - Inspection deposits</v>
          </cell>
          <cell r="E1601" t="str">
            <v>BS26158</v>
          </cell>
        </row>
        <row r="1602">
          <cell r="A1602" t="str">
            <v>26159SAP-AC</v>
          </cell>
          <cell r="B1602" t="str">
            <v>SAP-AC</v>
          </cell>
          <cell r="C1602" t="str">
            <v>26159</v>
          </cell>
          <cell r="D1602" t="str">
            <v>CBC - Inspection deposits</v>
          </cell>
          <cell r="E1602" t="str">
            <v>BS26159</v>
          </cell>
        </row>
        <row r="1603">
          <cell r="A1603" t="str">
            <v>26160SAP-AC</v>
          </cell>
          <cell r="B1603" t="str">
            <v>SAP-AC</v>
          </cell>
          <cell r="C1603" t="str">
            <v>26160</v>
          </cell>
          <cell r="D1603" t="str">
            <v>Street damage bonds</v>
          </cell>
          <cell r="E1603" t="str">
            <v>BS26160</v>
          </cell>
        </row>
        <row r="1604">
          <cell r="A1604" t="str">
            <v>26161SAP-AC</v>
          </cell>
          <cell r="B1604" t="str">
            <v>SAP-AC</v>
          </cell>
          <cell r="C1604" t="str">
            <v>26161</v>
          </cell>
          <cell r="D1604" t="str">
            <v>DBH bonds</v>
          </cell>
          <cell r="E1604" t="str">
            <v>BS26161</v>
          </cell>
        </row>
        <row r="1605">
          <cell r="A1605" t="str">
            <v>26162SAP-AC</v>
          </cell>
          <cell r="B1605" t="str">
            <v>SAP-AC</v>
          </cell>
          <cell r="C1605" t="str">
            <v>26162</v>
          </cell>
          <cell r="D1605" t="str">
            <v>BRANZ bonds</v>
          </cell>
          <cell r="E1605" t="str">
            <v>BS26162</v>
          </cell>
        </row>
        <row r="1606">
          <cell r="A1606" t="str">
            <v>26163SAP-AC</v>
          </cell>
          <cell r="B1606" t="str">
            <v>SAP-AC</v>
          </cell>
          <cell r="C1606" t="str">
            <v>26163</v>
          </cell>
          <cell r="D1606" t="str">
            <v>Street damage inspection fee bonds</v>
          </cell>
          <cell r="E1606" t="str">
            <v>BS26163</v>
          </cell>
        </row>
        <row r="1607">
          <cell r="A1607" t="str">
            <v>26164SAP-AC</v>
          </cell>
          <cell r="B1607" t="str">
            <v>SAP-AC</v>
          </cell>
          <cell r="C1607" t="str">
            <v>26164</v>
          </cell>
          <cell r="D1607" t="str">
            <v>Resource consents bonds</v>
          </cell>
          <cell r="E1607" t="str">
            <v>BS26164</v>
          </cell>
        </row>
        <row r="1608">
          <cell r="A1608" t="str">
            <v>26165SAP-AC</v>
          </cell>
          <cell r="B1608" t="str">
            <v>SAP-AC</v>
          </cell>
          <cell r="C1608" t="str">
            <v>26165</v>
          </cell>
          <cell r="D1608" t="str">
            <v>Venue hire bonds</v>
          </cell>
          <cell r="E1608" t="str">
            <v>BS26165</v>
          </cell>
        </row>
        <row r="1609">
          <cell r="A1609" t="str">
            <v>26166SAP-AC</v>
          </cell>
          <cell r="B1609" t="str">
            <v>SAP-AC</v>
          </cell>
          <cell r="C1609" t="str">
            <v>26166</v>
          </cell>
          <cell r="D1609" t="str">
            <v>Other bonds</v>
          </cell>
          <cell r="E1609" t="str">
            <v>BS26166</v>
          </cell>
        </row>
        <row r="1610">
          <cell r="A1610" t="str">
            <v>26167SAP-AC</v>
          </cell>
          <cell r="B1610" t="str">
            <v>SAP-AC</v>
          </cell>
          <cell r="C1610" t="str">
            <v>26167</v>
          </cell>
          <cell r="D1610" t="str">
            <v>Alcohol regulatory &amp; licensing authority bonds</v>
          </cell>
          <cell r="E1610" t="str">
            <v>BS26167</v>
          </cell>
        </row>
        <row r="1611">
          <cell r="A1611" t="str">
            <v>26168SAP-AC</v>
          </cell>
          <cell r="B1611" t="str">
            <v>SAP-AC</v>
          </cell>
          <cell r="C1611" t="str">
            <v>26168</v>
          </cell>
          <cell r="D1611" t="str">
            <v>Vehicle Crossing bonds</v>
          </cell>
          <cell r="E1611" t="str">
            <v>BS26168</v>
          </cell>
        </row>
        <row r="1612">
          <cell r="A1612" t="str">
            <v>26260SAP-AC</v>
          </cell>
          <cell r="B1612" t="str">
            <v>SAP-AC</v>
          </cell>
          <cell r="C1612" t="str">
            <v>26260</v>
          </cell>
          <cell r="D1612" t="str">
            <v>Non-current bonds</v>
          </cell>
          <cell r="E1612" t="str">
            <v>BS26260</v>
          </cell>
        </row>
        <row r="1613">
          <cell r="A1613" t="str">
            <v>26261SAP-AC</v>
          </cell>
          <cell r="B1613" t="str">
            <v>SAP-AC</v>
          </cell>
          <cell r="C1613" t="str">
            <v>26261</v>
          </cell>
          <cell r="D1613" t="str">
            <v>Alchohol infringement</v>
          </cell>
          <cell r="E1613" t="str">
            <v>BS26261</v>
          </cell>
        </row>
        <row r="1614">
          <cell r="A1614" t="str">
            <v>26310SAP-AC</v>
          </cell>
          <cell r="B1614" t="str">
            <v>SAP-AC</v>
          </cell>
          <cell r="C1614" t="str">
            <v>26310</v>
          </cell>
          <cell r="D1614" t="str">
            <v>Suspense payables / clearing accounts</v>
          </cell>
          <cell r="E1614" t="str">
            <v>BS26310</v>
          </cell>
        </row>
        <row r="1615">
          <cell r="A1615" t="str">
            <v>26311SAP-AC</v>
          </cell>
          <cell r="B1615" t="str">
            <v>SAP-AC</v>
          </cell>
          <cell r="C1615" t="str">
            <v>26311</v>
          </cell>
          <cell r="D1615" t="str">
            <v>Recharge clearing - AT</v>
          </cell>
          <cell r="E1615" t="str">
            <v>BS26311</v>
          </cell>
        </row>
        <row r="1616">
          <cell r="A1616" t="str">
            <v>26312SAP-AC</v>
          </cell>
          <cell r="B1616" t="str">
            <v>SAP-AC</v>
          </cell>
          <cell r="C1616" t="str">
            <v>26312</v>
          </cell>
          <cell r="D1616" t="str">
            <v>Recharge clearing - WCS</v>
          </cell>
          <cell r="E1616" t="str">
            <v>BS26312</v>
          </cell>
        </row>
        <row r="1617">
          <cell r="A1617" t="str">
            <v>26313SAP-AC</v>
          </cell>
          <cell r="B1617" t="str">
            <v>SAP-AC</v>
          </cell>
          <cell r="C1617" t="str">
            <v>26313</v>
          </cell>
          <cell r="D1617" t="str">
            <v>Recharge clearing - RFA</v>
          </cell>
          <cell r="E1617" t="str">
            <v>BS26313</v>
          </cell>
        </row>
        <row r="1618">
          <cell r="A1618" t="str">
            <v>26314SAP-AC</v>
          </cell>
          <cell r="B1618" t="str">
            <v>SAP-AC</v>
          </cell>
          <cell r="C1618" t="str">
            <v>26314</v>
          </cell>
          <cell r="D1618" t="str">
            <v>Recharge clearing - ACIL</v>
          </cell>
          <cell r="E1618" t="str">
            <v>BS26314</v>
          </cell>
        </row>
        <row r="1619">
          <cell r="A1619" t="str">
            <v>26315SAP-AC</v>
          </cell>
          <cell r="B1619" t="str">
            <v>SAP-AC</v>
          </cell>
          <cell r="C1619" t="str">
            <v>26315</v>
          </cell>
          <cell r="D1619" t="str">
            <v>Recharge clearing - ACPL</v>
          </cell>
          <cell r="E1619" t="str">
            <v>BS26315</v>
          </cell>
        </row>
        <row r="1620">
          <cell r="A1620" t="str">
            <v>26316SAP-AC</v>
          </cell>
          <cell r="B1620" t="str">
            <v>SAP-AC</v>
          </cell>
          <cell r="C1620" t="str">
            <v>26316</v>
          </cell>
          <cell r="D1620" t="str">
            <v>Recharge clearing - WDA</v>
          </cell>
          <cell r="E1620" t="str">
            <v>BS26316</v>
          </cell>
        </row>
        <row r="1621">
          <cell r="A1621" t="str">
            <v>26317SAP-AC</v>
          </cell>
          <cell r="B1621" t="str">
            <v>SAP-AC</v>
          </cell>
          <cell r="C1621" t="str">
            <v>26317</v>
          </cell>
          <cell r="D1621" t="str">
            <v>Recharge clearing - ATEED</v>
          </cell>
          <cell r="E1621" t="str">
            <v>BS26317</v>
          </cell>
        </row>
        <row r="1622">
          <cell r="A1622" t="str">
            <v>26320SAP-AC</v>
          </cell>
          <cell r="B1622" t="str">
            <v>SAP-AC</v>
          </cell>
          <cell r="C1622" t="str">
            <v>26320</v>
          </cell>
          <cell r="D1622" t="str">
            <v>RE Periodic / Transfer Clearing</v>
          </cell>
          <cell r="E1622" t="str">
            <v>BS26320</v>
          </cell>
        </row>
        <row r="1623">
          <cell r="A1623" t="str">
            <v>26330SAP-AC</v>
          </cell>
          <cell r="B1623" t="str">
            <v>SAP-AC</v>
          </cell>
          <cell r="C1623" t="str">
            <v>26330</v>
          </cell>
          <cell r="D1623" t="str">
            <v>AP Conversion only</v>
          </cell>
          <cell r="E1623" t="str">
            <v>BS26330</v>
          </cell>
        </row>
        <row r="1624">
          <cell r="A1624" t="str">
            <v>26342SAP-AC</v>
          </cell>
          <cell r="B1624" t="str">
            <v>SAP-AC</v>
          </cell>
          <cell r="C1624" t="str">
            <v>26342</v>
          </cell>
          <cell r="D1624" t="str">
            <v>Intercompany conversion only</v>
          </cell>
          <cell r="E1624" t="str">
            <v>BS26342</v>
          </cell>
        </row>
        <row r="1625">
          <cell r="A1625" t="str">
            <v>26345SAP-AC</v>
          </cell>
          <cell r="B1625" t="str">
            <v>SAP-AC</v>
          </cell>
          <cell r="C1625" t="str">
            <v>26345</v>
          </cell>
          <cell r="D1625" t="str">
            <v>Interface clearing</v>
          </cell>
          <cell r="E1625" t="str">
            <v>BS26345</v>
          </cell>
        </row>
        <row r="1626">
          <cell r="A1626" t="str">
            <v>26346SAP-AC</v>
          </cell>
          <cell r="B1626" t="str">
            <v>SAP-AC</v>
          </cell>
          <cell r="C1626" t="str">
            <v>26346</v>
          </cell>
          <cell r="D1626" t="str">
            <v>Pathway Interface clearing account - GL</v>
          </cell>
          <cell r="E1626" t="str">
            <v>BS26346</v>
          </cell>
        </row>
        <row r="1627">
          <cell r="A1627" t="str">
            <v>26347SAP-AC</v>
          </cell>
          <cell r="B1627" t="str">
            <v>SAP-AC</v>
          </cell>
          <cell r="C1627" t="str">
            <v>26347</v>
          </cell>
          <cell r="D1627" t="str">
            <v>SAP ACC Interface clearing account - GL</v>
          </cell>
          <cell r="E1627" t="str">
            <v>BS26347</v>
          </cell>
        </row>
        <row r="1628">
          <cell r="A1628" t="str">
            <v>26348SAP-AC</v>
          </cell>
          <cell r="B1628" t="str">
            <v>SAP-AC</v>
          </cell>
          <cell r="C1628" t="str">
            <v>26348</v>
          </cell>
          <cell r="D1628" t="str">
            <v>SAP ACC Interface clearing account - Bank</v>
          </cell>
          <cell r="E1628" t="str">
            <v>BS26348</v>
          </cell>
        </row>
        <row r="1629">
          <cell r="A1629" t="str">
            <v>26349SAP-AC</v>
          </cell>
          <cell r="B1629" t="str">
            <v>SAP-AC</v>
          </cell>
          <cell r="C1629" t="str">
            <v>26349</v>
          </cell>
          <cell r="D1629" t="str">
            <v>NSC Bank Reconciliation Clearing</v>
          </cell>
          <cell r="E1629" t="str">
            <v>BS26349</v>
          </cell>
        </row>
        <row r="1630">
          <cell r="A1630" t="str">
            <v>26350SAP-AC</v>
          </cell>
          <cell r="B1630" t="str">
            <v>SAP-AC</v>
          </cell>
          <cell r="C1630" t="str">
            <v>26350</v>
          </cell>
          <cell r="D1630" t="str">
            <v>Contestable grants clearing</v>
          </cell>
          <cell r="E1630" t="str">
            <v>BS26350</v>
          </cell>
        </row>
        <row r="1631">
          <cell r="A1631" t="str">
            <v>26351SAP-AC</v>
          </cell>
          <cell r="B1631" t="str">
            <v>SAP-AC</v>
          </cell>
          <cell r="C1631" t="str">
            <v>26351</v>
          </cell>
          <cell r="D1631" t="str">
            <v>MCC Pathway bank interface</v>
          </cell>
          <cell r="E1631" t="str">
            <v>BS26351</v>
          </cell>
        </row>
        <row r="1632">
          <cell r="A1632" t="str">
            <v>26352SAP-AC</v>
          </cell>
          <cell r="B1632" t="str">
            <v>SAP-AC</v>
          </cell>
          <cell r="C1632" t="str">
            <v>26352</v>
          </cell>
          <cell r="D1632" t="str">
            <v>MCC Pathway FOH bank interface clearing</v>
          </cell>
          <cell r="E1632" t="str">
            <v>BS26352</v>
          </cell>
        </row>
        <row r="1633">
          <cell r="A1633" t="str">
            <v>26353SAP-AC</v>
          </cell>
          <cell r="B1633" t="str">
            <v>SAP-AC</v>
          </cell>
          <cell r="C1633" t="str">
            <v>26353</v>
          </cell>
          <cell r="D1633" t="str">
            <v>RDC bank reconciliation clearing account</v>
          </cell>
          <cell r="E1633" t="str">
            <v>BS26353</v>
          </cell>
        </row>
        <row r="1634">
          <cell r="A1634" t="str">
            <v>26354SAP-AC</v>
          </cell>
          <cell r="B1634" t="str">
            <v>SAP-AC</v>
          </cell>
          <cell r="C1634" t="str">
            <v>26354</v>
          </cell>
          <cell r="D1634" t="str">
            <v>WCC bank reconciliation clearing</v>
          </cell>
          <cell r="E1634" t="str">
            <v>BS26354</v>
          </cell>
        </row>
        <row r="1635">
          <cell r="A1635" t="str">
            <v>26361SAP-AC</v>
          </cell>
          <cell r="B1635" t="str">
            <v>SAP-AC</v>
          </cell>
          <cell r="C1635" t="str">
            <v>26361</v>
          </cell>
          <cell r="D1635" t="str">
            <v>Licensing - suspense clearing (Liquor)</v>
          </cell>
          <cell r="E1635" t="str">
            <v>BS26361</v>
          </cell>
        </row>
        <row r="1636">
          <cell r="A1636" t="str">
            <v>26362SAP-AC</v>
          </cell>
          <cell r="B1636" t="str">
            <v>SAP-AC</v>
          </cell>
          <cell r="C1636" t="str">
            <v>26362</v>
          </cell>
          <cell r="D1636" t="str">
            <v>Building control - suspense clearing products</v>
          </cell>
          <cell r="E1636" t="str">
            <v>BS26362</v>
          </cell>
        </row>
        <row r="1637">
          <cell r="A1637" t="str">
            <v>26363SAP-AC</v>
          </cell>
          <cell r="B1637" t="str">
            <v>SAP-AC</v>
          </cell>
          <cell r="C1637" t="str">
            <v>26363</v>
          </cell>
          <cell r="D1637" t="str">
            <v>Resource consent - suspense clearing</v>
          </cell>
          <cell r="E1637" t="str">
            <v>BS26363</v>
          </cell>
        </row>
        <row r="1638">
          <cell r="A1638" t="str">
            <v>26364SAP-AC</v>
          </cell>
          <cell r="B1638" t="str">
            <v>SAP-AC</v>
          </cell>
          <cell r="C1638" t="str">
            <v>26364</v>
          </cell>
          <cell r="D1638" t="str">
            <v>Regulatory - suspense clearing (pre lodgement)</v>
          </cell>
          <cell r="E1638" t="str">
            <v>BS26364</v>
          </cell>
        </row>
        <row r="1639">
          <cell r="A1639" t="str">
            <v>26365SAP-AC</v>
          </cell>
          <cell r="B1639" t="str">
            <v>SAP-AC</v>
          </cell>
          <cell r="C1639" t="str">
            <v>26365</v>
          </cell>
          <cell r="D1639" t="str">
            <v>Engineering - suspense clearing - Watercare</v>
          </cell>
          <cell r="E1639" t="str">
            <v>BS26365</v>
          </cell>
        </row>
        <row r="1640">
          <cell r="A1640" t="str">
            <v>26366SAP-AC</v>
          </cell>
          <cell r="B1640" t="str">
            <v>SAP-AC</v>
          </cell>
          <cell r="C1640" t="str">
            <v>26366</v>
          </cell>
          <cell r="D1640" t="str">
            <v>Building control - suspense clearing building</v>
          </cell>
          <cell r="E1640" t="str">
            <v>BS26366</v>
          </cell>
        </row>
        <row r="1641">
          <cell r="A1641" t="str">
            <v>26367SAP-AC</v>
          </cell>
          <cell r="B1641" t="str">
            <v>SAP-AC</v>
          </cell>
          <cell r="C1641" t="str">
            <v>26367</v>
          </cell>
          <cell r="D1641" t="str">
            <v>Liquor licensing authority fee holding account</v>
          </cell>
          <cell r="E1641" t="str">
            <v>BS26367</v>
          </cell>
        </row>
        <row r="1642">
          <cell r="A1642" t="str">
            <v>26368SAP-AC</v>
          </cell>
          <cell r="B1642" t="str">
            <v>SAP-AC</v>
          </cell>
          <cell r="C1642" t="str">
            <v>26368</v>
          </cell>
          <cell r="D1642" t="str">
            <v>Regulatory - suspense clearing - other application</v>
          </cell>
          <cell r="E1642" t="str">
            <v>BS26368</v>
          </cell>
        </row>
        <row r="1643">
          <cell r="A1643" t="str">
            <v>26370SAP-AC</v>
          </cell>
          <cell r="B1643" t="str">
            <v>SAP-AC</v>
          </cell>
          <cell r="C1643" t="str">
            <v>26370</v>
          </cell>
          <cell r="D1643" t="str">
            <v>BLOCKED TBA</v>
          </cell>
          <cell r="E1643" t="str">
            <v>BS26370</v>
          </cell>
        </row>
        <row r="1644">
          <cell r="A1644" t="str">
            <v>26371SAP-AC</v>
          </cell>
          <cell r="B1644" t="str">
            <v>SAP-AC</v>
          </cell>
          <cell r="C1644" t="str">
            <v>26371</v>
          </cell>
          <cell r="D1644" t="str">
            <v>MCC Pathway customer payment suspense account</v>
          </cell>
          <cell r="E1644" t="str">
            <v>BS26371</v>
          </cell>
        </row>
        <row r="1645">
          <cell r="A1645" t="str">
            <v>26372SAP-AC</v>
          </cell>
          <cell r="B1645" t="str">
            <v>SAP-AC</v>
          </cell>
          <cell r="C1645" t="str">
            <v>26372</v>
          </cell>
          <cell r="D1645" t="str">
            <v>NSC Cashier Suspense</v>
          </cell>
          <cell r="E1645" t="str">
            <v>BS26372</v>
          </cell>
        </row>
        <row r="1646">
          <cell r="A1646" t="str">
            <v>26373SAP-AC</v>
          </cell>
          <cell r="B1646" t="str">
            <v>SAP-AC</v>
          </cell>
          <cell r="C1646" t="str">
            <v>26373</v>
          </cell>
          <cell r="D1646" t="str">
            <v>RDC cashier suspense</v>
          </cell>
          <cell r="E1646" t="str">
            <v>BS26373</v>
          </cell>
        </row>
        <row r="1647">
          <cell r="A1647" t="str">
            <v>26374SAP-AC</v>
          </cell>
          <cell r="B1647" t="str">
            <v>SAP-AC</v>
          </cell>
          <cell r="C1647" t="str">
            <v>26374</v>
          </cell>
          <cell r="D1647" t="str">
            <v>WCC cashier suspense</v>
          </cell>
          <cell r="E1647" t="str">
            <v>BS26374</v>
          </cell>
        </row>
        <row r="1648">
          <cell r="A1648" t="str">
            <v>26380SAP-AC</v>
          </cell>
          <cell r="B1648" t="str">
            <v>SAP-AC</v>
          </cell>
          <cell r="C1648" t="str">
            <v>26380</v>
          </cell>
          <cell r="D1648" t="str">
            <v>Crown Infrastructure Partnership</v>
          </cell>
          <cell r="E1648" t="str">
            <v>BS26380</v>
          </cell>
        </row>
        <row r="1649">
          <cell r="A1649" t="str">
            <v>26610SAP-AC</v>
          </cell>
          <cell r="B1649" t="str">
            <v>SAP-AC</v>
          </cell>
          <cell r="C1649" t="str">
            <v>26610</v>
          </cell>
          <cell r="D1649" t="str">
            <v>Retentions</v>
          </cell>
          <cell r="E1649" t="str">
            <v>BS26610</v>
          </cell>
        </row>
        <row r="1650">
          <cell r="A1650" t="str">
            <v>26619SAP-AC</v>
          </cell>
          <cell r="B1650" t="str">
            <v>SAP-AC</v>
          </cell>
          <cell r="C1650">
            <v>26619</v>
          </cell>
          <cell r="D1650" t="str">
            <v>Retentions GR/IR</v>
          </cell>
          <cell r="E1650" t="str">
            <v>BS26619</v>
          </cell>
        </row>
        <row r="1651">
          <cell r="A1651" t="str">
            <v>26815SAP-AC</v>
          </cell>
          <cell r="B1651" t="str">
            <v>SAP-AC</v>
          </cell>
          <cell r="C1651" t="str">
            <v>26815</v>
          </cell>
          <cell r="D1651" t="str">
            <v>Current account - City Parks</v>
          </cell>
          <cell r="E1651" t="str">
            <v>BS26815</v>
          </cell>
        </row>
        <row r="1652">
          <cell r="A1652" t="str">
            <v>26816SAP-AC</v>
          </cell>
          <cell r="B1652" t="str">
            <v>SAP-AC</v>
          </cell>
          <cell r="C1652" t="str">
            <v>26816</v>
          </cell>
          <cell r="D1652" t="str">
            <v>Current account - Manukau Leisure Services</v>
          </cell>
          <cell r="E1652" t="str">
            <v>BS26816</v>
          </cell>
        </row>
        <row r="1653">
          <cell r="A1653" t="str">
            <v>26825SAP-AC</v>
          </cell>
          <cell r="B1653" t="str">
            <v>SAP-AC</v>
          </cell>
          <cell r="C1653" t="str">
            <v>26825</v>
          </cell>
          <cell r="D1653" t="str">
            <v>CCO funds invested by AC</v>
          </cell>
          <cell r="E1653" t="str">
            <v>BS26825</v>
          </cell>
        </row>
        <row r="1654">
          <cell r="A1654" t="str">
            <v>26835SAP-AC</v>
          </cell>
          <cell r="B1654" t="str">
            <v>SAP-AC</v>
          </cell>
          <cell r="C1654" t="str">
            <v>26835</v>
          </cell>
          <cell r="D1654" t="str">
            <v>Current account - The Edge</v>
          </cell>
          <cell r="E1654" t="str">
            <v>BS26835</v>
          </cell>
        </row>
        <row r="1655">
          <cell r="A1655" t="str">
            <v>26845SAP-AC</v>
          </cell>
          <cell r="B1655" t="str">
            <v>SAP-AC</v>
          </cell>
          <cell r="C1655" t="str">
            <v>26845</v>
          </cell>
          <cell r="D1655" t="str">
            <v>Current account - Auckland Regional Roading Fund</v>
          </cell>
          <cell r="E1655" t="str">
            <v>BS26845</v>
          </cell>
        </row>
        <row r="1656">
          <cell r="A1656" t="str">
            <v>26855SAP-AC</v>
          </cell>
          <cell r="B1656" t="str">
            <v>SAP-AC</v>
          </cell>
          <cell r="C1656" t="str">
            <v>26855</v>
          </cell>
          <cell r="D1656" t="str">
            <v>Current account - Downtown Marinas Limited</v>
          </cell>
          <cell r="E1656" t="str">
            <v>BS26855</v>
          </cell>
        </row>
        <row r="1657">
          <cell r="A1657" t="str">
            <v>26865SAP-AC</v>
          </cell>
          <cell r="B1657" t="str">
            <v>SAP-AC</v>
          </cell>
          <cell r="C1657" t="str">
            <v>26865</v>
          </cell>
          <cell r="D1657" t="str">
            <v>Current account - Westhaven Existing Trust</v>
          </cell>
          <cell r="E1657" t="str">
            <v>BS26865</v>
          </cell>
        </row>
        <row r="1658">
          <cell r="A1658" t="str">
            <v>26875SAP-AC</v>
          </cell>
          <cell r="B1658" t="str">
            <v>SAP-AC</v>
          </cell>
          <cell r="C1658" t="str">
            <v>26875</v>
          </cell>
          <cell r="D1658" t="str">
            <v>Current account - Westhaven Extension Trust</v>
          </cell>
          <cell r="E1658" t="str">
            <v>BS26875</v>
          </cell>
        </row>
        <row r="1659">
          <cell r="A1659" t="str">
            <v>26885SAP-AC</v>
          </cell>
          <cell r="B1659" t="str">
            <v>SAP-AC</v>
          </cell>
          <cell r="C1659" t="str">
            <v>26885</v>
          </cell>
          <cell r="D1659" t="str">
            <v>Current account - Westhaven Marina Limited</v>
          </cell>
          <cell r="E1659" t="str">
            <v>BS26885</v>
          </cell>
        </row>
        <row r="1660">
          <cell r="A1660" t="str">
            <v>26886SAP-AC</v>
          </cell>
          <cell r="B1660" t="str">
            <v>SAP-AC</v>
          </cell>
          <cell r="C1660" t="str">
            <v>26886</v>
          </cell>
          <cell r="D1660" t="str">
            <v>Current account - Manukau Building Consultants</v>
          </cell>
          <cell r="E1660" t="str">
            <v>BS26886</v>
          </cell>
        </row>
        <row r="1661">
          <cell r="A1661" t="str">
            <v>26895SAP-AC</v>
          </cell>
          <cell r="B1661" t="str">
            <v>SAP-AC</v>
          </cell>
          <cell r="C1661" t="str">
            <v>26895</v>
          </cell>
          <cell r="D1661" t="str">
            <v>Intercompany AP/GR IR</v>
          </cell>
          <cell r="E1661" t="str">
            <v>BS26895</v>
          </cell>
        </row>
        <row r="1662">
          <cell r="A1662" t="str">
            <v>26905SAP-AC</v>
          </cell>
          <cell r="B1662" t="str">
            <v>SAP-AC</v>
          </cell>
          <cell r="C1662" t="str">
            <v>26905</v>
          </cell>
          <cell r="D1662" t="str">
            <v>Current account - AT</v>
          </cell>
          <cell r="E1662" t="str">
            <v>BS26905</v>
          </cell>
        </row>
        <row r="1663">
          <cell r="A1663" t="str">
            <v>26915SAP-AC</v>
          </cell>
          <cell r="B1663" t="str">
            <v>SAP-AC</v>
          </cell>
          <cell r="C1663" t="str">
            <v>26915</v>
          </cell>
          <cell r="D1663" t="str">
            <v>Current account - WCS</v>
          </cell>
          <cell r="E1663" t="str">
            <v>BS26915</v>
          </cell>
        </row>
        <row r="1664">
          <cell r="A1664" t="str">
            <v>26925SAP-AC</v>
          </cell>
          <cell r="B1664" t="str">
            <v>SAP-AC</v>
          </cell>
          <cell r="C1664" t="str">
            <v>26925</v>
          </cell>
          <cell r="D1664" t="str">
            <v>Current account - ACIL</v>
          </cell>
          <cell r="E1664" t="str">
            <v>BS26925</v>
          </cell>
        </row>
        <row r="1665">
          <cell r="A1665" t="str">
            <v>26926SAP-AC</v>
          </cell>
          <cell r="B1665" t="str">
            <v>SAP-AC</v>
          </cell>
          <cell r="C1665" t="str">
            <v>26926</v>
          </cell>
          <cell r="D1665" t="str">
            <v>Current account - ASAL</v>
          </cell>
          <cell r="E1665" t="str">
            <v>BS26926</v>
          </cell>
        </row>
        <row r="1666">
          <cell r="A1666" t="str">
            <v>26927SAP-AC</v>
          </cell>
          <cell r="B1666" t="str">
            <v>SAP-AC</v>
          </cell>
          <cell r="C1666" t="str">
            <v>26927</v>
          </cell>
          <cell r="D1666" t="str">
            <v>Current account - ASML</v>
          </cell>
          <cell r="E1666" t="str">
            <v>BS26927</v>
          </cell>
        </row>
        <row r="1667">
          <cell r="A1667" t="str">
            <v>26935SAP-AC</v>
          </cell>
          <cell r="B1667" t="str">
            <v>SAP-AC</v>
          </cell>
          <cell r="C1667" t="str">
            <v>26935</v>
          </cell>
          <cell r="D1667" t="str">
            <v>Current account - ATEED</v>
          </cell>
          <cell r="E1667" t="str">
            <v>BS26935</v>
          </cell>
        </row>
        <row r="1668">
          <cell r="A1668" t="str">
            <v>26945SAP-AC</v>
          </cell>
          <cell r="B1668" t="str">
            <v>SAP-AC</v>
          </cell>
          <cell r="C1668" t="str">
            <v>26945</v>
          </cell>
          <cell r="D1668" t="str">
            <v>Current account - RFA</v>
          </cell>
          <cell r="E1668" t="str">
            <v>BS26945</v>
          </cell>
        </row>
        <row r="1669">
          <cell r="A1669" t="str">
            <v>26955SAP-AC</v>
          </cell>
          <cell r="B1669" t="str">
            <v>SAP-AC</v>
          </cell>
          <cell r="C1669" t="str">
            <v>26955</v>
          </cell>
          <cell r="D1669" t="str">
            <v>Current account - ACPL</v>
          </cell>
          <cell r="E1669" t="str">
            <v>BS26955</v>
          </cell>
        </row>
        <row r="1670">
          <cell r="A1670" t="str">
            <v>26965SAP-AC</v>
          </cell>
          <cell r="B1670" t="str">
            <v>SAP-AC</v>
          </cell>
          <cell r="C1670" t="str">
            <v>26965</v>
          </cell>
          <cell r="D1670" t="str">
            <v>Current account - WDA</v>
          </cell>
          <cell r="E1670" t="str">
            <v>BS26965</v>
          </cell>
        </row>
        <row r="1671">
          <cell r="A1671" t="str">
            <v>26975SAP-AC</v>
          </cell>
          <cell r="B1671" t="str">
            <v>SAP-AC</v>
          </cell>
          <cell r="C1671" t="str">
            <v>26975</v>
          </cell>
          <cell r="D1671" t="str">
            <v>Current account - MBC Greentree</v>
          </cell>
          <cell r="E1671" t="str">
            <v>BS26975</v>
          </cell>
        </row>
        <row r="1672">
          <cell r="A1672" t="str">
            <v>27010SAP-AC</v>
          </cell>
          <cell r="B1672" t="str">
            <v>SAP-AC</v>
          </cell>
          <cell r="C1672" t="str">
            <v>27010</v>
          </cell>
          <cell r="D1672" t="str">
            <v>Payroll deductions clearing</v>
          </cell>
          <cell r="E1672" t="str">
            <v>BS27010</v>
          </cell>
        </row>
        <row r="1673">
          <cell r="A1673" t="str">
            <v>27020SAP-AC</v>
          </cell>
          <cell r="B1673" t="str">
            <v>SAP-AC</v>
          </cell>
          <cell r="C1673" t="str">
            <v>27020</v>
          </cell>
          <cell r="D1673" t="str">
            <v>Payroll transition deductions clearing</v>
          </cell>
          <cell r="E1673" t="str">
            <v>BS27020</v>
          </cell>
        </row>
        <row r="1674">
          <cell r="A1674" t="str">
            <v>27210SAP-AC</v>
          </cell>
          <cell r="B1674" t="str">
            <v>SAP-AC</v>
          </cell>
          <cell r="C1674" t="str">
            <v>27210</v>
          </cell>
          <cell r="D1674" t="str">
            <v>BLOCKED Funding and levies received in advance</v>
          </cell>
          <cell r="E1674" t="str">
            <v>BS27210</v>
          </cell>
        </row>
        <row r="1675">
          <cell r="A1675" t="str">
            <v>27610SAP-AC</v>
          </cell>
          <cell r="B1675" t="str">
            <v>SAP-AC</v>
          </cell>
          <cell r="C1675" t="str">
            <v>27610</v>
          </cell>
          <cell r="D1675" t="str">
            <v>Other creditors</v>
          </cell>
          <cell r="E1675" t="str">
            <v>BS27610</v>
          </cell>
        </row>
        <row r="1676">
          <cell r="A1676" t="str">
            <v>27611SAP-AC</v>
          </cell>
          <cell r="B1676" t="str">
            <v>SAP-AC</v>
          </cell>
          <cell r="C1676" t="str">
            <v>27611</v>
          </cell>
          <cell r="D1676" t="str">
            <v>Building control - BRANZ levy holding account</v>
          </cell>
          <cell r="E1676" t="str">
            <v>BS27611</v>
          </cell>
        </row>
        <row r="1677">
          <cell r="A1677" t="str">
            <v>27612SAP-AC</v>
          </cell>
          <cell r="B1677" t="str">
            <v>SAP-AC</v>
          </cell>
          <cell r="C1677" t="str">
            <v>27612</v>
          </cell>
          <cell r="D1677" t="str">
            <v>Building control - DBH levy holding account</v>
          </cell>
          <cell r="E1677" t="str">
            <v>BS27612</v>
          </cell>
        </row>
        <row r="1678">
          <cell r="A1678" t="str">
            <v>27613SAP-AC</v>
          </cell>
          <cell r="B1678" t="str">
            <v>SAP-AC</v>
          </cell>
          <cell r="C1678" t="str">
            <v>27613</v>
          </cell>
          <cell r="D1678" t="str">
            <v>BLOCKED TBA</v>
          </cell>
          <cell r="E1678" t="str">
            <v>BS27613</v>
          </cell>
        </row>
        <row r="1679">
          <cell r="A1679" t="str">
            <v>27615SAP-AC</v>
          </cell>
          <cell r="B1679" t="str">
            <v>SAP-AC</v>
          </cell>
          <cell r="C1679" t="str">
            <v>27615</v>
          </cell>
          <cell r="D1679" t="str">
            <v>Mainstreet</v>
          </cell>
          <cell r="E1679" t="str">
            <v>BS27615</v>
          </cell>
        </row>
        <row r="1680">
          <cell r="A1680" t="str">
            <v>27616SAP-AC</v>
          </cell>
          <cell r="B1680" t="str">
            <v>SAP-AC</v>
          </cell>
          <cell r="C1680" t="str">
            <v>27616</v>
          </cell>
          <cell r="D1680" t="str">
            <v>WaterCare guarantee fee</v>
          </cell>
          <cell r="E1680" t="str">
            <v>BS27616</v>
          </cell>
        </row>
        <row r="1681">
          <cell r="A1681" t="str">
            <v>27617SAP-AC</v>
          </cell>
          <cell r="B1681" t="str">
            <v>SAP-AC</v>
          </cell>
          <cell r="C1681" t="str">
            <v>27617</v>
          </cell>
          <cell r="D1681" t="str">
            <v>Hillary Commission loans</v>
          </cell>
          <cell r="E1681" t="str">
            <v>BS27617</v>
          </cell>
        </row>
        <row r="1682">
          <cell r="A1682" t="str">
            <v>27618SAP-AC</v>
          </cell>
          <cell r="B1682" t="str">
            <v>SAP-AC</v>
          </cell>
          <cell r="C1682" t="str">
            <v>27618</v>
          </cell>
          <cell r="D1682" t="str">
            <v>Street damage inspection account - Akld Transport</v>
          </cell>
          <cell r="E1682" t="str">
            <v>BS27618</v>
          </cell>
        </row>
        <row r="1683">
          <cell r="A1683" t="str">
            <v>27619SAP-AC</v>
          </cell>
          <cell r="B1683" t="str">
            <v>SAP-AC</v>
          </cell>
          <cell r="C1683" t="str">
            <v>27619</v>
          </cell>
          <cell r="D1683" t="str">
            <v>Vehicle crossing permit account</v>
          </cell>
          <cell r="E1683" t="str">
            <v>BS27619</v>
          </cell>
        </row>
        <row r="1684">
          <cell r="A1684" t="str">
            <v>27620SAP-AC</v>
          </cell>
          <cell r="B1684" t="str">
            <v>SAP-AC</v>
          </cell>
          <cell r="C1684" t="str">
            <v>27620</v>
          </cell>
          <cell r="D1684" t="str">
            <v>BLOCKED Resident withholding tax</v>
          </cell>
          <cell r="E1684" t="str">
            <v>BS27620</v>
          </cell>
        </row>
        <row r="1685">
          <cell r="A1685" t="str">
            <v>27621SAP-AC</v>
          </cell>
          <cell r="B1685" t="str">
            <v>SAP-AC</v>
          </cell>
          <cell r="C1685" t="str">
            <v>27621</v>
          </cell>
          <cell r="D1685" t="str">
            <v>Computer clubhouse NOAC capital works fund</v>
          </cell>
          <cell r="E1685" t="str">
            <v>BS27621</v>
          </cell>
        </row>
        <row r="1686">
          <cell r="A1686" t="str">
            <v>27622SAP-AC</v>
          </cell>
          <cell r="B1686" t="str">
            <v>SAP-AC</v>
          </cell>
          <cell r="C1686" t="str">
            <v>27622</v>
          </cell>
          <cell r="D1686" t="str">
            <v>Amounts owing to Maori Trustee</v>
          </cell>
          <cell r="E1686" t="str">
            <v>BS27622</v>
          </cell>
        </row>
        <row r="1687">
          <cell r="A1687" t="str">
            <v>28010SAP-AC</v>
          </cell>
          <cell r="B1687" t="str">
            <v>SAP-AC</v>
          </cell>
          <cell r="C1687" t="str">
            <v>28010</v>
          </cell>
          <cell r="D1687" t="str">
            <v>Provision current - bonuses</v>
          </cell>
          <cell r="E1687" t="str">
            <v>BS28010</v>
          </cell>
        </row>
        <row r="1688">
          <cell r="A1688" t="str">
            <v>28020SAP-AC</v>
          </cell>
          <cell r="B1688" t="str">
            <v>SAP-AC</v>
          </cell>
          <cell r="C1688" t="str">
            <v>28020</v>
          </cell>
          <cell r="D1688" t="str">
            <v>Provision current - sick leave</v>
          </cell>
          <cell r="E1688" t="str">
            <v>BS28020</v>
          </cell>
        </row>
        <row r="1689">
          <cell r="A1689" t="str">
            <v>28025SAP-AC</v>
          </cell>
          <cell r="B1689" t="str">
            <v>SAP-AC</v>
          </cell>
          <cell r="C1689" t="str">
            <v>28025</v>
          </cell>
          <cell r="D1689" t="str">
            <v>Provision current - retirement gratuities</v>
          </cell>
          <cell r="E1689" t="str">
            <v>BS28025</v>
          </cell>
        </row>
        <row r="1690">
          <cell r="A1690" t="str">
            <v>28030SAP-AC</v>
          </cell>
          <cell r="B1690" t="str">
            <v>SAP-AC</v>
          </cell>
          <cell r="C1690" t="str">
            <v>28030</v>
          </cell>
          <cell r="D1690" t="str">
            <v>Provision current - long service leave</v>
          </cell>
          <cell r="E1690" t="str">
            <v>BS28030</v>
          </cell>
        </row>
        <row r="1691">
          <cell r="A1691" t="str">
            <v>28410SAP-AC</v>
          </cell>
          <cell r="B1691" t="str">
            <v>SAP-AC</v>
          </cell>
          <cell r="C1691" t="str">
            <v>28410</v>
          </cell>
          <cell r="D1691" t="str">
            <v>Payroll clearing</v>
          </cell>
          <cell r="E1691" t="str">
            <v>BS28410</v>
          </cell>
        </row>
        <row r="1692">
          <cell r="A1692" t="str">
            <v>28411SAP-AC</v>
          </cell>
          <cell r="B1692" t="str">
            <v>SAP-AC</v>
          </cell>
          <cell r="C1692" t="str">
            <v>28411</v>
          </cell>
          <cell r="D1692" t="str">
            <v>Payroll techincal clearing</v>
          </cell>
          <cell r="E1692" t="str">
            <v>BS28411</v>
          </cell>
        </row>
        <row r="1693">
          <cell r="A1693" t="str">
            <v>28412SAP-AC</v>
          </cell>
          <cell r="B1693" t="str">
            <v>SAP-AC</v>
          </cell>
          <cell r="C1693" t="str">
            <v>28412</v>
          </cell>
          <cell r="D1693" t="str">
            <v>Payroll deductions clearing</v>
          </cell>
          <cell r="E1693" t="str">
            <v>BS28412</v>
          </cell>
        </row>
        <row r="1694">
          <cell r="A1694" t="str">
            <v>28610SAP-AC</v>
          </cell>
          <cell r="B1694" t="str">
            <v>SAP-AC</v>
          </cell>
          <cell r="C1694" t="str">
            <v>28610</v>
          </cell>
          <cell r="D1694" t="str">
            <v>Payroll accruals</v>
          </cell>
          <cell r="E1694" t="str">
            <v>BS28610</v>
          </cell>
        </row>
        <row r="1695">
          <cell r="A1695" t="str">
            <v>28611SAP-AC</v>
          </cell>
          <cell r="B1695" t="str">
            <v>SAP-AC</v>
          </cell>
          <cell r="C1695" t="str">
            <v>28611</v>
          </cell>
          <cell r="D1695" t="str">
            <v>Sick leave accrual</v>
          </cell>
          <cell r="E1695" t="str">
            <v>BS28611</v>
          </cell>
        </row>
        <row r="1696">
          <cell r="A1696" t="str">
            <v>28620SAP-AC</v>
          </cell>
          <cell r="B1696" t="str">
            <v>SAP-AC</v>
          </cell>
          <cell r="C1696" t="str">
            <v>28620</v>
          </cell>
          <cell r="D1696" t="str">
            <v>Holiday pay accrual</v>
          </cell>
          <cell r="E1696" t="str">
            <v>BS28620</v>
          </cell>
        </row>
        <row r="1697">
          <cell r="A1697" t="str">
            <v>29010SAP-AC</v>
          </cell>
          <cell r="B1697" t="str">
            <v>SAP-AC</v>
          </cell>
          <cell r="C1697" t="str">
            <v>29010</v>
          </cell>
          <cell r="D1697" t="str">
            <v>Provision current - grant commitment</v>
          </cell>
          <cell r="E1697" t="str">
            <v>BS29010</v>
          </cell>
        </row>
        <row r="1698">
          <cell r="A1698" t="str">
            <v>29020SAP-AC</v>
          </cell>
          <cell r="B1698" t="str">
            <v>SAP-AC</v>
          </cell>
          <cell r="C1698" t="str">
            <v>29020</v>
          </cell>
          <cell r="D1698" t="str">
            <v>Provision current - landfill aftercare</v>
          </cell>
          <cell r="E1698" t="str">
            <v>BS29020</v>
          </cell>
        </row>
        <row r="1699">
          <cell r="A1699" t="str">
            <v>29030SAP-AC</v>
          </cell>
          <cell r="B1699" t="str">
            <v>SAP-AC</v>
          </cell>
          <cell r="C1699" t="str">
            <v>29030</v>
          </cell>
          <cell r="D1699" t="str">
            <v>Provision current - contaminated land</v>
          </cell>
          <cell r="E1699" t="str">
            <v>BS29030</v>
          </cell>
        </row>
        <row r="1700">
          <cell r="A1700" t="str">
            <v>29040SAP-AC</v>
          </cell>
          <cell r="B1700" t="str">
            <v>SAP-AC</v>
          </cell>
          <cell r="C1700" t="str">
            <v>29040</v>
          </cell>
          <cell r="D1700" t="str">
            <v>Provision current - weathertightness claims</v>
          </cell>
          <cell r="E1700" t="str">
            <v>BS29040</v>
          </cell>
        </row>
        <row r="1701">
          <cell r="A1701" t="str">
            <v>29050SAP-AC</v>
          </cell>
          <cell r="B1701" t="str">
            <v>SAP-AC</v>
          </cell>
          <cell r="C1701" t="str">
            <v>29050</v>
          </cell>
          <cell r="D1701" t="str">
            <v>Provision current - financial guarantees</v>
          </cell>
          <cell r="E1701" t="str">
            <v>BS29050</v>
          </cell>
        </row>
        <row r="1702">
          <cell r="A1702" t="str">
            <v>29060SAP-AC</v>
          </cell>
          <cell r="B1702" t="str">
            <v>SAP-AC</v>
          </cell>
          <cell r="C1702" t="str">
            <v>29060</v>
          </cell>
          <cell r="D1702" t="str">
            <v>Provision current - restructuring</v>
          </cell>
          <cell r="E1702" t="str">
            <v>BS29060</v>
          </cell>
        </row>
        <row r="1703">
          <cell r="A1703" t="str">
            <v>29070SAP-AC</v>
          </cell>
          <cell r="B1703" t="str">
            <v>SAP-AC</v>
          </cell>
          <cell r="C1703" t="str">
            <v>29070</v>
          </cell>
          <cell r="D1703" t="str">
            <v>Provision current - legal fees</v>
          </cell>
          <cell r="E1703" t="str">
            <v>BS29070</v>
          </cell>
        </row>
        <row r="1704">
          <cell r="A1704" t="str">
            <v>29080SAP-AC</v>
          </cell>
          <cell r="B1704" t="str">
            <v>SAP-AC</v>
          </cell>
          <cell r="C1704" t="str">
            <v>29080</v>
          </cell>
          <cell r="D1704" t="str">
            <v>Provision current - mobile bins</v>
          </cell>
          <cell r="E1704" t="str">
            <v>BS29080</v>
          </cell>
        </row>
        <row r="1705">
          <cell r="A1705" t="str">
            <v>29090SAP-AC</v>
          </cell>
          <cell r="B1705" t="str">
            <v>SAP-AC</v>
          </cell>
          <cell r="C1705" t="str">
            <v>29090</v>
          </cell>
          <cell r="D1705" t="str">
            <v>Provision current - other</v>
          </cell>
          <cell r="E1705" t="str">
            <v>BS29090</v>
          </cell>
        </row>
        <row r="1706">
          <cell r="A1706" t="str">
            <v>29210SAP-AC</v>
          </cell>
          <cell r="B1706" t="str">
            <v>SAP-AC</v>
          </cell>
          <cell r="C1706" t="str">
            <v>29210</v>
          </cell>
          <cell r="D1706" t="str">
            <v>Current tax payable</v>
          </cell>
          <cell r="E1706" t="str">
            <v>BS29210</v>
          </cell>
        </row>
        <row r="1707">
          <cell r="A1707" t="str">
            <v>29220SAP-AC</v>
          </cell>
          <cell r="B1707" t="str">
            <v>SAP-AC</v>
          </cell>
          <cell r="C1707" t="str">
            <v>29220</v>
          </cell>
          <cell r="D1707" t="str">
            <v>Resident Withholding Tax</v>
          </cell>
          <cell r="E1707" t="str">
            <v>BS29220</v>
          </cell>
        </row>
        <row r="1708">
          <cell r="A1708" t="str">
            <v>29221SAP-AC</v>
          </cell>
          <cell r="B1708" t="str">
            <v>SAP-AC</v>
          </cell>
          <cell r="C1708" t="str">
            <v>29221</v>
          </cell>
          <cell r="D1708" t="str">
            <v>Vendor special tax deduction</v>
          </cell>
          <cell r="E1708" t="str">
            <v>BS29221</v>
          </cell>
        </row>
        <row r="1709">
          <cell r="A1709" t="str">
            <v>29301SAP-AC</v>
          </cell>
          <cell r="B1709" t="str">
            <v>SAP-AC</v>
          </cell>
          <cell r="C1709" t="str">
            <v>29301</v>
          </cell>
          <cell r="D1709" t="str">
            <v>Disposal group liabilities held for sale</v>
          </cell>
          <cell r="E1709" t="str">
            <v>BS29301</v>
          </cell>
        </row>
        <row r="1710">
          <cell r="A1710" t="str">
            <v>30010SAP-AC</v>
          </cell>
          <cell r="B1710" t="str">
            <v>SAP-AC</v>
          </cell>
          <cell r="C1710" t="str">
            <v>30010</v>
          </cell>
          <cell r="D1710" t="str">
            <v>Revenue - building consent</v>
          </cell>
          <cell r="E1710" t="str">
            <v>PL30010</v>
          </cell>
        </row>
        <row r="1711">
          <cell r="A1711" t="str">
            <v>30011SAP-AC</v>
          </cell>
          <cell r="B1711" t="str">
            <v>SAP-AC</v>
          </cell>
          <cell r="C1711" t="str">
            <v>30011</v>
          </cell>
          <cell r="D1711" t="str">
            <v xml:space="preserve">Revenue - building consent intercompany </v>
          </cell>
          <cell r="E1711" t="str">
            <v>PL30011</v>
          </cell>
        </row>
        <row r="1712">
          <cell r="A1712" t="str">
            <v>30012SAP-AC</v>
          </cell>
          <cell r="B1712" t="str">
            <v>SAP-AC</v>
          </cell>
          <cell r="C1712" t="str">
            <v>30012</v>
          </cell>
          <cell r="D1712" t="str">
            <v>Revenue - building consent internal</v>
          </cell>
          <cell r="E1712" t="str">
            <v>PL30012</v>
          </cell>
        </row>
        <row r="1713">
          <cell r="A1713" t="str">
            <v>30030SAP-AC</v>
          </cell>
          <cell r="B1713" t="str">
            <v>SAP-AC</v>
          </cell>
          <cell r="C1713" t="str">
            <v>30030</v>
          </cell>
          <cell r="D1713" t="str">
            <v>Revenue - resource consent</v>
          </cell>
          <cell r="E1713" t="str">
            <v>PL30030</v>
          </cell>
        </row>
        <row r="1714">
          <cell r="A1714" t="str">
            <v>30031SAP-AC</v>
          </cell>
          <cell r="B1714" t="str">
            <v>SAP-AC</v>
          </cell>
          <cell r="C1714" t="str">
            <v>30031</v>
          </cell>
          <cell r="D1714" t="str">
            <v xml:space="preserve">Revenue - resource consent intercompany </v>
          </cell>
          <cell r="E1714" t="str">
            <v>PL30031</v>
          </cell>
        </row>
        <row r="1715">
          <cell r="A1715" t="str">
            <v>30032SAP-AC</v>
          </cell>
          <cell r="B1715" t="str">
            <v>SAP-AC</v>
          </cell>
          <cell r="C1715" t="str">
            <v>30032</v>
          </cell>
          <cell r="D1715" t="str">
            <v>Revenue - resource consent internal</v>
          </cell>
          <cell r="E1715" t="str">
            <v>PL30032</v>
          </cell>
        </row>
        <row r="1716">
          <cell r="A1716" t="str">
            <v>30033SAP-AC</v>
          </cell>
          <cell r="B1716" t="str">
            <v>SAP-AC</v>
          </cell>
          <cell r="C1716" t="str">
            <v>30033</v>
          </cell>
          <cell r="D1716" t="str">
            <v>Revenue resource consent discount allowed</v>
          </cell>
          <cell r="E1716" t="str">
            <v>PL30033</v>
          </cell>
        </row>
        <row r="1717">
          <cell r="A1717" t="str">
            <v>30050SAP-AC</v>
          </cell>
          <cell r="B1717" t="str">
            <v>SAP-AC</v>
          </cell>
          <cell r="C1717" t="str">
            <v>30050</v>
          </cell>
          <cell r="D1717" t="str">
            <v>Revenue - other consent</v>
          </cell>
          <cell r="E1717" t="str">
            <v>PL30050</v>
          </cell>
        </row>
        <row r="1718">
          <cell r="A1718" t="str">
            <v>30051SAP-AC</v>
          </cell>
          <cell r="B1718" t="str">
            <v>SAP-AC</v>
          </cell>
          <cell r="C1718" t="str">
            <v>30051</v>
          </cell>
          <cell r="D1718" t="str">
            <v xml:space="preserve">Revenue - other consent intercompany </v>
          </cell>
          <cell r="E1718" t="str">
            <v>PL30051</v>
          </cell>
        </row>
        <row r="1719">
          <cell r="A1719" t="str">
            <v>30052SAP-AC</v>
          </cell>
          <cell r="B1719" t="str">
            <v>SAP-AC</v>
          </cell>
          <cell r="C1719" t="str">
            <v>30052</v>
          </cell>
          <cell r="D1719" t="str">
            <v>Revenue - other consent internal</v>
          </cell>
          <cell r="E1719" t="str">
            <v>PL30052</v>
          </cell>
        </row>
        <row r="1720">
          <cell r="A1720" t="str">
            <v>30053SAP-AC</v>
          </cell>
          <cell r="B1720" t="str">
            <v>SAP-AC</v>
          </cell>
          <cell r="C1720" t="str">
            <v>30053</v>
          </cell>
          <cell r="D1720" t="str">
            <v>Revenue - license and permits intercompany</v>
          </cell>
          <cell r="E1720" t="str">
            <v>PL30053</v>
          </cell>
        </row>
        <row r="1721">
          <cell r="A1721" t="str">
            <v>30054SAP-AC</v>
          </cell>
          <cell r="B1721" t="str">
            <v>SAP-AC</v>
          </cell>
          <cell r="C1721" t="str">
            <v>30054</v>
          </cell>
          <cell r="D1721" t="str">
            <v>Revenue - license and permits internal</v>
          </cell>
          <cell r="E1721" t="str">
            <v>PL30054</v>
          </cell>
        </row>
        <row r="1722">
          <cell r="A1722" t="str">
            <v>30070SAP-AC</v>
          </cell>
          <cell r="B1722" t="str">
            <v>SAP-AC</v>
          </cell>
          <cell r="C1722" t="str">
            <v>30070</v>
          </cell>
          <cell r="D1722" t="str">
            <v>Revenue - inspections</v>
          </cell>
          <cell r="E1722" t="str">
            <v>PL30070</v>
          </cell>
        </row>
        <row r="1723">
          <cell r="A1723" t="str">
            <v>30071SAP-AC</v>
          </cell>
          <cell r="B1723" t="str">
            <v>SAP-AC</v>
          </cell>
          <cell r="C1723">
            <v>30071</v>
          </cell>
          <cell r="D1723" t="str">
            <v>Revenue - inspections intercompany</v>
          </cell>
          <cell r="E1723" t="str">
            <v>PL30071</v>
          </cell>
        </row>
        <row r="1724">
          <cell r="A1724" t="str">
            <v>30072SAP-AC</v>
          </cell>
          <cell r="B1724" t="str">
            <v>SAP-AC</v>
          </cell>
          <cell r="C1724">
            <v>30072</v>
          </cell>
          <cell r="D1724" t="str">
            <v>Revenue - inspections internal</v>
          </cell>
          <cell r="E1724" t="str">
            <v>PL30072</v>
          </cell>
        </row>
        <row r="1725">
          <cell r="A1725" t="str">
            <v>30073SAP-AC</v>
          </cell>
          <cell r="B1725" t="str">
            <v>SAP-AC</v>
          </cell>
          <cell r="C1725">
            <v>30073</v>
          </cell>
          <cell r="D1725" t="str">
            <v>Revenue - inspections consultant</v>
          </cell>
          <cell r="E1725" t="str">
            <v>PL30073</v>
          </cell>
        </row>
        <row r="1726">
          <cell r="A1726" t="str">
            <v>30074SAP-AC</v>
          </cell>
          <cell r="B1726" t="str">
            <v>SAP-AC</v>
          </cell>
          <cell r="C1726">
            <v>30074</v>
          </cell>
          <cell r="D1726" t="str">
            <v>Revenue - inspections consultant intercompany</v>
          </cell>
          <cell r="E1726" t="str">
            <v>PL30074</v>
          </cell>
        </row>
        <row r="1727">
          <cell r="A1727" t="str">
            <v>30075SAP-AC</v>
          </cell>
          <cell r="B1727" t="str">
            <v>SAP-AC</v>
          </cell>
          <cell r="C1727">
            <v>30075</v>
          </cell>
          <cell r="D1727" t="str">
            <v>Revenue - inspections consultant internal</v>
          </cell>
          <cell r="E1727" t="str">
            <v>PL30075</v>
          </cell>
        </row>
        <row r="1728">
          <cell r="A1728" t="str">
            <v>30076SAP-AC</v>
          </cell>
          <cell r="B1728" t="str">
            <v>SAP-AC</v>
          </cell>
          <cell r="C1728">
            <v>30076</v>
          </cell>
          <cell r="D1728" t="str">
            <v>Revenue - deposits</v>
          </cell>
          <cell r="E1728" t="str">
            <v>PL30076</v>
          </cell>
        </row>
        <row r="1729">
          <cell r="A1729" t="str">
            <v>30077SAP-AC</v>
          </cell>
          <cell r="B1729" t="str">
            <v>SAP-AC</v>
          </cell>
          <cell r="C1729">
            <v>30077</v>
          </cell>
          <cell r="D1729" t="str">
            <v>Revenue - deposits intercompany</v>
          </cell>
          <cell r="E1729" t="str">
            <v>PL30077</v>
          </cell>
        </row>
        <row r="1730">
          <cell r="A1730" t="str">
            <v>30078SAP-AC</v>
          </cell>
          <cell r="B1730" t="str">
            <v>SAP-AC</v>
          </cell>
          <cell r="C1730">
            <v>30078</v>
          </cell>
          <cell r="D1730" t="str">
            <v>Revenue - deposits internal</v>
          </cell>
          <cell r="E1730" t="str">
            <v>PL30078</v>
          </cell>
        </row>
        <row r="1731">
          <cell r="A1731" t="str">
            <v>30080SAP-AC</v>
          </cell>
          <cell r="B1731" t="str">
            <v>SAP-AC</v>
          </cell>
          <cell r="C1731" t="str">
            <v>30080</v>
          </cell>
          <cell r="D1731" t="str">
            <v>Revenue - water (Watercare only)</v>
          </cell>
          <cell r="E1731" t="str">
            <v>PL30080</v>
          </cell>
        </row>
        <row r="1732">
          <cell r="A1732" t="str">
            <v>30081SAP-AC</v>
          </cell>
          <cell r="B1732" t="str">
            <v>SAP-AC</v>
          </cell>
          <cell r="C1732" t="str">
            <v>30081</v>
          </cell>
          <cell r="D1732" t="str">
            <v>Revenue - wastewater (Watercare only)</v>
          </cell>
          <cell r="E1732" t="str">
            <v>PL30081</v>
          </cell>
        </row>
        <row r="1733">
          <cell r="A1733" t="str">
            <v>30085SAP-AC</v>
          </cell>
          <cell r="B1733" t="str">
            <v>SAP-AC</v>
          </cell>
          <cell r="C1733" t="str">
            <v>30085</v>
          </cell>
          <cell r="D1733" t="str">
            <v>Revenue - ports operations (POAL only)</v>
          </cell>
          <cell r="E1733" t="str">
            <v>PL30085</v>
          </cell>
        </row>
        <row r="1734">
          <cell r="A1734" t="str">
            <v>30090SAP-AC</v>
          </cell>
          <cell r="B1734" t="str">
            <v>SAP-AC</v>
          </cell>
          <cell r="C1734" t="str">
            <v>30090</v>
          </cell>
          <cell r="D1734" t="str">
            <v>Revenue - public transport income</v>
          </cell>
          <cell r="E1734" t="str">
            <v>PL30090</v>
          </cell>
        </row>
        <row r="1735">
          <cell r="A1735" t="str">
            <v>30410SAP-AC</v>
          </cell>
          <cell r="B1735" t="str">
            <v>SAP-AC</v>
          </cell>
          <cell r="C1735" t="str">
            <v>30410</v>
          </cell>
          <cell r="D1735" t="str">
            <v>Revenue - sale of information</v>
          </cell>
          <cell r="E1735" t="str">
            <v>PL30410</v>
          </cell>
        </row>
        <row r="1736">
          <cell r="A1736" t="str">
            <v>30710SAP-AC</v>
          </cell>
          <cell r="B1736" t="str">
            <v>SAP-AC</v>
          </cell>
          <cell r="C1736" t="str">
            <v>30710</v>
          </cell>
          <cell r="D1736" t="str">
            <v>Revenue - licenses and permits</v>
          </cell>
          <cell r="E1736" t="str">
            <v>PL30710</v>
          </cell>
        </row>
        <row r="1737">
          <cell r="A1737" t="str">
            <v>30910SAP-AC</v>
          </cell>
          <cell r="B1737" t="str">
            <v>SAP-AC</v>
          </cell>
          <cell r="C1737" t="str">
            <v>30910</v>
          </cell>
          <cell r="D1737" t="str">
            <v>Revenue - entrance fees</v>
          </cell>
          <cell r="E1737" t="str">
            <v>PL30910</v>
          </cell>
        </row>
        <row r="1738">
          <cell r="A1738" t="str">
            <v>30911SAP-AC</v>
          </cell>
          <cell r="B1738" t="str">
            <v>SAP-AC</v>
          </cell>
          <cell r="C1738">
            <v>30911</v>
          </cell>
          <cell r="D1738" t="str">
            <v>Revenue - Entrance fees - online sales</v>
          </cell>
          <cell r="E1738" t="str">
            <v>PL30911</v>
          </cell>
        </row>
        <row r="1739">
          <cell r="A1739" t="str">
            <v>31110SAP-AC</v>
          </cell>
          <cell r="B1739" t="str">
            <v>SAP-AC</v>
          </cell>
          <cell r="C1739" t="str">
            <v>31110</v>
          </cell>
          <cell r="D1739" t="str">
            <v>Revenue - parking fees</v>
          </cell>
          <cell r="E1739" t="str">
            <v>PL31110</v>
          </cell>
        </row>
        <row r="1740">
          <cell r="A1740" t="str">
            <v>31120SAP-AC</v>
          </cell>
          <cell r="B1740" t="str">
            <v>SAP-AC</v>
          </cell>
          <cell r="C1740" t="str">
            <v>31120</v>
          </cell>
          <cell r="D1740" t="str">
            <v>Revenue - parking fees - on street</v>
          </cell>
          <cell r="E1740" t="str">
            <v>PL31120</v>
          </cell>
        </row>
        <row r="1741">
          <cell r="A1741" t="str">
            <v>31130SAP-AC</v>
          </cell>
          <cell r="B1741" t="str">
            <v>SAP-AC</v>
          </cell>
          <cell r="C1741" t="str">
            <v>31130</v>
          </cell>
          <cell r="D1741" t="str">
            <v>Revenue - parking fees - off street</v>
          </cell>
          <cell r="E1741" t="str">
            <v>PL31130</v>
          </cell>
        </row>
        <row r="1742">
          <cell r="A1742" t="str">
            <v>31210SAP-AC</v>
          </cell>
          <cell r="B1742" t="str">
            <v>SAP-AC</v>
          </cell>
          <cell r="C1742" t="str">
            <v>31210</v>
          </cell>
          <cell r="D1742" t="str">
            <v>Revenue - penalties and fines</v>
          </cell>
          <cell r="E1742" t="str">
            <v>PL31210</v>
          </cell>
        </row>
        <row r="1743">
          <cell r="A1743" t="str">
            <v>31211SAP-AC</v>
          </cell>
          <cell r="B1743" t="str">
            <v>SAP-AC</v>
          </cell>
          <cell r="C1743" t="str">
            <v>31211</v>
          </cell>
          <cell r="D1743" t="str">
            <v>Revenue - impound fees</v>
          </cell>
          <cell r="E1743" t="str">
            <v>PL31211</v>
          </cell>
        </row>
        <row r="1744">
          <cell r="A1744" t="str">
            <v>32010SAP-AC</v>
          </cell>
          <cell r="B1744" t="str">
            <v>SAP-AC</v>
          </cell>
          <cell r="C1744" t="str">
            <v>32010</v>
          </cell>
          <cell r="D1744" t="str">
            <v>Revenue - admissions and ticket sale</v>
          </cell>
          <cell r="E1744" t="str">
            <v>PL32010</v>
          </cell>
        </row>
        <row r="1745">
          <cell r="A1745" t="str">
            <v>32020SAP-AC</v>
          </cell>
          <cell r="B1745" t="str">
            <v>SAP-AC</v>
          </cell>
          <cell r="C1745" t="str">
            <v>32020</v>
          </cell>
          <cell r="D1745" t="str">
            <v>Revenue - venue hire</v>
          </cell>
          <cell r="E1745" t="str">
            <v>PL32020</v>
          </cell>
        </row>
        <row r="1746">
          <cell r="A1746" t="str">
            <v>32025SAP-AC</v>
          </cell>
          <cell r="B1746" t="str">
            <v>SAP-AC</v>
          </cell>
          <cell r="C1746" t="str">
            <v>32025</v>
          </cell>
          <cell r="D1746" t="str">
            <v>Revenue - discount to venue hire (RFA only)</v>
          </cell>
          <cell r="E1746" t="str">
            <v>PL32025</v>
          </cell>
        </row>
        <row r="1747">
          <cell r="A1747" t="str">
            <v>32026SAP-AC</v>
          </cell>
          <cell r="B1747" t="str">
            <v>SAP-AC</v>
          </cell>
          <cell r="C1747">
            <v>32026</v>
          </cell>
          <cell r="D1747" t="str">
            <v>Revenue - EBS Service Centre bookings</v>
          </cell>
          <cell r="E1747" t="str">
            <v>PL32026</v>
          </cell>
        </row>
        <row r="1748">
          <cell r="A1748" t="str">
            <v>32030SAP-AC</v>
          </cell>
          <cell r="B1748" t="str">
            <v>SAP-AC</v>
          </cell>
          <cell r="C1748" t="str">
            <v>32030</v>
          </cell>
          <cell r="D1748" t="str">
            <v>Revenue - catering</v>
          </cell>
          <cell r="E1748" t="str">
            <v>PL32030</v>
          </cell>
        </row>
        <row r="1749">
          <cell r="A1749" t="str">
            <v>32035SAP-AC</v>
          </cell>
          <cell r="B1749" t="str">
            <v>SAP-AC</v>
          </cell>
          <cell r="C1749">
            <v>32035</v>
          </cell>
          <cell r="D1749" t="str">
            <v>Revenue - Event sponsorship</v>
          </cell>
          <cell r="E1749" t="str">
            <v>PL32035</v>
          </cell>
        </row>
        <row r="1750">
          <cell r="A1750" t="str">
            <v>32040SAP-AC</v>
          </cell>
          <cell r="B1750" t="str">
            <v>SAP-AC</v>
          </cell>
          <cell r="C1750" t="str">
            <v>32040</v>
          </cell>
          <cell r="D1750" t="str">
            <v>Revenue - food and beverage sales</v>
          </cell>
          <cell r="E1750" t="str">
            <v>PL32040</v>
          </cell>
        </row>
        <row r="1751">
          <cell r="A1751" t="str">
            <v>32041SAP-AC</v>
          </cell>
          <cell r="B1751" t="str">
            <v>SAP-AC</v>
          </cell>
          <cell r="C1751" t="str">
            <v>32041</v>
          </cell>
          <cell r="D1751" t="str">
            <v>Revenue - catering  beverage sales</v>
          </cell>
          <cell r="E1751" t="str">
            <v>PL32041</v>
          </cell>
        </row>
        <row r="1752">
          <cell r="A1752" t="str">
            <v>32042SAP-AC</v>
          </cell>
          <cell r="B1752" t="str">
            <v>SAP-AC</v>
          </cell>
          <cell r="C1752" t="str">
            <v>32042</v>
          </cell>
          <cell r="D1752" t="str">
            <v>Revenue - catering  food sales</v>
          </cell>
          <cell r="E1752" t="str">
            <v>PL32042</v>
          </cell>
        </row>
        <row r="1753">
          <cell r="A1753" t="str">
            <v>32045SAP-AC</v>
          </cell>
          <cell r="B1753" t="str">
            <v>SAP-AC</v>
          </cell>
          <cell r="C1753">
            <v>32045</v>
          </cell>
          <cell r="D1753" t="str">
            <v>Revenue - Event grants</v>
          </cell>
          <cell r="E1753" t="str">
            <v>PL32045</v>
          </cell>
        </row>
        <row r="1754">
          <cell r="A1754" t="str">
            <v>32050SAP-AC</v>
          </cell>
          <cell r="B1754" t="str">
            <v>SAP-AC</v>
          </cell>
          <cell r="C1754" t="str">
            <v>32050</v>
          </cell>
          <cell r="D1754" t="str">
            <v>Revenue - concessions on site</v>
          </cell>
          <cell r="E1754" t="str">
            <v>PL32050</v>
          </cell>
        </row>
        <row r="1755">
          <cell r="A1755" t="str">
            <v>32055SAP-AC</v>
          </cell>
          <cell r="B1755" t="str">
            <v>SAP-AC</v>
          </cell>
          <cell r="C1755">
            <v>32055</v>
          </cell>
          <cell r="D1755" t="str">
            <v>Revenue - Event bequests and donations</v>
          </cell>
          <cell r="E1755" t="str">
            <v>PL32055</v>
          </cell>
        </row>
        <row r="1756">
          <cell r="A1756" t="str">
            <v>32060SAP-AC</v>
          </cell>
          <cell r="B1756" t="str">
            <v>SAP-AC</v>
          </cell>
          <cell r="C1756" t="str">
            <v>32060</v>
          </cell>
          <cell r="D1756" t="str">
            <v>Revenue - shop sales</v>
          </cell>
          <cell r="E1756" t="str">
            <v>PL32060</v>
          </cell>
        </row>
        <row r="1757">
          <cell r="A1757" t="str">
            <v>32070SAP-AC</v>
          </cell>
          <cell r="B1757" t="str">
            <v>SAP-AC</v>
          </cell>
          <cell r="C1757" t="str">
            <v>32070</v>
          </cell>
          <cell r="D1757" t="str">
            <v>Revenue - voucher sales</v>
          </cell>
          <cell r="E1757" t="str">
            <v>PL32070</v>
          </cell>
        </row>
        <row r="1758">
          <cell r="A1758" t="str">
            <v>32071SAP-AC</v>
          </cell>
          <cell r="B1758" t="str">
            <v>SAP-AC</v>
          </cell>
          <cell r="C1758" t="str">
            <v>32071</v>
          </cell>
          <cell r="D1758" t="str">
            <v>Revenue - Voucher cost</v>
          </cell>
          <cell r="E1758" t="str">
            <v>PL32071</v>
          </cell>
        </row>
        <row r="1759">
          <cell r="A1759" t="str">
            <v>32080SAP-AC</v>
          </cell>
          <cell r="B1759" t="str">
            <v>SAP-AC</v>
          </cell>
          <cell r="C1759" t="str">
            <v>32080</v>
          </cell>
          <cell r="D1759" t="str">
            <v>Revenue - brochure display</v>
          </cell>
          <cell r="E1759" t="str">
            <v>PL32080</v>
          </cell>
        </row>
        <row r="1760">
          <cell r="A1760" t="str">
            <v>32090SAP-AC</v>
          </cell>
          <cell r="B1760" t="str">
            <v>SAP-AC</v>
          </cell>
          <cell r="C1760" t="str">
            <v>32090</v>
          </cell>
          <cell r="D1760" t="str">
            <v>Revenue - display fees</v>
          </cell>
          <cell r="E1760" t="str">
            <v>PL32090</v>
          </cell>
        </row>
        <row r="1761">
          <cell r="A1761" t="str">
            <v>32100SAP-AC</v>
          </cell>
          <cell r="B1761" t="str">
            <v>SAP-AC</v>
          </cell>
          <cell r="C1761" t="str">
            <v>32100</v>
          </cell>
          <cell r="D1761" t="str">
            <v>Revenue - key charge</v>
          </cell>
          <cell r="E1761" t="str">
            <v>PL32100</v>
          </cell>
        </row>
        <row r="1762">
          <cell r="A1762" t="str">
            <v>32110SAP-AC</v>
          </cell>
          <cell r="B1762" t="str">
            <v>SAP-AC</v>
          </cell>
          <cell r="C1762" t="str">
            <v>32110</v>
          </cell>
          <cell r="D1762" t="str">
            <v>Revenue - left luggage</v>
          </cell>
          <cell r="E1762" t="str">
            <v>PL32110</v>
          </cell>
        </row>
        <row r="1763">
          <cell r="A1763" t="str">
            <v>32120SAP-AC</v>
          </cell>
          <cell r="B1763" t="str">
            <v>SAP-AC</v>
          </cell>
          <cell r="C1763" t="str">
            <v>32120</v>
          </cell>
          <cell r="D1763" t="str">
            <v>Revenue - bus shelter advertising</v>
          </cell>
          <cell r="E1763" t="str">
            <v>PL32120</v>
          </cell>
        </row>
        <row r="1764">
          <cell r="A1764" t="str">
            <v>32125SAP-AC</v>
          </cell>
          <cell r="B1764" t="str">
            <v>SAP-AC</v>
          </cell>
          <cell r="C1764" t="str">
            <v>32125</v>
          </cell>
          <cell r="D1764" t="str">
            <v>Revenue - fuel tax</v>
          </cell>
          <cell r="E1764" t="str">
            <v>PL32125</v>
          </cell>
        </row>
        <row r="1765">
          <cell r="A1765" t="str">
            <v>32129SAP-AC</v>
          </cell>
          <cell r="B1765" t="str">
            <v>SAP-AC</v>
          </cell>
          <cell r="C1765">
            <v>32129</v>
          </cell>
          <cell r="D1765" t="str">
            <v>Revenue Regional  Fuel Tax</v>
          </cell>
          <cell r="E1765" t="str">
            <v>PL32129</v>
          </cell>
        </row>
        <row r="1766">
          <cell r="A1766" t="str">
            <v>32130SAP-AC</v>
          </cell>
          <cell r="B1766" t="str">
            <v>SAP-AC</v>
          </cell>
          <cell r="C1766" t="str">
            <v>32130</v>
          </cell>
          <cell r="D1766" t="str">
            <v>Revenue - ticketing sales rebate (RFA only)</v>
          </cell>
          <cell r="E1766" t="str">
            <v>PL32130</v>
          </cell>
        </row>
        <row r="1767">
          <cell r="A1767" t="str">
            <v>32150SAP-AC</v>
          </cell>
          <cell r="B1767" t="str">
            <v>SAP-AC</v>
          </cell>
          <cell r="C1767" t="str">
            <v>32150</v>
          </cell>
          <cell r="D1767" t="str">
            <v>Revenue - event labour income (RFA only)</v>
          </cell>
          <cell r="E1767" t="str">
            <v>PL32150</v>
          </cell>
        </row>
        <row r="1768">
          <cell r="A1768" t="str">
            <v>32390SAP-AC</v>
          </cell>
          <cell r="B1768" t="str">
            <v>SAP-AC</v>
          </cell>
          <cell r="C1768" t="str">
            <v>32390</v>
          </cell>
          <cell r="D1768" t="str">
            <v>Revenue - other commercial</v>
          </cell>
          <cell r="E1768" t="str">
            <v>PL32390</v>
          </cell>
        </row>
        <row r="1769">
          <cell r="A1769" t="str">
            <v>32410SAP-AC</v>
          </cell>
          <cell r="B1769" t="str">
            <v>SAP-AC</v>
          </cell>
          <cell r="C1769" t="str">
            <v>32410</v>
          </cell>
          <cell r="D1769" t="str">
            <v>Revenue - membership fees</v>
          </cell>
          <cell r="E1769" t="str">
            <v>PL32410</v>
          </cell>
        </row>
        <row r="1770">
          <cell r="A1770" t="str">
            <v>32420SAP-AC</v>
          </cell>
          <cell r="B1770" t="str">
            <v>SAP-AC</v>
          </cell>
          <cell r="C1770" t="str">
            <v>32420</v>
          </cell>
          <cell r="D1770" t="str">
            <v>Revenue - borrowing fees</v>
          </cell>
          <cell r="E1770" t="str">
            <v>PL32420</v>
          </cell>
        </row>
        <row r="1771">
          <cell r="A1771" t="str">
            <v>32430SAP-AC</v>
          </cell>
          <cell r="B1771" t="str">
            <v>SAP-AC</v>
          </cell>
          <cell r="C1771" t="str">
            <v>32430</v>
          </cell>
          <cell r="D1771" t="str">
            <v>Revenue - hireage</v>
          </cell>
          <cell r="E1771" t="str">
            <v>PL32430</v>
          </cell>
        </row>
        <row r="1772">
          <cell r="A1772" t="str">
            <v>32440SAP-AC</v>
          </cell>
          <cell r="B1772" t="str">
            <v>SAP-AC</v>
          </cell>
          <cell r="C1772" t="str">
            <v>32440</v>
          </cell>
          <cell r="D1772" t="str">
            <v>Revenue - sales</v>
          </cell>
          <cell r="E1772" t="str">
            <v>PL32440</v>
          </cell>
        </row>
        <row r="1773">
          <cell r="A1773" t="str">
            <v>32450SAP-AC</v>
          </cell>
          <cell r="B1773" t="str">
            <v>SAP-AC</v>
          </cell>
          <cell r="C1773" t="str">
            <v>32450</v>
          </cell>
          <cell r="D1773" t="str">
            <v>Revenue - management fees</v>
          </cell>
          <cell r="E1773" t="str">
            <v>PL32450</v>
          </cell>
        </row>
        <row r="1774">
          <cell r="A1774" t="str">
            <v>32451SAP-AC</v>
          </cell>
          <cell r="B1774" t="str">
            <v>SAP-AC</v>
          </cell>
          <cell r="C1774" t="str">
            <v>32451</v>
          </cell>
          <cell r="D1774" t="str">
            <v>Revenue - royalties</v>
          </cell>
          <cell r="E1774" t="str">
            <v>PL32451</v>
          </cell>
        </row>
        <row r="1775">
          <cell r="A1775" t="str">
            <v>32460SAP-AC</v>
          </cell>
          <cell r="B1775" t="str">
            <v>SAP-AC</v>
          </cell>
          <cell r="C1775" t="str">
            <v>32460</v>
          </cell>
          <cell r="D1775" t="str">
            <v>Revenue - operating expense</v>
          </cell>
          <cell r="E1775" t="str">
            <v>PL32460</v>
          </cell>
        </row>
        <row r="1776">
          <cell r="A1776" t="str">
            <v>32470SAP-AC</v>
          </cell>
          <cell r="B1776" t="str">
            <v>SAP-AC</v>
          </cell>
          <cell r="C1776" t="str">
            <v>32470</v>
          </cell>
          <cell r="D1776" t="str">
            <v>Revenue - refurbishment levy charge</v>
          </cell>
          <cell r="E1776" t="str">
            <v>PL32470</v>
          </cell>
        </row>
        <row r="1777">
          <cell r="A1777" t="str">
            <v>32480SAP-AC</v>
          </cell>
          <cell r="B1777" t="str">
            <v>SAP-AC</v>
          </cell>
          <cell r="C1777" t="str">
            <v>32480</v>
          </cell>
          <cell r="D1777" t="str">
            <v>Revenue - consulting fees</v>
          </cell>
          <cell r="E1777" t="str">
            <v>PL32480</v>
          </cell>
        </row>
        <row r="1778">
          <cell r="A1778" t="str">
            <v>32490SAP-AC</v>
          </cell>
          <cell r="B1778" t="str">
            <v>SAP-AC</v>
          </cell>
          <cell r="C1778" t="str">
            <v>32490</v>
          </cell>
          <cell r="D1778" t="str">
            <v>Revenue - business bureau</v>
          </cell>
          <cell r="E1778" t="str">
            <v>PL32490</v>
          </cell>
        </row>
        <row r="1779">
          <cell r="A1779" t="str">
            <v>32500SAP-AC</v>
          </cell>
          <cell r="B1779" t="str">
            <v>SAP-AC</v>
          </cell>
          <cell r="C1779" t="str">
            <v>32500</v>
          </cell>
          <cell r="D1779" t="str">
            <v>Revenue - publications advertising</v>
          </cell>
          <cell r="E1779" t="str">
            <v>PL32500</v>
          </cell>
        </row>
        <row r="1780">
          <cell r="A1780" t="str">
            <v>32510SAP-AC</v>
          </cell>
          <cell r="B1780" t="str">
            <v>SAP-AC</v>
          </cell>
          <cell r="C1780" t="str">
            <v>32510</v>
          </cell>
          <cell r="D1780" t="str">
            <v>Revenue - post centre</v>
          </cell>
          <cell r="E1780" t="str">
            <v>PL32510</v>
          </cell>
        </row>
        <row r="1781">
          <cell r="A1781" t="str">
            <v>32800SAP-AC</v>
          </cell>
          <cell r="B1781" t="str">
            <v>SAP-AC</v>
          </cell>
          <cell r="C1781">
            <v>32800</v>
          </cell>
          <cell r="D1781" t="str">
            <v>Revenue - DPSR</v>
          </cell>
          <cell r="E1781" t="str">
            <v>PL32800</v>
          </cell>
        </row>
        <row r="1782">
          <cell r="A1782" t="str">
            <v>32990SAP-AC</v>
          </cell>
          <cell r="B1782" t="str">
            <v>SAP-AC</v>
          </cell>
          <cell r="C1782" t="str">
            <v>32990</v>
          </cell>
          <cell r="D1782" t="str">
            <v>Revenue - other user charges</v>
          </cell>
          <cell r="E1782" t="str">
            <v>PL32990</v>
          </cell>
        </row>
        <row r="1783">
          <cell r="A1783" t="str">
            <v>32991SAP-AC</v>
          </cell>
          <cell r="B1783" t="str">
            <v>SAP-AC</v>
          </cell>
          <cell r="C1783" t="str">
            <v>32991</v>
          </cell>
          <cell r="D1783" t="str">
            <v>Revenue - credit card surcharge for merchant service</v>
          </cell>
          <cell r="E1783" t="str">
            <v>PL32991</v>
          </cell>
        </row>
        <row r="1784">
          <cell r="A1784" t="str">
            <v>33010SAP-AC</v>
          </cell>
          <cell r="B1784" t="str">
            <v>SAP-AC</v>
          </cell>
          <cell r="C1784" t="str">
            <v>33010</v>
          </cell>
          <cell r="D1784" t="str">
            <v>Revenue - rental</v>
          </cell>
          <cell r="E1784" t="str">
            <v>PL33010</v>
          </cell>
        </row>
        <row r="1785">
          <cell r="A1785" t="str">
            <v>33011SAP-AC</v>
          </cell>
          <cell r="B1785" t="str">
            <v>SAP-AC</v>
          </cell>
          <cell r="C1785" t="str">
            <v>33011</v>
          </cell>
          <cell r="D1785" t="str">
            <v>Revenue - licence to occupy</v>
          </cell>
          <cell r="E1785" t="str">
            <v>PL33011</v>
          </cell>
        </row>
        <row r="1786">
          <cell r="A1786" t="str">
            <v>33030SAP-AC</v>
          </cell>
          <cell r="B1786" t="str">
            <v>SAP-AC</v>
          </cell>
          <cell r="C1786" t="str">
            <v>33030</v>
          </cell>
          <cell r="D1786" t="str">
            <v>Revenue - rental - residential</v>
          </cell>
          <cell r="E1786" t="str">
            <v>PL33030</v>
          </cell>
        </row>
        <row r="1787">
          <cell r="A1787" t="str">
            <v>33050SAP-AC</v>
          </cell>
          <cell r="B1787" t="str">
            <v>SAP-AC</v>
          </cell>
          <cell r="C1787" t="str">
            <v>33050</v>
          </cell>
          <cell r="D1787" t="str">
            <v>Revenue - rental - commercial</v>
          </cell>
          <cell r="E1787" t="str">
            <v>PL33050</v>
          </cell>
        </row>
        <row r="1788">
          <cell r="A1788" t="str">
            <v>33051SAP-AC</v>
          </cell>
          <cell r="B1788" t="str">
            <v>SAP-AC</v>
          </cell>
          <cell r="C1788" t="str">
            <v>33051</v>
          </cell>
          <cell r="D1788" t="str">
            <v>NewCore data migration</v>
          </cell>
          <cell r="E1788" t="str">
            <v>PL33051</v>
          </cell>
        </row>
        <row r="1789">
          <cell r="A1789" t="str">
            <v>33070SAP-AC</v>
          </cell>
          <cell r="B1789" t="str">
            <v>SAP-AC</v>
          </cell>
          <cell r="C1789" t="str">
            <v>33070</v>
          </cell>
          <cell r="D1789" t="str">
            <v>Insurance recoveries</v>
          </cell>
          <cell r="E1789" t="str">
            <v>PL33070</v>
          </cell>
        </row>
        <row r="1790">
          <cell r="A1790" t="str">
            <v>33090SAP-AC</v>
          </cell>
          <cell r="B1790" t="str">
            <v>SAP-AC</v>
          </cell>
          <cell r="C1790" t="str">
            <v>33090</v>
          </cell>
          <cell r="D1790" t="str">
            <v>Utilities recoveries</v>
          </cell>
          <cell r="E1790" t="str">
            <v>PL33090</v>
          </cell>
        </row>
        <row r="1791">
          <cell r="A1791" t="str">
            <v>33110SAP-AC</v>
          </cell>
          <cell r="B1791" t="str">
            <v>SAP-AC</v>
          </cell>
          <cell r="C1791" t="str">
            <v>33110</v>
          </cell>
          <cell r="D1791" t="str">
            <v>Rates recoveries</v>
          </cell>
          <cell r="E1791" t="str">
            <v>PL33110</v>
          </cell>
        </row>
        <row r="1792">
          <cell r="A1792" t="str">
            <v>33130SAP-AC</v>
          </cell>
          <cell r="B1792" t="str">
            <v>SAP-AC</v>
          </cell>
          <cell r="C1792" t="str">
            <v>33130</v>
          </cell>
          <cell r="D1792" t="str">
            <v>Revenue - Berthage hire</v>
          </cell>
          <cell r="E1792" t="str">
            <v>PL33130</v>
          </cell>
        </row>
        <row r="1793">
          <cell r="A1793" t="str">
            <v>33310SAP-AC</v>
          </cell>
          <cell r="B1793" t="str">
            <v>SAP-AC</v>
          </cell>
          <cell r="C1793" t="str">
            <v>33310</v>
          </cell>
          <cell r="D1793" t="str">
            <v>Revenue - Grants and subsidies NZTA</v>
          </cell>
          <cell r="E1793" t="str">
            <v>PL33310</v>
          </cell>
        </row>
        <row r="1794">
          <cell r="A1794" t="str">
            <v>33330SAP-AC</v>
          </cell>
          <cell r="B1794" t="str">
            <v>SAP-AC</v>
          </cell>
          <cell r="C1794" t="str">
            <v>33330</v>
          </cell>
          <cell r="D1794" t="str">
            <v>Revenue - Grants and subsidies central government</v>
          </cell>
          <cell r="E1794" t="str">
            <v>PL33330</v>
          </cell>
        </row>
        <row r="1795">
          <cell r="A1795" t="str">
            <v>33350SAP-AC</v>
          </cell>
          <cell r="B1795" t="str">
            <v>SAP-AC</v>
          </cell>
          <cell r="C1795" t="str">
            <v>33350</v>
          </cell>
          <cell r="D1795" t="str">
            <v>Revenue - Grants and subsidies local authorities</v>
          </cell>
          <cell r="E1795" t="str">
            <v>PL33350</v>
          </cell>
        </row>
        <row r="1796">
          <cell r="A1796" t="str">
            <v>33490SAP-AC</v>
          </cell>
          <cell r="B1796" t="str">
            <v>SAP-AC</v>
          </cell>
          <cell r="C1796" t="str">
            <v>33490</v>
          </cell>
          <cell r="D1796" t="str">
            <v>Revenue - Grants and subsidies other</v>
          </cell>
          <cell r="E1796" t="str">
            <v>PL33490</v>
          </cell>
        </row>
        <row r="1797">
          <cell r="A1797" t="str">
            <v>33510SAP-AC</v>
          </cell>
          <cell r="B1797" t="str">
            <v>SAP-AC</v>
          </cell>
          <cell r="C1797" t="str">
            <v>33510</v>
          </cell>
          <cell r="D1797" t="str">
            <v>Intercompany revenue - opex funding</v>
          </cell>
          <cell r="E1797" t="str">
            <v>PL33510</v>
          </cell>
        </row>
        <row r="1798">
          <cell r="A1798" t="str">
            <v>33610SAP-AC</v>
          </cell>
          <cell r="B1798" t="str">
            <v>SAP-AC</v>
          </cell>
          <cell r="C1798" t="str">
            <v>33610</v>
          </cell>
          <cell r="D1798" t="str">
            <v>Revenue - Discounts and rebates</v>
          </cell>
          <cell r="E1798" t="str">
            <v>PL33610</v>
          </cell>
        </row>
        <row r="1799">
          <cell r="A1799" t="str">
            <v>33710SAP-AC</v>
          </cell>
          <cell r="B1799" t="str">
            <v>SAP-AC</v>
          </cell>
          <cell r="C1799" t="str">
            <v>33710</v>
          </cell>
          <cell r="D1799" t="str">
            <v>Intercompany revenue - shared services</v>
          </cell>
          <cell r="E1799" t="str">
            <v>PL33710</v>
          </cell>
        </row>
        <row r="1800">
          <cell r="A1800" t="str">
            <v>33720SAP-AC</v>
          </cell>
          <cell r="B1800" t="str">
            <v>SAP-AC</v>
          </cell>
          <cell r="C1800" t="str">
            <v>33720</v>
          </cell>
          <cell r="D1800" t="str">
            <v>Intercompany revenue - time charging</v>
          </cell>
          <cell r="E1800" t="str">
            <v>PL33720</v>
          </cell>
        </row>
        <row r="1801">
          <cell r="A1801" t="str">
            <v>33730SAP-AC</v>
          </cell>
          <cell r="B1801" t="str">
            <v>SAP-AC</v>
          </cell>
          <cell r="C1801" t="str">
            <v>33730</v>
          </cell>
          <cell r="D1801" t="str">
            <v>Intercompany revenue - property</v>
          </cell>
          <cell r="E1801" t="str">
            <v>PL33730</v>
          </cell>
        </row>
        <row r="1802">
          <cell r="A1802" t="str">
            <v>33910SAP-AC</v>
          </cell>
          <cell r="B1802" t="str">
            <v>SAP-AC</v>
          </cell>
          <cell r="C1802" t="str">
            <v>33910</v>
          </cell>
          <cell r="D1802" t="str">
            <v>Bequests and donations revenue</v>
          </cell>
          <cell r="E1802" t="str">
            <v>PL33910</v>
          </cell>
        </row>
        <row r="1803">
          <cell r="A1803" t="str">
            <v>33915SAP-AC</v>
          </cell>
          <cell r="B1803" t="str">
            <v>SAP-AC</v>
          </cell>
          <cell r="C1803" t="str">
            <v>33915</v>
          </cell>
          <cell r="D1803" t="str">
            <v>Charitable purpose donation revenue</v>
          </cell>
          <cell r="E1803" t="str">
            <v>PL33915</v>
          </cell>
        </row>
        <row r="1804">
          <cell r="A1804" t="str">
            <v>33920SAP-AC</v>
          </cell>
          <cell r="B1804" t="str">
            <v>SAP-AC</v>
          </cell>
          <cell r="C1804" t="str">
            <v>33920</v>
          </cell>
          <cell r="D1804" t="str">
            <v>Sponsorship revenue</v>
          </cell>
          <cell r="E1804" t="str">
            <v>PL33920</v>
          </cell>
        </row>
        <row r="1805">
          <cell r="A1805" t="str">
            <v>33930SAP-AC</v>
          </cell>
          <cell r="B1805" t="str">
            <v>SAP-AC</v>
          </cell>
          <cell r="C1805" t="str">
            <v>33930</v>
          </cell>
          <cell r="D1805" t="str">
            <v>Fees rebates</v>
          </cell>
          <cell r="E1805" t="str">
            <v>PL33930</v>
          </cell>
        </row>
        <row r="1806">
          <cell r="A1806" t="str">
            <v>33940SAP-AC</v>
          </cell>
          <cell r="B1806" t="str">
            <v>SAP-AC</v>
          </cell>
          <cell r="C1806" t="str">
            <v>33940</v>
          </cell>
          <cell r="D1806" t="str">
            <v>Staff recoveries</v>
          </cell>
          <cell r="E1806" t="str">
            <v>PL33940</v>
          </cell>
        </row>
        <row r="1807">
          <cell r="A1807" t="str">
            <v>34190SAP-AC</v>
          </cell>
          <cell r="B1807" t="str">
            <v>SAP-AC</v>
          </cell>
          <cell r="C1807" t="str">
            <v>34190</v>
          </cell>
          <cell r="D1807" t="str">
            <v>Other revenue from activities</v>
          </cell>
          <cell r="E1807" t="str">
            <v>PL34190</v>
          </cell>
        </row>
        <row r="1808">
          <cell r="A1808" t="str">
            <v>34980SAP-AC</v>
          </cell>
          <cell r="B1808" t="str">
            <v>SAP-AC</v>
          </cell>
          <cell r="C1808" t="str">
            <v>34980</v>
          </cell>
          <cell r="D1808" t="str">
            <v>Revenue - other</v>
          </cell>
          <cell r="E1808" t="str">
            <v>PL34980</v>
          </cell>
        </row>
        <row r="1809">
          <cell r="A1809" t="str">
            <v>34990SAP-AC</v>
          </cell>
          <cell r="B1809" t="str">
            <v>SAP-AC</v>
          </cell>
          <cell r="C1809" t="str">
            <v>34990</v>
          </cell>
          <cell r="D1809" t="str">
            <v>Corporate revenue allocation</v>
          </cell>
          <cell r="E1809" t="str">
            <v>PL34990</v>
          </cell>
        </row>
        <row r="1810">
          <cell r="A1810" t="str">
            <v>35000SAP-AC</v>
          </cell>
          <cell r="B1810" t="str">
            <v>SAP-AC</v>
          </cell>
          <cell r="C1810" t="str">
            <v>35000</v>
          </cell>
          <cell r="D1810" t="str">
            <v>Local board revenue allocation</v>
          </cell>
          <cell r="E1810" t="str">
            <v>PL35000</v>
          </cell>
        </row>
        <row r="1811">
          <cell r="A1811" t="str">
            <v>35009SAP-AC</v>
          </cell>
          <cell r="B1811" t="str">
            <v>SAP-AC</v>
          </cell>
          <cell r="C1811" t="str">
            <v>35009</v>
          </cell>
          <cell r="D1811" t="str">
            <v>Other non-operating revenue</v>
          </cell>
          <cell r="E1811" t="str">
            <v>PL35009</v>
          </cell>
        </row>
        <row r="1812">
          <cell r="A1812" t="str">
            <v>35010SAP-AC</v>
          </cell>
          <cell r="B1812" t="str">
            <v>SAP-AC</v>
          </cell>
          <cell r="C1812" t="str">
            <v>35010</v>
          </cell>
          <cell r="D1812" t="str">
            <v>Interest income</v>
          </cell>
          <cell r="E1812" t="str">
            <v>PL35010</v>
          </cell>
        </row>
        <row r="1813">
          <cell r="A1813" t="str">
            <v>35011SAP-AC</v>
          </cell>
          <cell r="B1813" t="str">
            <v>SAP-AC</v>
          </cell>
          <cell r="C1813" t="str">
            <v>35011</v>
          </cell>
          <cell r="D1813" t="str">
            <v>Interest income GoA</v>
          </cell>
          <cell r="E1813" t="str">
            <v>PL35010</v>
          </cell>
        </row>
        <row r="1814">
          <cell r="A1814" t="str">
            <v>35015SAP-AC</v>
          </cell>
          <cell r="B1814" t="str">
            <v>SAP-AC</v>
          </cell>
          <cell r="C1814" t="str">
            <v>35015</v>
          </cell>
          <cell r="D1814" t="str">
            <v>Interest income - intercompany</v>
          </cell>
          <cell r="E1814" t="str">
            <v>PL35015</v>
          </cell>
        </row>
        <row r="1815">
          <cell r="A1815" t="str">
            <v>35020SAP-AC</v>
          </cell>
          <cell r="B1815" t="str">
            <v>SAP-AC</v>
          </cell>
          <cell r="C1815" t="str">
            <v>35020</v>
          </cell>
          <cell r="D1815" t="str">
            <v>Interest income - intercompany</v>
          </cell>
          <cell r="E1815" t="str">
            <v>PL35020</v>
          </cell>
        </row>
        <row r="1816">
          <cell r="A1816" t="str">
            <v>35025SAP-AC</v>
          </cell>
          <cell r="B1816" t="str">
            <v>SAP-AC</v>
          </cell>
          <cell r="C1816" t="str">
            <v>35025</v>
          </cell>
          <cell r="D1816" t="str">
            <v>Interest income - intercompany</v>
          </cell>
          <cell r="E1816" t="str">
            <v>PL35025</v>
          </cell>
        </row>
        <row r="1817">
          <cell r="A1817" t="str">
            <v>35030SAP-AC</v>
          </cell>
          <cell r="B1817" t="str">
            <v>SAP-AC</v>
          </cell>
          <cell r="C1817" t="str">
            <v>35030</v>
          </cell>
          <cell r="D1817" t="str">
            <v>Interest income - loans</v>
          </cell>
          <cell r="E1817" t="str">
            <v>PL35030</v>
          </cell>
        </row>
        <row r="1818">
          <cell r="A1818" t="str">
            <v>35050SAP-AC</v>
          </cell>
          <cell r="B1818" t="str">
            <v>SAP-AC</v>
          </cell>
          <cell r="C1818" t="str">
            <v>35050</v>
          </cell>
          <cell r="D1818" t="str">
            <v>Interest income - bank</v>
          </cell>
          <cell r="E1818" t="str">
            <v>PL35050</v>
          </cell>
        </row>
        <row r="1819">
          <cell r="A1819" t="str">
            <v>35190SAP-AC</v>
          </cell>
          <cell r="B1819" t="str">
            <v>SAP-AC</v>
          </cell>
          <cell r="C1819" t="str">
            <v>35190</v>
          </cell>
          <cell r="D1819" t="str">
            <v>Interest income - other</v>
          </cell>
          <cell r="E1819" t="str">
            <v>PL35190</v>
          </cell>
        </row>
        <row r="1820">
          <cell r="A1820" t="str">
            <v>35210SAP-AC</v>
          </cell>
          <cell r="B1820" t="str">
            <v>SAP-AC</v>
          </cell>
          <cell r="C1820" t="str">
            <v>35210</v>
          </cell>
          <cell r="D1820" t="str">
            <v>Dividend income</v>
          </cell>
          <cell r="E1820" t="str">
            <v>PL35210</v>
          </cell>
        </row>
        <row r="1821">
          <cell r="A1821" t="str">
            <v>35212SAP-AC</v>
          </cell>
          <cell r="B1821" t="str">
            <v>SAP-AC</v>
          </cell>
          <cell r="C1821" t="str">
            <v>35212</v>
          </cell>
          <cell r="D1821" t="str">
            <v>Dividend income - strategic holdings</v>
          </cell>
          <cell r="E1821" t="str">
            <v>PL35212</v>
          </cell>
        </row>
        <row r="1822">
          <cell r="A1822" t="str">
            <v>35215SAP-AC</v>
          </cell>
          <cell r="B1822" t="str">
            <v>SAP-AC</v>
          </cell>
          <cell r="C1822" t="str">
            <v>35215</v>
          </cell>
          <cell r="D1822" t="str">
            <v>Special dividend</v>
          </cell>
          <cell r="E1822" t="str">
            <v>PL35215</v>
          </cell>
        </row>
        <row r="1823">
          <cell r="A1823" t="str">
            <v>35410SAP-AC</v>
          </cell>
          <cell r="B1823" t="str">
            <v>SAP-AC</v>
          </cell>
          <cell r="C1823" t="str">
            <v>35410</v>
          </cell>
          <cell r="D1823" t="str">
            <v>BLOCKED Revenue - fuel tax</v>
          </cell>
          <cell r="E1823" t="str">
            <v>PL35410</v>
          </cell>
        </row>
        <row r="1824">
          <cell r="A1824" t="str">
            <v>35520SAP-AC</v>
          </cell>
          <cell r="B1824" t="str">
            <v>SAP-AC</v>
          </cell>
          <cell r="C1824" t="str">
            <v>35520</v>
          </cell>
          <cell r="D1824" t="str">
            <v>BLOCKED Revenue - royalties</v>
          </cell>
          <cell r="E1824" t="str">
            <v>PL35520</v>
          </cell>
        </row>
        <row r="1825">
          <cell r="A1825" t="str">
            <v>35990SAP-AC</v>
          </cell>
          <cell r="B1825" t="str">
            <v>SAP-AC</v>
          </cell>
          <cell r="C1825" t="str">
            <v>35990</v>
          </cell>
          <cell r="D1825" t="str">
            <v>Revenue - other</v>
          </cell>
          <cell r="E1825" t="str">
            <v>PL35990</v>
          </cell>
        </row>
        <row r="1826">
          <cell r="A1826" t="str">
            <v>37010SAP-AC</v>
          </cell>
          <cell r="B1826" t="str">
            <v>SAP-AC</v>
          </cell>
          <cell r="C1826" t="str">
            <v>37010</v>
          </cell>
          <cell r="D1826" t="str">
            <v>Rates revenue - general</v>
          </cell>
          <cell r="E1826" t="str">
            <v>PL37010</v>
          </cell>
        </row>
        <row r="1827">
          <cell r="A1827" t="str">
            <v>37012SAP-AC</v>
          </cell>
          <cell r="B1827" t="str">
            <v>SAP-AC</v>
          </cell>
          <cell r="C1827" t="str">
            <v>37012</v>
          </cell>
          <cell r="D1827" t="str">
            <v>General rates- intercompany revenue</v>
          </cell>
          <cell r="E1827" t="str">
            <v>PL37012</v>
          </cell>
        </row>
        <row r="1828">
          <cell r="A1828" t="str">
            <v>37013SAP-AC</v>
          </cell>
          <cell r="B1828" t="str">
            <v>SAP-AC</v>
          </cell>
          <cell r="C1828" t="str">
            <v>37013</v>
          </cell>
          <cell r="D1828" t="str">
            <v>General rates - internal revenue</v>
          </cell>
          <cell r="E1828" t="str">
            <v>PL37013</v>
          </cell>
        </row>
        <row r="1829">
          <cell r="A1829" t="str">
            <v>37014SAP-AC</v>
          </cell>
          <cell r="B1829" t="str">
            <v>SAP-AC</v>
          </cell>
          <cell r="C1829" t="str">
            <v>37014</v>
          </cell>
          <cell r="D1829" t="str">
            <v>Rates revenue - uniform annual general charge intercompany</v>
          </cell>
          <cell r="E1829" t="str">
            <v>PL37014</v>
          </cell>
        </row>
        <row r="1830">
          <cell r="A1830" t="str">
            <v>37015SAP-AC</v>
          </cell>
          <cell r="B1830" t="str">
            <v>SAP-AC</v>
          </cell>
          <cell r="C1830" t="str">
            <v>37015</v>
          </cell>
          <cell r="D1830" t="str">
            <v>Rates revenue - uniform annual general charge internal</v>
          </cell>
          <cell r="E1830" t="str">
            <v>PL37015</v>
          </cell>
        </row>
        <row r="1831">
          <cell r="A1831" t="str">
            <v>37019SAP-AC</v>
          </cell>
          <cell r="B1831" t="str">
            <v>SAP-AC</v>
          </cell>
          <cell r="C1831">
            <v>37019</v>
          </cell>
          <cell r="D1831" t="str">
            <v>Targeted rates - Transport intercompany</v>
          </cell>
          <cell r="E1831" t="str">
            <v>PL37019</v>
          </cell>
        </row>
        <row r="1832">
          <cell r="A1832" t="str">
            <v>37020SAP-AC</v>
          </cell>
          <cell r="B1832" t="str">
            <v>SAP-AC</v>
          </cell>
          <cell r="C1832" t="str">
            <v>37020</v>
          </cell>
          <cell r="D1832" t="str">
            <v>Targeted rates refuse - intercompany</v>
          </cell>
          <cell r="E1832" t="str">
            <v>PL37020</v>
          </cell>
        </row>
        <row r="1833">
          <cell r="A1833" t="str">
            <v>37021SAP-AC</v>
          </cell>
          <cell r="B1833" t="str">
            <v>SAP-AC</v>
          </cell>
          <cell r="C1833" t="str">
            <v>37021</v>
          </cell>
          <cell r="D1833" t="str">
            <v>Targeted rates CBD - intercompany</v>
          </cell>
          <cell r="E1833" t="str">
            <v>PL37021</v>
          </cell>
        </row>
        <row r="1834">
          <cell r="A1834" t="str">
            <v>37022SAP-AC</v>
          </cell>
          <cell r="B1834" t="str">
            <v>SAP-AC</v>
          </cell>
          <cell r="C1834" t="str">
            <v>37022</v>
          </cell>
          <cell r="D1834" t="str">
            <v>Targeted rates BID - intercompany</v>
          </cell>
          <cell r="E1834" t="str">
            <v>PL37022</v>
          </cell>
        </row>
        <row r="1835">
          <cell r="A1835" t="str">
            <v>37023SAP-AC</v>
          </cell>
          <cell r="B1835" t="str">
            <v>SAP-AC</v>
          </cell>
          <cell r="C1835" t="str">
            <v>37023</v>
          </cell>
          <cell r="D1835" t="str">
            <v>Targeted rates other - intercompany</v>
          </cell>
          <cell r="E1835" t="str">
            <v>PL37023</v>
          </cell>
        </row>
        <row r="1836">
          <cell r="A1836" t="str">
            <v>37024SAP-AC</v>
          </cell>
          <cell r="B1836" t="str">
            <v>SAP-AC</v>
          </cell>
          <cell r="C1836" t="str">
            <v>37024</v>
          </cell>
          <cell r="D1836" t="str">
            <v>Targeted rates refuse - internal</v>
          </cell>
          <cell r="E1836" t="str">
            <v>PL37024</v>
          </cell>
        </row>
        <row r="1837">
          <cell r="A1837" t="str">
            <v>37025SAP-AC</v>
          </cell>
          <cell r="B1837" t="str">
            <v>SAP-AC</v>
          </cell>
          <cell r="C1837" t="str">
            <v>37025</v>
          </cell>
          <cell r="D1837" t="str">
            <v>Targeted rates CBD - internal</v>
          </cell>
          <cell r="E1837" t="str">
            <v>PL37025</v>
          </cell>
        </row>
        <row r="1838">
          <cell r="A1838" t="str">
            <v>37026SAP-AC</v>
          </cell>
          <cell r="B1838" t="str">
            <v>SAP-AC</v>
          </cell>
          <cell r="C1838" t="str">
            <v>37026</v>
          </cell>
          <cell r="D1838" t="str">
            <v>Targeted rates BID - internal</v>
          </cell>
          <cell r="E1838" t="str">
            <v>PL37026</v>
          </cell>
        </row>
        <row r="1839">
          <cell r="A1839" t="str">
            <v>37027SAP-AC</v>
          </cell>
          <cell r="B1839" t="str">
            <v>SAP-AC</v>
          </cell>
          <cell r="C1839" t="str">
            <v>37027</v>
          </cell>
          <cell r="D1839" t="str">
            <v>Targeted rates other - internal</v>
          </cell>
          <cell r="E1839" t="str">
            <v>PL37027</v>
          </cell>
        </row>
        <row r="1840">
          <cell r="A1840" t="str">
            <v>37028SAP-AC</v>
          </cell>
          <cell r="B1840" t="str">
            <v>SAP-AC</v>
          </cell>
          <cell r="C1840">
            <v>37028</v>
          </cell>
          <cell r="D1840" t="str">
            <v>Targeted rates - Transport internal</v>
          </cell>
          <cell r="E1840" t="str">
            <v>PL37028</v>
          </cell>
        </row>
        <row r="1841">
          <cell r="A1841" t="str">
            <v>37030SAP-AC</v>
          </cell>
          <cell r="B1841" t="str">
            <v>SAP-AC</v>
          </cell>
          <cell r="C1841" t="str">
            <v>37030</v>
          </cell>
          <cell r="D1841" t="str">
            <v>Rates revenue - uniform annual general charge</v>
          </cell>
          <cell r="E1841" t="str">
            <v>PL37030</v>
          </cell>
        </row>
        <row r="1842">
          <cell r="A1842" t="str">
            <v>37040SAP-AC</v>
          </cell>
          <cell r="B1842" t="str">
            <v>SAP-AC</v>
          </cell>
          <cell r="C1842">
            <v>37040</v>
          </cell>
          <cell r="D1842" t="str">
            <v>Targeted Rates - Natural environment</v>
          </cell>
          <cell r="E1842" t="str">
            <v>PL37040</v>
          </cell>
        </row>
        <row r="1843">
          <cell r="A1843" t="str">
            <v>37041SAP-AC</v>
          </cell>
          <cell r="B1843" t="str">
            <v>SAP-AC</v>
          </cell>
          <cell r="C1843">
            <v>37041</v>
          </cell>
          <cell r="D1843" t="str">
            <v>Targeted Rates - Natural environment intercompany</v>
          </cell>
          <cell r="E1843" t="str">
            <v>PL37041</v>
          </cell>
        </row>
        <row r="1844">
          <cell r="A1844" t="str">
            <v>37042SAP-AC</v>
          </cell>
          <cell r="B1844" t="str">
            <v>SAP-AC</v>
          </cell>
          <cell r="C1844">
            <v>37042</v>
          </cell>
          <cell r="D1844" t="str">
            <v>Targeted Rates - Natural environment internal</v>
          </cell>
          <cell r="E1844" t="str">
            <v>PL37042</v>
          </cell>
        </row>
        <row r="1845">
          <cell r="A1845" t="str">
            <v>37046SAP-AC</v>
          </cell>
          <cell r="B1845" t="str">
            <v>SAP-AC</v>
          </cell>
          <cell r="C1845">
            <v>37046</v>
          </cell>
          <cell r="D1845" t="str">
            <v>Targetet Rates - Water Quality</v>
          </cell>
          <cell r="E1845" t="str">
            <v>PL37046</v>
          </cell>
        </row>
        <row r="1846">
          <cell r="A1846" t="str">
            <v>37047SAP-AC</v>
          </cell>
          <cell r="B1846" t="str">
            <v>SAP-AC</v>
          </cell>
          <cell r="C1846">
            <v>37047</v>
          </cell>
          <cell r="D1846" t="str">
            <v>Targetet Rates - Water Quality intercompany</v>
          </cell>
          <cell r="E1846" t="str">
            <v>PL37047</v>
          </cell>
        </row>
        <row r="1847">
          <cell r="A1847" t="str">
            <v>37048SAP-AC</v>
          </cell>
          <cell r="B1847" t="str">
            <v>SAP-AC</v>
          </cell>
          <cell r="C1847">
            <v>37048</v>
          </cell>
          <cell r="D1847" t="str">
            <v>Targetet Rates - Water Quality internal</v>
          </cell>
          <cell r="E1847" t="str">
            <v>PL37048</v>
          </cell>
        </row>
        <row r="1848">
          <cell r="A1848" t="str">
            <v>37050SAP-AC</v>
          </cell>
          <cell r="B1848" t="str">
            <v>SAP-AC</v>
          </cell>
          <cell r="C1848">
            <v>37050</v>
          </cell>
          <cell r="D1848" t="str">
            <v>Targetet Rates - Swimming Pool</v>
          </cell>
          <cell r="E1848" t="str">
            <v>PL37050</v>
          </cell>
        </row>
        <row r="1849">
          <cell r="A1849" t="str">
            <v>37051SAP-AC</v>
          </cell>
          <cell r="B1849" t="str">
            <v>SAP-AC</v>
          </cell>
          <cell r="C1849">
            <v>37051</v>
          </cell>
          <cell r="D1849" t="str">
            <v>Targetet Rates - Swimming Intercompany Pool</v>
          </cell>
          <cell r="E1849" t="str">
            <v>PL37051</v>
          </cell>
        </row>
        <row r="1850">
          <cell r="A1850" t="str">
            <v>37052SAP-AC</v>
          </cell>
          <cell r="B1850" t="str">
            <v>SAP-AC</v>
          </cell>
          <cell r="C1850">
            <v>37052</v>
          </cell>
          <cell r="D1850" t="str">
            <v>Targetet Rates - Swimming Pool Internal</v>
          </cell>
          <cell r="E1850" t="str">
            <v>PL37052</v>
          </cell>
        </row>
        <row r="1851">
          <cell r="A1851" t="str">
            <v>37080SAP-AC</v>
          </cell>
          <cell r="B1851" t="str">
            <v>SAP-AC</v>
          </cell>
          <cell r="C1851" t="str">
            <v>37080</v>
          </cell>
          <cell r="D1851" t="str">
            <v>Rates revenue - postponed</v>
          </cell>
          <cell r="E1851" t="str">
            <v>PL37080</v>
          </cell>
        </row>
        <row r="1852">
          <cell r="A1852" t="str">
            <v>37090SAP-AC</v>
          </cell>
          <cell r="B1852" t="str">
            <v>SAP-AC</v>
          </cell>
          <cell r="C1852" t="str">
            <v>37090</v>
          </cell>
          <cell r="D1852" t="str">
            <v>Rates revenue - other</v>
          </cell>
          <cell r="E1852" t="str">
            <v>PL37090</v>
          </cell>
        </row>
        <row r="1853">
          <cell r="A1853" t="str">
            <v>37210SAP-AC</v>
          </cell>
          <cell r="B1853" t="str">
            <v>SAP-AC</v>
          </cell>
          <cell r="C1853" t="str">
            <v>37210</v>
          </cell>
          <cell r="D1853" t="str">
            <v>Rates revenue - water</v>
          </cell>
          <cell r="E1853" t="str">
            <v>PL37210</v>
          </cell>
        </row>
        <row r="1854">
          <cell r="A1854" t="str">
            <v>37230SAP-AC</v>
          </cell>
          <cell r="B1854" t="str">
            <v>SAP-AC</v>
          </cell>
          <cell r="C1854" t="str">
            <v>37230</v>
          </cell>
          <cell r="D1854" t="str">
            <v>Rates revenue - refuse</v>
          </cell>
          <cell r="E1854" t="str">
            <v>PL37230</v>
          </cell>
        </row>
        <row r="1855">
          <cell r="A1855" t="str">
            <v>37250SAP-AC</v>
          </cell>
          <cell r="B1855" t="str">
            <v>SAP-AC</v>
          </cell>
          <cell r="C1855" t="str">
            <v>37250</v>
          </cell>
          <cell r="D1855" t="str">
            <v>Rates revenue - mainstreet</v>
          </cell>
          <cell r="E1855" t="str">
            <v>PL37250</v>
          </cell>
        </row>
        <row r="1856">
          <cell r="A1856" t="str">
            <v>37260SAP-AC</v>
          </cell>
          <cell r="B1856" t="str">
            <v>SAP-AC</v>
          </cell>
          <cell r="C1856" t="str">
            <v>37260</v>
          </cell>
          <cell r="D1856" t="str">
            <v>Rates revenue - business improvement district</v>
          </cell>
          <cell r="E1856" t="str">
            <v>PL37260</v>
          </cell>
        </row>
        <row r="1857">
          <cell r="A1857" t="str">
            <v>37270SAP-AC</v>
          </cell>
          <cell r="B1857" t="str">
            <v>SAP-AC</v>
          </cell>
          <cell r="C1857" t="str">
            <v>37270</v>
          </cell>
          <cell r="D1857" t="str">
            <v>Rates revenue - CBD</v>
          </cell>
          <cell r="E1857" t="str">
            <v>PL37270</v>
          </cell>
        </row>
        <row r="1858">
          <cell r="A1858" t="str">
            <v>37280SAP-AC</v>
          </cell>
          <cell r="B1858" t="str">
            <v>SAP-AC</v>
          </cell>
          <cell r="C1858" t="str">
            <v>37280</v>
          </cell>
          <cell r="D1858" t="str">
            <v>Rates revenue - Transport</v>
          </cell>
          <cell r="E1858" t="str">
            <v>PL37280</v>
          </cell>
        </row>
        <row r="1859">
          <cell r="A1859" t="str">
            <v>37285SAP-AC</v>
          </cell>
          <cell r="B1859" t="str">
            <v>SAP-AC</v>
          </cell>
          <cell r="C1859">
            <v>37285</v>
          </cell>
          <cell r="D1859" t="str">
            <v>Commercial accommodation levy</v>
          </cell>
          <cell r="E1859" t="str">
            <v>PL37285</v>
          </cell>
        </row>
        <row r="1860">
          <cell r="A1860" t="str">
            <v>37290SAP-AC</v>
          </cell>
          <cell r="B1860" t="str">
            <v>SAP-AC</v>
          </cell>
          <cell r="C1860" t="str">
            <v>37290</v>
          </cell>
          <cell r="D1860" t="str">
            <v>Rates revenue - phasing adjustment</v>
          </cell>
          <cell r="E1860" t="str">
            <v>PL37290</v>
          </cell>
        </row>
        <row r="1861">
          <cell r="A1861" t="str">
            <v>37295SAP-AC</v>
          </cell>
          <cell r="B1861" t="str">
            <v>SAP-AC</v>
          </cell>
          <cell r="C1861" t="str">
            <v>37295</v>
          </cell>
          <cell r="D1861" t="str">
            <v>Rates revenue - internal properties elimination</v>
          </cell>
          <cell r="E1861" t="str">
            <v>PL37295</v>
          </cell>
        </row>
        <row r="1862">
          <cell r="A1862" t="str">
            <v>37690SAP-AC</v>
          </cell>
          <cell r="B1862" t="str">
            <v>SAP-AC</v>
          </cell>
          <cell r="C1862" t="str">
            <v>37690</v>
          </cell>
          <cell r="D1862" t="str">
            <v>Rates revenue - other targeted</v>
          </cell>
          <cell r="E1862" t="str">
            <v>PL37690</v>
          </cell>
        </row>
        <row r="1863">
          <cell r="A1863" t="str">
            <v>37710SAP-AC</v>
          </cell>
          <cell r="B1863" t="str">
            <v>SAP-AC</v>
          </cell>
          <cell r="C1863" t="str">
            <v>37710</v>
          </cell>
          <cell r="D1863" t="str">
            <v>Rates revenue - penalties</v>
          </cell>
          <cell r="E1863" t="str">
            <v>PL37710</v>
          </cell>
        </row>
        <row r="1864">
          <cell r="A1864" t="str">
            <v>37711SAP-AC</v>
          </cell>
          <cell r="B1864" t="str">
            <v>SAP-AC</v>
          </cell>
          <cell r="C1864" t="str">
            <v>37711</v>
          </cell>
          <cell r="D1864" t="str">
            <v>Rates revenue penalties - intercompany</v>
          </cell>
          <cell r="E1864" t="str">
            <v>PL37711</v>
          </cell>
        </row>
        <row r="1865">
          <cell r="A1865" t="str">
            <v>37810SAP-AC</v>
          </cell>
          <cell r="B1865" t="str">
            <v>SAP-AC</v>
          </cell>
          <cell r="C1865" t="str">
            <v>37810</v>
          </cell>
          <cell r="D1865" t="str">
            <v>Remissions expense - general</v>
          </cell>
          <cell r="E1865" t="str">
            <v>PL37810</v>
          </cell>
        </row>
        <row r="1866">
          <cell r="A1866" t="str">
            <v>37812SAP-AC</v>
          </cell>
          <cell r="B1866" t="str">
            <v>SAP-AC</v>
          </cell>
          <cell r="C1866" t="str">
            <v>37812</v>
          </cell>
          <cell r="D1866" t="str">
            <v>Remissions expense - intercompany</v>
          </cell>
          <cell r="E1866" t="str">
            <v>PL37812</v>
          </cell>
        </row>
        <row r="1867">
          <cell r="A1867" t="str">
            <v>37813SAP-AC</v>
          </cell>
          <cell r="B1867" t="str">
            <v>SAP-AC</v>
          </cell>
          <cell r="C1867" t="str">
            <v>37813</v>
          </cell>
          <cell r="D1867" t="str">
            <v>Remissions expense - internal</v>
          </cell>
          <cell r="E1867" t="str">
            <v>PL37813</v>
          </cell>
        </row>
        <row r="1868">
          <cell r="A1868" t="str">
            <v>37815SAP-AC</v>
          </cell>
          <cell r="B1868" t="str">
            <v>SAP-AC</v>
          </cell>
          <cell r="C1868" t="str">
            <v>37815</v>
          </cell>
          <cell r="D1868" t="str">
            <v>Remissions expense - transition</v>
          </cell>
          <cell r="E1868" t="str">
            <v>PL37815</v>
          </cell>
        </row>
        <row r="1869">
          <cell r="A1869" t="str">
            <v>37850SAP-AC</v>
          </cell>
          <cell r="B1869" t="str">
            <v>SAP-AC</v>
          </cell>
          <cell r="C1869" t="str">
            <v>37850</v>
          </cell>
          <cell r="D1869" t="str">
            <v>Rates revenue rates rebate Council top up</v>
          </cell>
          <cell r="E1869" t="str">
            <v>PL37850</v>
          </cell>
        </row>
        <row r="1870">
          <cell r="A1870" t="str">
            <v>37910SAP-AC</v>
          </cell>
          <cell r="B1870" t="str">
            <v>SAP-AC</v>
          </cell>
          <cell r="C1870" t="str">
            <v>37910</v>
          </cell>
          <cell r="D1870" t="str">
            <v>Rates discount expense</v>
          </cell>
          <cell r="E1870" t="str">
            <v>PL37910</v>
          </cell>
        </row>
        <row r="1871">
          <cell r="A1871" t="str">
            <v>37911SAP-AC</v>
          </cell>
          <cell r="B1871" t="str">
            <v>SAP-AC</v>
          </cell>
          <cell r="C1871" t="str">
            <v>37911</v>
          </cell>
          <cell r="D1871" t="str">
            <v>Rates discount expense - intercompany</v>
          </cell>
          <cell r="E1871" t="str">
            <v>PL37911</v>
          </cell>
        </row>
        <row r="1872">
          <cell r="A1872" t="str">
            <v>37912SAP-AC</v>
          </cell>
          <cell r="B1872" t="str">
            <v>SAP-AC</v>
          </cell>
          <cell r="C1872" t="str">
            <v>37912</v>
          </cell>
          <cell r="D1872" t="str">
            <v>Rates discount expense - internal</v>
          </cell>
          <cell r="E1872" t="str">
            <v>PL37912</v>
          </cell>
        </row>
        <row r="1873">
          <cell r="A1873" t="str">
            <v>38010SAP-AC</v>
          </cell>
          <cell r="B1873" t="str">
            <v>SAP-AC</v>
          </cell>
          <cell r="C1873" t="str">
            <v>38010</v>
          </cell>
          <cell r="D1873" t="str">
            <v>Development contributions revenue</v>
          </cell>
          <cell r="E1873" t="str">
            <v>PL38010</v>
          </cell>
        </row>
        <row r="1874">
          <cell r="A1874" t="str">
            <v>38011SAP-AC</v>
          </cell>
          <cell r="B1874" t="str">
            <v>SAP-AC</v>
          </cell>
          <cell r="C1874" t="str">
            <v>38011</v>
          </cell>
          <cell r="D1874" t="str">
            <v>Development contributions revenue - intercompany</v>
          </cell>
          <cell r="E1874" t="str">
            <v>PL38011</v>
          </cell>
        </row>
        <row r="1875">
          <cell r="A1875" t="str">
            <v>38012SAP-AC</v>
          </cell>
          <cell r="B1875" t="str">
            <v>SAP-AC</v>
          </cell>
          <cell r="C1875" t="str">
            <v>38012</v>
          </cell>
          <cell r="D1875" t="str">
            <v>Development contributions revenue - internal</v>
          </cell>
          <cell r="E1875" t="str">
            <v>PL38012</v>
          </cell>
        </row>
        <row r="1876">
          <cell r="A1876" t="str">
            <v>38210SAP-AC</v>
          </cell>
          <cell r="B1876" t="str">
            <v>SAP-AC</v>
          </cell>
          <cell r="C1876" t="str">
            <v>38210</v>
          </cell>
          <cell r="D1876" t="str">
            <v>Financial contributions revenue</v>
          </cell>
          <cell r="E1876" t="str">
            <v>PL38210</v>
          </cell>
        </row>
        <row r="1877">
          <cell r="A1877" t="str">
            <v>38310SAP-AC</v>
          </cell>
          <cell r="B1877" t="str">
            <v>SAP-AC</v>
          </cell>
          <cell r="C1877" t="str">
            <v>38310</v>
          </cell>
          <cell r="D1877" t="str">
            <v>Capital subsidies revenue - NZTA</v>
          </cell>
          <cell r="E1877" t="str">
            <v>PL38310</v>
          </cell>
        </row>
        <row r="1878">
          <cell r="A1878" t="str">
            <v>38320SAP-AC</v>
          </cell>
          <cell r="B1878" t="str">
            <v>SAP-AC</v>
          </cell>
          <cell r="C1878" t="str">
            <v>38320</v>
          </cell>
          <cell r="D1878" t="str">
            <v>Capital subsidies revenue - ARTA / ARC</v>
          </cell>
          <cell r="E1878" t="str">
            <v>PL38320</v>
          </cell>
        </row>
        <row r="1879">
          <cell r="A1879" t="str">
            <v>38380SAP-AC</v>
          </cell>
          <cell r="B1879" t="str">
            <v>SAP-AC</v>
          </cell>
          <cell r="C1879" t="str">
            <v>38380</v>
          </cell>
          <cell r="D1879" t="str">
            <v>Capital subsidies revenue - other</v>
          </cell>
          <cell r="E1879" t="str">
            <v>PL38380</v>
          </cell>
        </row>
        <row r="1880">
          <cell r="A1880" t="str">
            <v>38510SAP-AC</v>
          </cell>
          <cell r="B1880" t="str">
            <v>SAP-AC</v>
          </cell>
          <cell r="C1880" t="str">
            <v>38510</v>
          </cell>
          <cell r="D1880" t="str">
            <v>Intercompany revenue - capex funding</v>
          </cell>
          <cell r="E1880" t="str">
            <v>PL38510</v>
          </cell>
        </row>
        <row r="1881">
          <cell r="A1881" t="str">
            <v>38610SAP-AC</v>
          </cell>
          <cell r="B1881" t="str">
            <v>SAP-AC</v>
          </cell>
          <cell r="C1881" t="str">
            <v>38610</v>
          </cell>
          <cell r="D1881" t="str">
            <v>Revenue - vested assets</v>
          </cell>
          <cell r="E1881" t="str">
            <v>PL38610</v>
          </cell>
        </row>
        <row r="1882">
          <cell r="A1882" t="str">
            <v>38611SAP-AC</v>
          </cell>
          <cell r="B1882" t="str">
            <v>SAP-AC</v>
          </cell>
          <cell r="C1882" t="str">
            <v>38611</v>
          </cell>
          <cell r="D1882" t="str">
            <v>Revenue - Crown vested assets</v>
          </cell>
          <cell r="E1882" t="str">
            <v>PL38611</v>
          </cell>
        </row>
        <row r="1883">
          <cell r="A1883" t="str">
            <v>38612SAP-AC</v>
          </cell>
          <cell r="B1883" t="str">
            <v>SAP-AC</v>
          </cell>
          <cell r="C1883">
            <v>38612</v>
          </cell>
          <cell r="D1883" t="str">
            <v xml:space="preserve">Vested assets non infrastructure </v>
          </cell>
          <cell r="E1883" t="str">
            <v>PL38612</v>
          </cell>
        </row>
        <row r="1884">
          <cell r="A1884" t="str">
            <v>38710SAP-AC</v>
          </cell>
          <cell r="B1884" t="str">
            <v>SAP-AC</v>
          </cell>
          <cell r="C1884" t="str">
            <v>38710</v>
          </cell>
          <cell r="D1884" t="str">
            <v>Gain on FV of investment properties</v>
          </cell>
          <cell r="E1884" t="str">
            <v>PL38710</v>
          </cell>
        </row>
        <row r="1885">
          <cell r="A1885" t="str">
            <v>38720SAP-AC</v>
          </cell>
          <cell r="B1885" t="str">
            <v>SAP-AC</v>
          </cell>
          <cell r="C1885" t="str">
            <v>38720</v>
          </cell>
          <cell r="D1885" t="str">
            <v>Other revenue - Gain on depreciation recovered</v>
          </cell>
          <cell r="E1885" t="str">
            <v>PL38720</v>
          </cell>
        </row>
        <row r="1886">
          <cell r="A1886" t="str">
            <v>38730SAP-AC</v>
          </cell>
          <cell r="B1886" t="str">
            <v>SAP-AC</v>
          </cell>
          <cell r="C1886" t="str">
            <v>38730</v>
          </cell>
          <cell r="D1886" t="str">
            <v>Other revenue - Gain on sale of assets</v>
          </cell>
          <cell r="E1886" t="str">
            <v>PL38730</v>
          </cell>
        </row>
        <row r="1887">
          <cell r="A1887" t="str">
            <v>38731SAP-AC</v>
          </cell>
          <cell r="B1887" t="str">
            <v>SAP-AC</v>
          </cell>
          <cell r="C1887" t="str">
            <v>38731</v>
          </cell>
          <cell r="D1887" t="str">
            <v>Reversal of previously recognised impairment</v>
          </cell>
          <cell r="E1887" t="str">
            <v>PL38731</v>
          </cell>
        </row>
        <row r="1888">
          <cell r="A1888" t="str">
            <v>38732SAP-AC</v>
          </cell>
          <cell r="B1888" t="str">
            <v>SAP-AC</v>
          </cell>
          <cell r="C1888" t="str">
            <v>38732</v>
          </cell>
          <cell r="D1888" t="str">
            <v>Clearing revenue on asset sale</v>
          </cell>
          <cell r="E1888" t="str">
            <v>PL38732</v>
          </cell>
        </row>
        <row r="1889">
          <cell r="A1889" t="str">
            <v>38740SAP-AC</v>
          </cell>
          <cell r="B1889" t="str">
            <v>SAP-AC</v>
          </cell>
          <cell r="C1889" t="str">
            <v>38740</v>
          </cell>
          <cell r="D1889" t="str">
            <v>Other revenue - Found assets</v>
          </cell>
          <cell r="E1889" t="str">
            <v>PL38740</v>
          </cell>
        </row>
        <row r="1890">
          <cell r="A1890" t="str">
            <v>38750SAP-AC</v>
          </cell>
          <cell r="B1890" t="str">
            <v>SAP-AC</v>
          </cell>
          <cell r="C1890" t="str">
            <v>38750</v>
          </cell>
          <cell r="D1890" t="str">
            <v xml:space="preserve">Gain on acquisition of businesses </v>
          </cell>
          <cell r="E1890" t="str">
            <v>PL38750</v>
          </cell>
        </row>
        <row r="1891">
          <cell r="A1891" t="str">
            <v>38820SAP-AC</v>
          </cell>
          <cell r="B1891" t="str">
            <v>SAP-AC</v>
          </cell>
          <cell r="C1891" t="str">
            <v>38820</v>
          </cell>
          <cell r="D1891" t="str">
            <v>Other revenue - Gain on FV adj - IR swaps</v>
          </cell>
          <cell r="E1891" t="str">
            <v>PL38820</v>
          </cell>
        </row>
        <row r="1892">
          <cell r="A1892" t="str">
            <v>38821SAP-AC</v>
          </cell>
          <cell r="B1892" t="str">
            <v>SAP-AC</v>
          </cell>
          <cell r="C1892" t="str">
            <v>38821</v>
          </cell>
          <cell r="D1892" t="str">
            <v>Other revenue - Gain on FV adj - Fwd FX contracts</v>
          </cell>
          <cell r="E1892" t="str">
            <v>PL38821</v>
          </cell>
        </row>
        <row r="1893">
          <cell r="A1893" t="str">
            <v>38822SAP-AC</v>
          </cell>
          <cell r="B1893" t="str">
            <v>SAP-AC</v>
          </cell>
          <cell r="C1893">
            <v>38822</v>
          </cell>
          <cell r="D1893" t="str">
            <v>Other revenue - Gain on fair value adj - CCIRS</v>
          </cell>
          <cell r="E1893" t="str">
            <v>PL38822</v>
          </cell>
        </row>
        <row r="1894">
          <cell r="A1894" t="str">
            <v>38829SAP-AC</v>
          </cell>
          <cell r="B1894" t="str">
            <v>SAP-AC</v>
          </cell>
          <cell r="C1894" t="str">
            <v>38829</v>
          </cell>
          <cell r="D1894" t="str">
            <v>Gain on FV adj - Financial assets and liabilities</v>
          </cell>
          <cell r="E1894" t="str">
            <v>PL38829</v>
          </cell>
        </row>
        <row r="1895">
          <cell r="A1895" t="str">
            <v>38830SAP-AC</v>
          </cell>
          <cell r="B1895" t="str">
            <v>SAP-AC</v>
          </cell>
          <cell r="C1895" t="str">
            <v>38830</v>
          </cell>
          <cell r="D1895" t="str">
            <v>Other revenue - Gain on FV adj - IR swaps interco</v>
          </cell>
          <cell r="E1895" t="str">
            <v>PL38830</v>
          </cell>
        </row>
        <row r="1896">
          <cell r="A1896" t="str">
            <v>38831SAP-AC</v>
          </cell>
          <cell r="B1896" t="str">
            <v>SAP-AC</v>
          </cell>
          <cell r="C1896" t="str">
            <v>38831</v>
          </cell>
          <cell r="D1896" t="str">
            <v>Other revenue - Gain on FV adj-Fwd FX ctrc interco</v>
          </cell>
          <cell r="E1896" t="str">
            <v>PL38831</v>
          </cell>
        </row>
        <row r="1897">
          <cell r="A1897" t="str">
            <v>38840SAP-AC</v>
          </cell>
          <cell r="B1897" t="str">
            <v>SAP-AC</v>
          </cell>
          <cell r="C1897" t="str">
            <v>38840</v>
          </cell>
          <cell r="D1897" t="str">
            <v>Realised investment gains</v>
          </cell>
          <cell r="E1897" t="str">
            <v>PL38840</v>
          </cell>
        </row>
        <row r="1898">
          <cell r="A1898" t="str">
            <v>38841SAP-AC</v>
          </cell>
          <cell r="B1898" t="str">
            <v>SAP-AC</v>
          </cell>
          <cell r="C1898" t="str">
            <v>38841</v>
          </cell>
          <cell r="D1898" t="str">
            <v>Realised foreign exchange gains</v>
          </cell>
          <cell r="E1898" t="str">
            <v>PL38841</v>
          </cell>
        </row>
        <row r="1899">
          <cell r="A1899" t="str">
            <v>38843SAP-AC</v>
          </cell>
          <cell r="B1899" t="str">
            <v>SAP-AC</v>
          </cell>
          <cell r="C1899" t="str">
            <v>38843</v>
          </cell>
          <cell r="D1899" t="str">
            <v>Net realised gain or loss on derivatives (early close out)</v>
          </cell>
          <cell r="E1899" t="str">
            <v>PL38843</v>
          </cell>
        </row>
        <row r="1900">
          <cell r="A1900" t="str">
            <v>38851SAP-AC</v>
          </cell>
          <cell r="B1900" t="str">
            <v>SAP-AC</v>
          </cell>
          <cell r="C1900">
            <v>38851</v>
          </cell>
          <cell r="D1900" t="str">
            <v>Realised foreign exchange gain/loss on FX deriv contracts - Intercompany</v>
          </cell>
          <cell r="E1900" t="str">
            <v>PL38851</v>
          </cell>
        </row>
        <row r="1901">
          <cell r="A1901" t="str">
            <v>38860SAP-AC</v>
          </cell>
          <cell r="B1901" t="str">
            <v>SAP-AC</v>
          </cell>
          <cell r="C1901" t="str">
            <v>38860</v>
          </cell>
          <cell r="D1901" t="str">
            <v>Unrealised investment gains</v>
          </cell>
          <cell r="E1901" t="str">
            <v>PL38860</v>
          </cell>
        </row>
        <row r="1902">
          <cell r="A1902" t="str">
            <v>38861SAP-AC</v>
          </cell>
          <cell r="B1902" t="str">
            <v>SAP-AC</v>
          </cell>
          <cell r="C1902" t="str">
            <v>38861</v>
          </cell>
          <cell r="D1902" t="str">
            <v>Unrealised foreign exchange gains</v>
          </cell>
          <cell r="E1902" t="str">
            <v>PL38861</v>
          </cell>
        </row>
        <row r="1903">
          <cell r="A1903" t="str">
            <v>38990SAP-AC</v>
          </cell>
          <cell r="B1903" t="str">
            <v>SAP-AC</v>
          </cell>
          <cell r="C1903" t="str">
            <v>38990</v>
          </cell>
          <cell r="D1903" t="str">
            <v>BLOCKED Other non-operating revenue</v>
          </cell>
          <cell r="E1903" t="str">
            <v>PL38990</v>
          </cell>
        </row>
        <row r="1904">
          <cell r="A1904" t="str">
            <v>38991SAP-AC</v>
          </cell>
          <cell r="B1904" t="str">
            <v>SAP-AC</v>
          </cell>
          <cell r="C1904" t="str">
            <v>38991</v>
          </cell>
          <cell r="D1904" t="str">
            <v>Share of profit from equity-accounted investments</v>
          </cell>
          <cell r="E1904" t="str">
            <v>PL38991</v>
          </cell>
        </row>
        <row r="1905">
          <cell r="A1905" t="str">
            <v>40010SAP-AC</v>
          </cell>
          <cell r="B1905" t="str">
            <v>SAP-AC</v>
          </cell>
          <cell r="C1905" t="str">
            <v>40010</v>
          </cell>
          <cell r="D1905" t="str">
            <v>Salaries</v>
          </cell>
          <cell r="E1905" t="str">
            <v>PL40010</v>
          </cell>
        </row>
        <row r="1906">
          <cell r="A1906" t="str">
            <v>40015SAP-AC</v>
          </cell>
          <cell r="B1906" t="str">
            <v>SAP-AC</v>
          </cell>
          <cell r="C1906" t="str">
            <v>40015</v>
          </cell>
          <cell r="D1906" t="str">
            <v>Wages expense</v>
          </cell>
          <cell r="E1906" t="str">
            <v>PL40015</v>
          </cell>
        </row>
        <row r="1907">
          <cell r="A1907" t="str">
            <v>40017SAP-AC</v>
          </cell>
          <cell r="B1907" t="str">
            <v>SAP-AC</v>
          </cell>
          <cell r="C1907" t="str">
            <v>40017</v>
          </cell>
          <cell r="D1907" t="str">
            <v xml:space="preserve"> Casual staff expense</v>
          </cell>
          <cell r="E1907" t="str">
            <v>PL40017</v>
          </cell>
        </row>
        <row r="1908">
          <cell r="A1908" t="str">
            <v>40018SAP-AC</v>
          </cell>
          <cell r="B1908" t="str">
            <v>SAP-AC</v>
          </cell>
          <cell r="C1908" t="str">
            <v>40018</v>
          </cell>
          <cell r="D1908" t="str">
            <v>Claimable staff allowances</v>
          </cell>
          <cell r="E1908" t="str">
            <v>PL40018</v>
          </cell>
        </row>
        <row r="1909">
          <cell r="A1909" t="str">
            <v>40020SAP-AC</v>
          </cell>
          <cell r="B1909" t="str">
            <v>SAP-AC</v>
          </cell>
          <cell r="C1909" t="str">
            <v>40020</v>
          </cell>
          <cell r="D1909" t="str">
            <v>Annual leave accrual expense</v>
          </cell>
          <cell r="E1909" t="str">
            <v>PL40020</v>
          </cell>
        </row>
        <row r="1910">
          <cell r="A1910" t="str">
            <v>40030SAP-AC</v>
          </cell>
          <cell r="B1910" t="str">
            <v>SAP-AC</v>
          </cell>
          <cell r="C1910" t="str">
            <v>40030</v>
          </cell>
          <cell r="D1910" t="str">
            <v>Overtime</v>
          </cell>
          <cell r="E1910" t="str">
            <v>PL40030</v>
          </cell>
        </row>
        <row r="1911">
          <cell r="A1911" t="str">
            <v>40040SAP-AC</v>
          </cell>
          <cell r="B1911" t="str">
            <v>SAP-AC</v>
          </cell>
          <cell r="C1911" t="str">
            <v>40040</v>
          </cell>
          <cell r="D1911" t="str">
            <v>Union Fees</v>
          </cell>
          <cell r="E1911" t="str">
            <v>PL40040</v>
          </cell>
        </row>
        <row r="1912">
          <cell r="A1912" t="str">
            <v>40050SAP-AC</v>
          </cell>
          <cell r="B1912" t="str">
            <v>SAP-AC</v>
          </cell>
          <cell r="C1912" t="str">
            <v>40050</v>
          </cell>
          <cell r="D1912" t="str">
            <v>Kiwi Saver expense</v>
          </cell>
          <cell r="E1912" t="str">
            <v>PL40050</v>
          </cell>
        </row>
        <row r="1913">
          <cell r="A1913" t="str">
            <v>40060SAP-AC</v>
          </cell>
          <cell r="B1913" t="str">
            <v>SAP-AC</v>
          </cell>
          <cell r="C1913" t="str">
            <v>40060</v>
          </cell>
          <cell r="D1913" t="str">
            <v>Superannuation subsidies expense</v>
          </cell>
          <cell r="E1913" t="str">
            <v>PL40060</v>
          </cell>
        </row>
        <row r="1914">
          <cell r="A1914" t="str">
            <v>40070SAP-AC</v>
          </cell>
          <cell r="B1914" t="str">
            <v>SAP-AC</v>
          </cell>
          <cell r="C1914" t="str">
            <v>40070</v>
          </cell>
          <cell r="D1914" t="str">
            <v>Accident insurance levy expense</v>
          </cell>
          <cell r="E1914" t="str">
            <v>PL40070</v>
          </cell>
        </row>
        <row r="1915">
          <cell r="A1915" t="str">
            <v>40080SAP-AC</v>
          </cell>
          <cell r="B1915" t="str">
            <v>SAP-AC</v>
          </cell>
          <cell r="C1915" t="str">
            <v>40080</v>
          </cell>
          <cell r="D1915" t="str">
            <v>Medical insurance expense</v>
          </cell>
          <cell r="E1915" t="str">
            <v>PL40080</v>
          </cell>
        </row>
        <row r="1916">
          <cell r="A1916" t="str">
            <v>40085SAP-AC</v>
          </cell>
          <cell r="B1916" t="str">
            <v>SAP-AC</v>
          </cell>
          <cell r="C1916" t="str">
            <v>40085</v>
          </cell>
          <cell r="D1916" t="str">
            <v>Staff recognition (real time) FBT</v>
          </cell>
          <cell r="E1916" t="str">
            <v>PL40085</v>
          </cell>
        </row>
        <row r="1917">
          <cell r="A1917" t="str">
            <v>40086SAP-AC</v>
          </cell>
          <cell r="B1917" t="str">
            <v>SAP-AC</v>
          </cell>
          <cell r="C1917" t="str">
            <v>40086</v>
          </cell>
          <cell r="D1917" t="str">
            <v>Staff recognition (real time) non-FBT</v>
          </cell>
          <cell r="E1917" t="str">
            <v>PL40086</v>
          </cell>
        </row>
        <row r="1918">
          <cell r="A1918" t="str">
            <v>40087SAP-AC</v>
          </cell>
          <cell r="B1918" t="str">
            <v>SAP-AC</v>
          </cell>
          <cell r="C1918" t="str">
            <v>40087</v>
          </cell>
          <cell r="D1918" t="str">
            <v>Staff recognition (department) FBT</v>
          </cell>
          <cell r="E1918" t="str">
            <v>PL40087</v>
          </cell>
        </row>
        <row r="1919">
          <cell r="A1919" t="str">
            <v>40088SAP-AC</v>
          </cell>
          <cell r="B1919" t="str">
            <v>SAP-AC</v>
          </cell>
          <cell r="C1919" t="str">
            <v>40088</v>
          </cell>
          <cell r="D1919" t="str">
            <v>Staff recognition (department) non-FBT</v>
          </cell>
          <cell r="E1919" t="str">
            <v>PL40088</v>
          </cell>
        </row>
        <row r="1920">
          <cell r="A1920" t="str">
            <v>40090SAP-AC</v>
          </cell>
          <cell r="B1920" t="str">
            <v>SAP-AC</v>
          </cell>
          <cell r="C1920" t="str">
            <v>40090</v>
          </cell>
          <cell r="D1920" t="str">
            <v>Fringe benefit taxation expense</v>
          </cell>
          <cell r="E1920" t="str">
            <v>PL40090</v>
          </cell>
        </row>
        <row r="1921">
          <cell r="A1921" t="str">
            <v>40100SAP-AC</v>
          </cell>
          <cell r="B1921" t="str">
            <v>SAP-AC</v>
          </cell>
          <cell r="C1921" t="str">
            <v>40100</v>
          </cell>
          <cell r="D1921" t="str">
            <v>Recruitment expense</v>
          </cell>
          <cell r="E1921" t="str">
            <v>PL40100</v>
          </cell>
        </row>
        <row r="1922">
          <cell r="A1922" t="str">
            <v>40110SAP-AC</v>
          </cell>
          <cell r="B1922" t="str">
            <v>SAP-AC</v>
          </cell>
          <cell r="C1922" t="str">
            <v>40110</v>
          </cell>
          <cell r="D1922" t="str">
            <v>Redundancy expense</v>
          </cell>
          <cell r="E1922" t="str">
            <v>PL40110</v>
          </cell>
        </row>
        <row r="1923">
          <cell r="A1923" t="str">
            <v>40120SAP-AC</v>
          </cell>
          <cell r="B1923" t="str">
            <v>SAP-AC</v>
          </cell>
          <cell r="C1923" t="str">
            <v>40120</v>
          </cell>
          <cell r="D1923" t="str">
            <v>Training expense</v>
          </cell>
          <cell r="E1923" t="str">
            <v>PL40120</v>
          </cell>
        </row>
        <row r="1924">
          <cell r="A1924" t="str">
            <v>40130SAP-AC</v>
          </cell>
          <cell r="B1924" t="str">
            <v>SAP-AC</v>
          </cell>
          <cell r="C1924" t="str">
            <v>40130</v>
          </cell>
          <cell r="D1924" t="str">
            <v>Directors fees expense</v>
          </cell>
          <cell r="E1924" t="str">
            <v>PL40130</v>
          </cell>
        </row>
        <row r="1925">
          <cell r="A1925" t="str">
            <v>40140SAP-AC</v>
          </cell>
          <cell r="B1925" t="str">
            <v>SAP-AC</v>
          </cell>
          <cell r="C1925" t="str">
            <v>40140</v>
          </cell>
          <cell r="D1925" t="str">
            <v>Directors incidentals expense</v>
          </cell>
          <cell r="E1925" t="str">
            <v>PL40140</v>
          </cell>
        </row>
        <row r="1926">
          <cell r="A1926" t="str">
            <v>40150SAP-AC</v>
          </cell>
          <cell r="B1926" t="str">
            <v>SAP-AC</v>
          </cell>
          <cell r="C1926" t="str">
            <v>40150</v>
          </cell>
          <cell r="D1926" t="str">
            <v>Clothing and protective equipment expense</v>
          </cell>
          <cell r="E1926" t="str">
            <v>PL40150</v>
          </cell>
        </row>
        <row r="1927">
          <cell r="A1927" t="str">
            <v>40160SAP-AC</v>
          </cell>
          <cell r="B1927" t="str">
            <v>SAP-AC</v>
          </cell>
          <cell r="C1927" t="str">
            <v>40160</v>
          </cell>
          <cell r="D1927" t="str">
            <v>Salaries recharges</v>
          </cell>
          <cell r="E1927" t="str">
            <v>PL40160</v>
          </cell>
        </row>
        <row r="1928">
          <cell r="A1928" t="str">
            <v>40170SAP-AC</v>
          </cell>
          <cell r="B1928" t="str">
            <v>SAP-AC</v>
          </cell>
          <cell r="C1928" t="str">
            <v>40170</v>
          </cell>
          <cell r="D1928" t="str">
            <v>Outsourced payroll services expense</v>
          </cell>
          <cell r="E1928" t="str">
            <v>PL40170</v>
          </cell>
        </row>
        <row r="1929">
          <cell r="A1929" t="str">
            <v>40180SAP-AC</v>
          </cell>
          <cell r="B1929" t="str">
            <v>SAP-AC</v>
          </cell>
          <cell r="C1929" t="str">
            <v>40180</v>
          </cell>
          <cell r="D1929" t="str">
            <v>Other staff expense</v>
          </cell>
          <cell r="E1929" t="str">
            <v>PL40180</v>
          </cell>
        </row>
        <row r="1930">
          <cell r="A1930" t="str">
            <v>40181SAP-AC</v>
          </cell>
          <cell r="B1930" t="str">
            <v>SAP-AC</v>
          </cell>
          <cell r="C1930" t="str">
            <v>40181</v>
          </cell>
          <cell r="D1930" t="str">
            <v>Claimable staff allowances</v>
          </cell>
          <cell r="E1930" t="str">
            <v>*Not in use</v>
          </cell>
        </row>
        <row r="1931">
          <cell r="A1931" t="str">
            <v>40190SAP-AC</v>
          </cell>
          <cell r="B1931" t="str">
            <v>SAP-AC</v>
          </cell>
          <cell r="C1931">
            <v>40190</v>
          </cell>
          <cell r="D1931" t="str">
            <v>Staff expenses savings target (new)</v>
          </cell>
          <cell r="E1931" t="str">
            <v>PL40190</v>
          </cell>
        </row>
        <row r="1932">
          <cell r="A1932" t="str">
            <v>40310SAP-AC</v>
          </cell>
          <cell r="B1932" t="str">
            <v>SAP-AC</v>
          </cell>
          <cell r="C1932" t="str">
            <v>40310</v>
          </cell>
          <cell r="D1932" t="str">
            <v>Temporary staff expense</v>
          </cell>
          <cell r="E1932" t="str">
            <v>PL40310</v>
          </cell>
        </row>
        <row r="1933">
          <cell r="A1933" t="str">
            <v>40311SAP-AC</v>
          </cell>
          <cell r="B1933" t="str">
            <v>SAP-AC</v>
          </cell>
          <cell r="C1933" t="str">
            <v>40311</v>
          </cell>
          <cell r="D1933" t="str">
            <v>Staff expense group allocation</v>
          </cell>
          <cell r="E1933" t="str">
            <v>PL40311</v>
          </cell>
        </row>
        <row r="1934">
          <cell r="A1934" t="str">
            <v>40400SAP-AC</v>
          </cell>
          <cell r="B1934" t="str">
            <v>SAP-AC</v>
          </cell>
          <cell r="C1934">
            <v>40400</v>
          </cell>
          <cell r="D1934" t="str">
            <v>Professional services savings target (new)</v>
          </cell>
          <cell r="E1934" t="str">
            <v>PL40400</v>
          </cell>
        </row>
        <row r="1935">
          <cell r="A1935" t="str">
            <v>40410SAP-AC</v>
          </cell>
          <cell r="B1935" t="str">
            <v>SAP-AC</v>
          </cell>
          <cell r="C1935" t="str">
            <v>40410</v>
          </cell>
          <cell r="D1935" t="str">
            <v>Consultancy expense</v>
          </cell>
          <cell r="E1935" t="str">
            <v>PL40410</v>
          </cell>
        </row>
        <row r="1936">
          <cell r="A1936" t="str">
            <v>40415SAP-AC</v>
          </cell>
          <cell r="B1936" t="str">
            <v>SAP-AC</v>
          </cell>
          <cell r="C1936" t="str">
            <v>40415</v>
          </cell>
          <cell r="D1936" t="str">
            <v>Hearings Commissioners spend</v>
          </cell>
          <cell r="E1936" t="str">
            <v>PL40415</v>
          </cell>
        </row>
        <row r="1937">
          <cell r="A1937" t="str">
            <v>40420SAP-AC</v>
          </cell>
          <cell r="B1937" t="str">
            <v>SAP-AC</v>
          </cell>
          <cell r="C1937" t="str">
            <v>40420</v>
          </cell>
          <cell r="D1937" t="str">
            <v>Human resources consultancy expense</v>
          </cell>
          <cell r="E1937" t="str">
            <v>PL40420</v>
          </cell>
        </row>
        <row r="1938">
          <cell r="A1938" t="str">
            <v>40430SAP-AC</v>
          </cell>
          <cell r="B1938" t="str">
            <v>SAP-AC</v>
          </cell>
          <cell r="C1938" t="str">
            <v>40430</v>
          </cell>
          <cell r="D1938" t="str">
            <v>Planning and design consultancy expense</v>
          </cell>
          <cell r="E1938" t="str">
            <v>PL40430</v>
          </cell>
        </row>
        <row r="1939">
          <cell r="A1939" t="str">
            <v>40440SAP-AC</v>
          </cell>
          <cell r="B1939" t="str">
            <v>SAP-AC</v>
          </cell>
          <cell r="C1939" t="str">
            <v>40440</v>
          </cell>
          <cell r="D1939" t="str">
            <v>Research and investigation consultancy expense</v>
          </cell>
          <cell r="E1939" t="str">
            <v>PL40440</v>
          </cell>
        </row>
        <row r="1940">
          <cell r="A1940" t="str">
            <v>40450SAP-AC</v>
          </cell>
          <cell r="B1940" t="str">
            <v>SAP-AC</v>
          </cell>
          <cell r="C1940" t="str">
            <v>40450</v>
          </cell>
          <cell r="D1940" t="str">
            <v>Maori technical input, specialist advice</v>
          </cell>
          <cell r="E1940" t="str">
            <v>PL40450</v>
          </cell>
        </row>
        <row r="1941">
          <cell r="A1941" t="str">
            <v>40451SAP-AC</v>
          </cell>
          <cell r="B1941" t="str">
            <v>SAP-AC</v>
          </cell>
          <cell r="C1941" t="str">
            <v>40451</v>
          </cell>
          <cell r="D1941" t="str">
            <v>Maori engagement including consultation</v>
          </cell>
          <cell r="E1941" t="str">
            <v>PL40451</v>
          </cell>
        </row>
        <row r="1942">
          <cell r="A1942" t="str">
            <v>40610SAP-AC</v>
          </cell>
          <cell r="B1942" t="str">
            <v>SAP-AC</v>
          </cell>
          <cell r="C1942" t="str">
            <v>40610</v>
          </cell>
          <cell r="D1942" t="str">
            <v>Legal fees expense</v>
          </cell>
          <cell r="E1942" t="str">
            <v>PL40610</v>
          </cell>
        </row>
        <row r="1943">
          <cell r="A1943" t="str">
            <v>40620SAP-AC</v>
          </cell>
          <cell r="B1943" t="str">
            <v>SAP-AC</v>
          </cell>
          <cell r="C1943" t="str">
            <v>40620</v>
          </cell>
          <cell r="D1943" t="str">
            <v>Legal fees non-deductible</v>
          </cell>
          <cell r="E1943" t="str">
            <v>PL40620</v>
          </cell>
        </row>
        <row r="1944">
          <cell r="A1944" t="str">
            <v>40710SAP-AC</v>
          </cell>
          <cell r="B1944" t="str">
            <v>SAP-AC</v>
          </cell>
          <cell r="C1944" t="str">
            <v>40710</v>
          </cell>
          <cell r="D1944" t="str">
            <v>Audit expense - financial statements</v>
          </cell>
          <cell r="E1944" t="str">
            <v>PL40710</v>
          </cell>
        </row>
        <row r="1945">
          <cell r="A1945" t="str">
            <v>40715SAP-AC</v>
          </cell>
          <cell r="B1945" t="str">
            <v>SAP-AC</v>
          </cell>
          <cell r="C1945" t="str">
            <v>40715</v>
          </cell>
          <cell r="D1945" t="str">
            <v>Audit expense - LTCCP</v>
          </cell>
          <cell r="E1945" t="str">
            <v>PL40715</v>
          </cell>
        </row>
        <row r="1946">
          <cell r="A1946" t="str">
            <v>40720SAP-AC</v>
          </cell>
          <cell r="B1946" t="str">
            <v>SAP-AC</v>
          </cell>
          <cell r="C1946" t="str">
            <v>40720</v>
          </cell>
          <cell r="D1946" t="str">
            <v>Audit expense - assurance services</v>
          </cell>
          <cell r="E1946" t="str">
            <v>PL40720</v>
          </cell>
        </row>
        <row r="1947">
          <cell r="A1947" t="str">
            <v>40810SAP-AC</v>
          </cell>
          <cell r="B1947" t="str">
            <v>SAP-AC</v>
          </cell>
          <cell r="C1947" t="str">
            <v>40810</v>
          </cell>
          <cell r="D1947" t="str">
            <v>Contractors expense</v>
          </cell>
          <cell r="E1947" t="str">
            <v>PL40810</v>
          </cell>
        </row>
        <row r="1948">
          <cell r="A1948" t="str">
            <v>40811SAP-AC</v>
          </cell>
          <cell r="B1948" t="str">
            <v>SAP-AC</v>
          </cell>
          <cell r="C1948">
            <v>40811</v>
          </cell>
          <cell r="D1948" t="str">
            <v>Outsrcd wks&amp;svcs rec</v>
          </cell>
          <cell r="E1948" t="str">
            <v>PL40811</v>
          </cell>
        </row>
        <row r="1949">
          <cell r="A1949" t="str">
            <v>40820SAP-AC</v>
          </cell>
          <cell r="B1949" t="str">
            <v>SAP-AC</v>
          </cell>
          <cell r="C1949" t="str">
            <v>40820</v>
          </cell>
          <cell r="D1949" t="str">
            <v>Laboratory testing</v>
          </cell>
          <cell r="E1949" t="str">
            <v>PL40820</v>
          </cell>
        </row>
        <row r="1950">
          <cell r="A1950" t="str">
            <v>40830SAP-AC</v>
          </cell>
          <cell r="B1950" t="str">
            <v>SAP-AC</v>
          </cell>
          <cell r="C1950">
            <v>40830</v>
          </cell>
          <cell r="D1950" t="str">
            <v>Closed landfill and contaminated land expenses</v>
          </cell>
          <cell r="E1950" t="str">
            <v>PL40830</v>
          </cell>
        </row>
        <row r="1951">
          <cell r="A1951" t="str">
            <v>41010SAP-AC</v>
          </cell>
          <cell r="B1951" t="str">
            <v>SAP-AC</v>
          </cell>
          <cell r="C1951" t="str">
            <v>41010</v>
          </cell>
          <cell r="D1951" t="str">
            <v>Office supplies expense</v>
          </cell>
          <cell r="E1951" t="str">
            <v>PL41010</v>
          </cell>
        </row>
        <row r="1952">
          <cell r="A1952" t="str">
            <v>41020SAP-AC</v>
          </cell>
          <cell r="B1952" t="str">
            <v>SAP-AC</v>
          </cell>
          <cell r="C1952" t="str">
            <v>41020</v>
          </cell>
          <cell r="D1952" t="str">
            <v>Mail/courier/distribution expense</v>
          </cell>
          <cell r="E1952" t="str">
            <v>PL41020</v>
          </cell>
        </row>
        <row r="1953">
          <cell r="A1953" t="str">
            <v>41030SAP-AC</v>
          </cell>
          <cell r="B1953" t="str">
            <v>SAP-AC</v>
          </cell>
          <cell r="C1953" t="str">
            <v>41030</v>
          </cell>
          <cell r="D1953" t="str">
            <v>Printing/binding and photocopying expense</v>
          </cell>
          <cell r="E1953" t="str">
            <v>PL41030</v>
          </cell>
        </row>
        <row r="1954">
          <cell r="A1954" t="str">
            <v>41040SAP-AC</v>
          </cell>
          <cell r="B1954" t="str">
            <v>SAP-AC</v>
          </cell>
          <cell r="C1954" t="str">
            <v>41040</v>
          </cell>
          <cell r="D1954" t="str">
            <v>Books/periodicals and publications expense</v>
          </cell>
          <cell r="E1954" t="str">
            <v>PL41040</v>
          </cell>
        </row>
        <row r="1955">
          <cell r="A1955" t="str">
            <v>41210SAP-AC</v>
          </cell>
          <cell r="B1955" t="str">
            <v>SAP-AC</v>
          </cell>
          <cell r="C1955" t="str">
            <v>41210</v>
          </cell>
          <cell r="D1955" t="str">
            <v>Property rental expense</v>
          </cell>
          <cell r="E1955" t="str">
            <v>PL41210</v>
          </cell>
        </row>
        <row r="1956">
          <cell r="A1956" t="str">
            <v>41220SAP-AC</v>
          </cell>
          <cell r="B1956" t="str">
            <v>SAP-AC</v>
          </cell>
          <cell r="C1956" t="str">
            <v>41220</v>
          </cell>
          <cell r="D1956" t="str">
            <v>Rates expense</v>
          </cell>
          <cell r="E1956" t="str">
            <v>PL41220</v>
          </cell>
        </row>
        <row r="1957">
          <cell r="A1957" t="str">
            <v>41230SAP-AC</v>
          </cell>
          <cell r="B1957" t="str">
            <v>SAP-AC</v>
          </cell>
          <cell r="C1957" t="str">
            <v>41230</v>
          </cell>
          <cell r="D1957" t="str">
            <v>Body corporate charges expense</v>
          </cell>
          <cell r="E1957" t="str">
            <v>PL41230</v>
          </cell>
        </row>
        <row r="1958">
          <cell r="A1958" t="str">
            <v>41240SAP-AC</v>
          </cell>
          <cell r="B1958" t="str">
            <v>SAP-AC</v>
          </cell>
          <cell r="C1958" t="str">
            <v>41240</v>
          </cell>
          <cell r="D1958" t="str">
            <v>Security expense</v>
          </cell>
          <cell r="E1958" t="str">
            <v>PL41240</v>
          </cell>
        </row>
        <row r="1959">
          <cell r="A1959" t="str">
            <v>41250SAP-AC</v>
          </cell>
          <cell r="B1959" t="str">
            <v>SAP-AC</v>
          </cell>
          <cell r="C1959" t="str">
            <v>41250</v>
          </cell>
          <cell r="D1959" t="str">
            <v>Refuse expense</v>
          </cell>
          <cell r="E1959" t="str">
            <v>PL41250</v>
          </cell>
        </row>
        <row r="1960">
          <cell r="A1960" t="str">
            <v>41260SAP-AC</v>
          </cell>
          <cell r="B1960" t="str">
            <v>SAP-AC</v>
          </cell>
          <cell r="C1960" t="str">
            <v>41260</v>
          </cell>
          <cell r="D1960" t="str">
            <v>Cleaning and hygiene expense</v>
          </cell>
          <cell r="E1960" t="str">
            <v>PL41260</v>
          </cell>
        </row>
        <row r="1961">
          <cell r="A1961" t="str">
            <v>41270SAP-AC</v>
          </cell>
          <cell r="B1961" t="str">
            <v>SAP-AC</v>
          </cell>
          <cell r="C1961" t="str">
            <v>41270</v>
          </cell>
          <cell r="D1961" t="str">
            <v>Water expense</v>
          </cell>
          <cell r="E1961" t="str">
            <v>PL41270</v>
          </cell>
        </row>
        <row r="1962">
          <cell r="A1962" t="str">
            <v>41280SAP-AC</v>
          </cell>
          <cell r="B1962" t="str">
            <v>SAP-AC</v>
          </cell>
          <cell r="C1962" t="str">
            <v>41280</v>
          </cell>
          <cell r="D1962" t="str">
            <v>Electricity expense</v>
          </cell>
          <cell r="E1962" t="str">
            <v>PL41280</v>
          </cell>
        </row>
        <row r="1963">
          <cell r="A1963" t="str">
            <v>41290SAP-AC</v>
          </cell>
          <cell r="B1963" t="str">
            <v>SAP-AC</v>
          </cell>
          <cell r="C1963" t="str">
            <v>41290</v>
          </cell>
          <cell r="D1963" t="str">
            <v>Gas expense</v>
          </cell>
          <cell r="E1963" t="str">
            <v>PL41290</v>
          </cell>
        </row>
        <row r="1964">
          <cell r="A1964" t="str">
            <v>41300SAP-AC</v>
          </cell>
          <cell r="B1964" t="str">
            <v>SAP-AC</v>
          </cell>
          <cell r="C1964" t="str">
            <v>41300</v>
          </cell>
          <cell r="D1964" t="str">
            <v>Building recoveries</v>
          </cell>
          <cell r="E1964" t="str">
            <v>PL41300</v>
          </cell>
        </row>
        <row r="1965">
          <cell r="A1965" t="str">
            <v>41310SAP-AC</v>
          </cell>
          <cell r="B1965" t="str">
            <v>SAP-AC</v>
          </cell>
          <cell r="C1965" t="str">
            <v>41310</v>
          </cell>
          <cell r="D1965" t="str">
            <v>Building compliance</v>
          </cell>
          <cell r="E1965" t="str">
            <v>PL41310</v>
          </cell>
        </row>
        <row r="1966">
          <cell r="A1966" t="str">
            <v>41311SAP-AC</v>
          </cell>
          <cell r="B1966" t="str">
            <v>SAP-AC</v>
          </cell>
          <cell r="C1966" t="str">
            <v>41311</v>
          </cell>
          <cell r="D1966" t="str">
            <v>Water and waste water compliance expense</v>
          </cell>
          <cell r="E1966" t="str">
            <v>PL41311</v>
          </cell>
        </row>
        <row r="1967">
          <cell r="A1967" t="str">
            <v>41313SAP-AC</v>
          </cell>
          <cell r="B1967" t="str">
            <v>SAP-AC</v>
          </cell>
          <cell r="C1967" t="str">
            <v>41313</v>
          </cell>
          <cell r="D1967" t="str">
            <v>Development contributions expense - intercompany</v>
          </cell>
          <cell r="E1967" t="str">
            <v>PL41313</v>
          </cell>
        </row>
        <row r="1968">
          <cell r="A1968" t="str">
            <v>41314SAP-AC</v>
          </cell>
          <cell r="B1968" t="str">
            <v>SAP-AC</v>
          </cell>
          <cell r="C1968" t="str">
            <v>41314</v>
          </cell>
          <cell r="D1968" t="str">
            <v>Development contributions expense - internal</v>
          </cell>
          <cell r="E1968" t="str">
            <v>PL41314</v>
          </cell>
        </row>
        <row r="1969">
          <cell r="A1969" t="str">
            <v>41317SAP-AC</v>
          </cell>
          <cell r="B1969" t="str">
            <v>SAP-AC</v>
          </cell>
          <cell r="C1969" t="str">
            <v>41317</v>
          </cell>
          <cell r="D1969" t="str">
            <v>Building consents expense - Intercompany</v>
          </cell>
          <cell r="E1969" t="str">
            <v>PL41317</v>
          </cell>
        </row>
        <row r="1970">
          <cell r="A1970" t="str">
            <v>41318SAP-AC</v>
          </cell>
          <cell r="B1970" t="str">
            <v>SAP-AC</v>
          </cell>
          <cell r="C1970" t="str">
            <v>41318</v>
          </cell>
          <cell r="D1970" t="str">
            <v>Building consents expense - Internal</v>
          </cell>
          <cell r="E1970" t="str">
            <v>PL41318</v>
          </cell>
        </row>
        <row r="1971">
          <cell r="A1971" t="str">
            <v>41320SAP-AC</v>
          </cell>
          <cell r="B1971" t="str">
            <v>SAP-AC</v>
          </cell>
          <cell r="C1971" t="str">
            <v>41320</v>
          </cell>
          <cell r="D1971" t="str">
            <v>Resources consents expense - Intercompany</v>
          </cell>
          <cell r="E1971" t="str">
            <v>PL41320</v>
          </cell>
        </row>
        <row r="1972">
          <cell r="A1972" t="str">
            <v>41321SAP-AC</v>
          </cell>
          <cell r="B1972" t="str">
            <v>SAP-AC</v>
          </cell>
          <cell r="C1972" t="str">
            <v>41321</v>
          </cell>
          <cell r="D1972" t="str">
            <v>Resources consents expense - Internal</v>
          </cell>
          <cell r="E1972" t="str">
            <v>PL41321</v>
          </cell>
        </row>
        <row r="1973">
          <cell r="A1973" t="str">
            <v>41410SAP-AC</v>
          </cell>
          <cell r="B1973" t="str">
            <v>SAP-AC</v>
          </cell>
          <cell r="C1973" t="str">
            <v>41410</v>
          </cell>
          <cell r="D1973" t="str">
            <v>Repairs and maintenance - buildings</v>
          </cell>
          <cell r="E1973" t="str">
            <v>PL41410</v>
          </cell>
        </row>
        <row r="1974">
          <cell r="A1974" t="str">
            <v>41470SAP-AC</v>
          </cell>
          <cell r="B1974" t="str">
            <v>SAP-AC</v>
          </cell>
          <cell r="C1974" t="str">
            <v>41470</v>
          </cell>
          <cell r="D1974" t="str">
            <v>Building HVAC expense</v>
          </cell>
          <cell r="E1974" t="str">
            <v>PL41470</v>
          </cell>
        </row>
        <row r="1975">
          <cell r="A1975" t="str">
            <v>41490SAP-AC</v>
          </cell>
          <cell r="B1975" t="str">
            <v>SAP-AC</v>
          </cell>
          <cell r="C1975" t="str">
            <v>41490</v>
          </cell>
          <cell r="D1975" t="str">
            <v>Repairs and maintenance - berths and moorings</v>
          </cell>
          <cell r="E1975" t="str">
            <v>PL41490</v>
          </cell>
        </row>
        <row r="1976">
          <cell r="A1976" t="str">
            <v>41500SAP-AC</v>
          </cell>
          <cell r="B1976" t="str">
            <v>SAP-AC</v>
          </cell>
          <cell r="C1976" t="str">
            <v>41500</v>
          </cell>
          <cell r="D1976" t="str">
            <v>Repairs and maintenance - plant and machinery</v>
          </cell>
          <cell r="E1976" t="str">
            <v>PL41500</v>
          </cell>
        </row>
        <row r="1977">
          <cell r="A1977" t="str">
            <v>41530SAP-AC</v>
          </cell>
          <cell r="B1977" t="str">
            <v>SAP-AC</v>
          </cell>
          <cell r="C1977" t="str">
            <v>41530</v>
          </cell>
          <cell r="D1977" t="str">
            <v>Site remediation expense</v>
          </cell>
          <cell r="E1977" t="str">
            <v>PL41530</v>
          </cell>
        </row>
        <row r="1978">
          <cell r="A1978" t="str">
            <v>41550SAP-AC</v>
          </cell>
          <cell r="B1978" t="str">
            <v>SAP-AC</v>
          </cell>
          <cell r="C1978" t="str">
            <v>41550</v>
          </cell>
          <cell r="D1978" t="str">
            <v>Graffiti removal expense</v>
          </cell>
          <cell r="E1978" t="str">
            <v>PL41550</v>
          </cell>
        </row>
        <row r="1979">
          <cell r="A1979" t="str">
            <v>41580SAP-AC</v>
          </cell>
          <cell r="B1979" t="str">
            <v>SAP-AC</v>
          </cell>
          <cell r="C1979" t="str">
            <v>41580</v>
          </cell>
          <cell r="D1979" t="str">
            <v>Refurb levy expense</v>
          </cell>
          <cell r="E1979" t="str">
            <v>PL41580</v>
          </cell>
        </row>
        <row r="1980">
          <cell r="A1980" t="str">
            <v>41590SAP-AC</v>
          </cell>
          <cell r="B1980" t="str">
            <v>SAP-AC</v>
          </cell>
          <cell r="C1980" t="str">
            <v>41590</v>
          </cell>
          <cell r="D1980" t="str">
            <v>Repairs and maintenance - other</v>
          </cell>
          <cell r="E1980" t="str">
            <v>PL41590</v>
          </cell>
        </row>
        <row r="1981">
          <cell r="A1981" t="str">
            <v>41600SAP-AC</v>
          </cell>
          <cell r="B1981" t="str">
            <v>SAP-AC</v>
          </cell>
          <cell r="C1981" t="str">
            <v>41600</v>
          </cell>
          <cell r="D1981" t="str">
            <v>Scheduled repairs and maintenance</v>
          </cell>
          <cell r="E1981" t="str">
            <v>PL41600</v>
          </cell>
        </row>
        <row r="1982">
          <cell r="A1982" t="str">
            <v>41610SAP-AC</v>
          </cell>
          <cell r="B1982" t="str">
            <v>SAP-AC</v>
          </cell>
          <cell r="C1982" t="str">
            <v>41610</v>
          </cell>
          <cell r="D1982" t="str">
            <v>Response repairs and maintenance</v>
          </cell>
          <cell r="E1982" t="str">
            <v>PL41610</v>
          </cell>
        </row>
        <row r="1983">
          <cell r="A1983" t="str">
            <v>41620SAP-AC</v>
          </cell>
          <cell r="B1983" t="str">
            <v>SAP-AC</v>
          </cell>
          <cell r="C1983" t="str">
            <v>41620</v>
          </cell>
          <cell r="D1983" t="str">
            <v>New account</v>
          </cell>
          <cell r="E1983" t="str">
            <v>PL41620</v>
          </cell>
        </row>
        <row r="1984">
          <cell r="A1984" t="str">
            <v>41710SAP-AC</v>
          </cell>
          <cell r="B1984" t="str">
            <v>SAP-AC</v>
          </cell>
          <cell r="C1984" t="str">
            <v>41710</v>
          </cell>
          <cell r="D1984" t="str">
            <v>Insurance expense - premiums</v>
          </cell>
          <cell r="E1984" t="str">
            <v>PL41710</v>
          </cell>
        </row>
        <row r="1985">
          <cell r="A1985" t="str">
            <v>41740SAP-AC</v>
          </cell>
          <cell r="B1985" t="str">
            <v>SAP-AC</v>
          </cell>
          <cell r="C1985" t="str">
            <v>41740</v>
          </cell>
          <cell r="D1985" t="str">
            <v>Insurance claims - weather tightness</v>
          </cell>
          <cell r="E1985" t="str">
            <v>PL41740</v>
          </cell>
        </row>
        <row r="1986">
          <cell r="A1986" t="str">
            <v>41750SAP-AC</v>
          </cell>
          <cell r="B1986" t="str">
            <v>SAP-AC</v>
          </cell>
          <cell r="C1986" t="str">
            <v>41750</v>
          </cell>
          <cell r="D1986" t="str">
            <v>Insurance claims - motor vehicles</v>
          </cell>
          <cell r="E1986" t="str">
            <v>PL41750</v>
          </cell>
        </row>
        <row r="1987">
          <cell r="A1987" t="str">
            <v>41790SAP-AC</v>
          </cell>
          <cell r="B1987" t="str">
            <v>SAP-AC</v>
          </cell>
          <cell r="C1987" t="str">
            <v>41790</v>
          </cell>
          <cell r="D1987" t="str">
            <v>Insurance claims - other</v>
          </cell>
          <cell r="E1987" t="str">
            <v>PL41790</v>
          </cell>
        </row>
        <row r="1988">
          <cell r="A1988" t="str">
            <v>41810SAP-AC</v>
          </cell>
          <cell r="B1988" t="str">
            <v>SAP-AC</v>
          </cell>
          <cell r="C1988" t="str">
            <v>41810</v>
          </cell>
          <cell r="D1988" t="str">
            <v>Amortisation expense - computer software</v>
          </cell>
          <cell r="E1988" t="str">
            <v>PL41810</v>
          </cell>
        </row>
        <row r="1989">
          <cell r="A1989" t="str">
            <v>41820SAP-AC</v>
          </cell>
          <cell r="B1989" t="str">
            <v>SAP-AC</v>
          </cell>
          <cell r="C1989" t="str">
            <v>41820</v>
          </cell>
          <cell r="D1989" t="str">
            <v>Amortisation expense - community rights</v>
          </cell>
          <cell r="E1989" t="str">
            <v>PL41820</v>
          </cell>
        </row>
        <row r="1990">
          <cell r="A1990" t="str">
            <v>41830SAP-AC</v>
          </cell>
          <cell r="B1990" t="str">
            <v>SAP-AC</v>
          </cell>
          <cell r="C1990" t="str">
            <v>41830</v>
          </cell>
          <cell r="D1990" t="str">
            <v>Amortisation expense - intellectual property</v>
          </cell>
          <cell r="E1990" t="str">
            <v>PL41830</v>
          </cell>
        </row>
        <row r="1991">
          <cell r="A1991" t="str">
            <v>41840SAP-AC</v>
          </cell>
          <cell r="B1991" t="str">
            <v>SAP-AC</v>
          </cell>
          <cell r="C1991" t="str">
            <v>41840</v>
          </cell>
          <cell r="D1991" t="str">
            <v>Amortisation expense - water assets &amp; berth licns</v>
          </cell>
          <cell r="E1991" t="str">
            <v>PL41840</v>
          </cell>
        </row>
        <row r="1992">
          <cell r="A1992" t="str">
            <v>41850SAP-AC</v>
          </cell>
          <cell r="B1992" t="str">
            <v>SAP-AC</v>
          </cell>
          <cell r="C1992" t="str">
            <v>41850</v>
          </cell>
          <cell r="D1992" t="str">
            <v>Amortisation expense - resource consents</v>
          </cell>
          <cell r="E1992" t="str">
            <v>PL41850</v>
          </cell>
        </row>
        <row r="1993">
          <cell r="A1993" t="str">
            <v>41860SAP-AC</v>
          </cell>
          <cell r="B1993" t="str">
            <v>SAP-AC</v>
          </cell>
          <cell r="C1993" t="str">
            <v>41860</v>
          </cell>
          <cell r="D1993" t="str">
            <v>Amortisation expenses</v>
          </cell>
          <cell r="E1993" t="str">
            <v>PL41860</v>
          </cell>
        </row>
        <row r="1994">
          <cell r="A1994" t="str">
            <v>41865SAP-AC</v>
          </cell>
          <cell r="B1994" t="str">
            <v>SAP-AC</v>
          </cell>
          <cell r="C1994" t="str">
            <v>41865</v>
          </cell>
          <cell r="D1994" t="str">
            <v>Amortisation expense external</v>
          </cell>
          <cell r="E1994" t="str">
            <v>PL41865</v>
          </cell>
        </row>
        <row r="1995">
          <cell r="A1995" t="str">
            <v>41890SAP-AC</v>
          </cell>
          <cell r="B1995" t="str">
            <v>SAP-AC</v>
          </cell>
          <cell r="C1995" t="str">
            <v>41890</v>
          </cell>
          <cell r="D1995" t="str">
            <v>Amortisation expense - other intangibles</v>
          </cell>
          <cell r="E1995" t="str">
            <v>PL41890</v>
          </cell>
        </row>
        <row r="1996">
          <cell r="A1996" t="str">
            <v>41900SAP-AC</v>
          </cell>
          <cell r="B1996" t="str">
            <v>SAP-AC</v>
          </cell>
          <cell r="C1996" t="str">
            <v>41900</v>
          </cell>
          <cell r="D1996" t="str">
            <v>Depreciation expense - Land improvements</v>
          </cell>
          <cell r="E1996" t="str">
            <v>PL41900</v>
          </cell>
        </row>
        <row r="1997">
          <cell r="A1997" t="str">
            <v>41910SAP-AC</v>
          </cell>
          <cell r="B1997" t="str">
            <v>SAP-AC</v>
          </cell>
          <cell r="C1997" t="str">
            <v>41910</v>
          </cell>
          <cell r="D1997" t="str">
            <v>Depreciation expense - building</v>
          </cell>
          <cell r="E1997" t="str">
            <v>PL41910</v>
          </cell>
        </row>
        <row r="1998">
          <cell r="A1998" t="str">
            <v>41920SAP-AC</v>
          </cell>
          <cell r="B1998" t="str">
            <v>SAP-AC</v>
          </cell>
          <cell r="C1998" t="str">
            <v>41920</v>
          </cell>
          <cell r="D1998" t="str">
            <v>Depreciation expense - parks</v>
          </cell>
          <cell r="E1998" t="str">
            <v>PL41920</v>
          </cell>
        </row>
        <row r="1999">
          <cell r="A1999" t="str">
            <v>41930SAP-AC</v>
          </cell>
          <cell r="B1999" t="str">
            <v>SAP-AC</v>
          </cell>
          <cell r="C1999" t="str">
            <v>41930</v>
          </cell>
          <cell r="D1999" t="str">
            <v>Depreciation expense - roading and transport</v>
          </cell>
          <cell r="E1999" t="str">
            <v>PL41930</v>
          </cell>
        </row>
        <row r="2000">
          <cell r="A2000" t="str">
            <v>41940SAP-AC</v>
          </cell>
          <cell r="B2000" t="str">
            <v>SAP-AC</v>
          </cell>
          <cell r="C2000" t="str">
            <v>41940</v>
          </cell>
          <cell r="D2000" t="str">
            <v xml:space="preserve"> Depreciation expense - group allocation</v>
          </cell>
          <cell r="E2000" t="str">
            <v>PL41940</v>
          </cell>
        </row>
        <row r="2001">
          <cell r="A2001" t="str">
            <v>41950SAP-AC</v>
          </cell>
          <cell r="B2001" t="str">
            <v>SAP-AC</v>
          </cell>
          <cell r="C2001" t="str">
            <v>41950</v>
          </cell>
          <cell r="D2001" t="str">
            <v>Depreciation expense - pipeline assets</v>
          </cell>
          <cell r="E2001" t="str">
            <v>PL41950</v>
          </cell>
        </row>
        <row r="2002">
          <cell r="A2002" t="str">
            <v>41951SAP-AC</v>
          </cell>
          <cell r="B2002" t="str">
            <v>SAP-AC</v>
          </cell>
          <cell r="C2002" t="str">
            <v>41951</v>
          </cell>
          <cell r="D2002" t="str">
            <v>Depreciation expense - tanks,tunnels,resvoirs (WC)</v>
          </cell>
          <cell r="E2002" t="str">
            <v>PL41951</v>
          </cell>
        </row>
        <row r="2003">
          <cell r="A2003" t="str">
            <v>41952SAP-AC</v>
          </cell>
          <cell r="B2003" t="str">
            <v>SAP-AC</v>
          </cell>
          <cell r="C2003" t="str">
            <v>41952</v>
          </cell>
          <cell r="D2003" t="str">
            <v>Depreciation expense - dams (WC only)</v>
          </cell>
          <cell r="E2003" t="str">
            <v>PL41952</v>
          </cell>
        </row>
        <row r="2004">
          <cell r="A2004" t="str">
            <v>41953SAP-AC</v>
          </cell>
          <cell r="B2004" t="str">
            <v>SAP-AC</v>
          </cell>
          <cell r="C2004" t="str">
            <v>41953</v>
          </cell>
          <cell r="D2004" t="str">
            <v>Depreciation expense - machinery (WC only)</v>
          </cell>
          <cell r="E2004" t="str">
            <v>PL41953</v>
          </cell>
        </row>
        <row r="2005">
          <cell r="A2005" t="str">
            <v>41954SAP-AC</v>
          </cell>
          <cell r="B2005" t="str">
            <v>SAP-AC</v>
          </cell>
          <cell r="C2005" t="str">
            <v>41954</v>
          </cell>
          <cell r="D2005" t="str">
            <v>Depreciation expense - rolling stock (AT only)</v>
          </cell>
          <cell r="E2005" t="str">
            <v>PL41954</v>
          </cell>
        </row>
        <row r="2006">
          <cell r="A2006" t="str">
            <v>41960SAP-AC</v>
          </cell>
          <cell r="B2006" t="str">
            <v>SAP-AC</v>
          </cell>
          <cell r="C2006" t="str">
            <v>41960</v>
          </cell>
          <cell r="D2006" t="str">
            <v>Depreciation expense - drainage</v>
          </cell>
          <cell r="E2006" t="str">
            <v>PL41960</v>
          </cell>
        </row>
        <row r="2007">
          <cell r="A2007" t="str">
            <v>41970SAP-AC</v>
          </cell>
          <cell r="B2007" t="str">
            <v>SAP-AC</v>
          </cell>
          <cell r="C2007" t="str">
            <v>41970</v>
          </cell>
          <cell r="D2007" t="str">
            <v>Depreciation expense - closed landfill</v>
          </cell>
          <cell r="E2007" t="str">
            <v>PL41970</v>
          </cell>
        </row>
        <row r="2008">
          <cell r="A2008" t="str">
            <v>41980SAP-AC</v>
          </cell>
          <cell r="B2008" t="str">
            <v>SAP-AC</v>
          </cell>
          <cell r="C2008" t="str">
            <v>41980</v>
          </cell>
          <cell r="D2008" t="str">
            <v>Depreciation expense - civil structures</v>
          </cell>
          <cell r="E2008" t="str">
            <v>PL41980</v>
          </cell>
        </row>
        <row r="2009">
          <cell r="A2009" t="str">
            <v>41990SAP-AC</v>
          </cell>
          <cell r="B2009" t="str">
            <v>SAP-AC</v>
          </cell>
          <cell r="C2009" t="str">
            <v>41990</v>
          </cell>
          <cell r="D2009" t="str">
            <v>Depreciation expense - land infrastructure</v>
          </cell>
          <cell r="E2009" t="str">
            <v>PL41990</v>
          </cell>
        </row>
        <row r="2010">
          <cell r="A2010" t="str">
            <v>42000SAP-AC</v>
          </cell>
          <cell r="B2010" t="str">
            <v>SAP-AC</v>
          </cell>
          <cell r="C2010" t="str">
            <v>42000</v>
          </cell>
          <cell r="D2010" t="str">
            <v>Depreciation expense - plant and equipment</v>
          </cell>
          <cell r="E2010" t="str">
            <v>PL42000</v>
          </cell>
        </row>
        <row r="2011">
          <cell r="A2011" t="str">
            <v>42010SAP-AC</v>
          </cell>
          <cell r="B2011" t="str">
            <v>SAP-AC</v>
          </cell>
          <cell r="C2011" t="str">
            <v>42010</v>
          </cell>
          <cell r="D2011" t="str">
            <v>Depreciation expense - computer equipmnt</v>
          </cell>
          <cell r="E2011" t="str">
            <v>PL42010</v>
          </cell>
        </row>
        <row r="2012">
          <cell r="A2012" t="str">
            <v>42020SAP-AC</v>
          </cell>
          <cell r="B2012" t="str">
            <v>SAP-AC</v>
          </cell>
          <cell r="C2012" t="str">
            <v>42020</v>
          </cell>
          <cell r="D2012" t="str">
            <v>Depreciation expense - office equipmnt/furniture</v>
          </cell>
          <cell r="E2012" t="str">
            <v>PL42020</v>
          </cell>
        </row>
        <row r="2013">
          <cell r="A2013" t="str">
            <v>42030SAP-AC</v>
          </cell>
          <cell r="B2013" t="str">
            <v>SAP-AC</v>
          </cell>
          <cell r="C2013" t="str">
            <v>42030</v>
          </cell>
          <cell r="D2013" t="str">
            <v>Depreciation expense - motor vehicles</v>
          </cell>
          <cell r="E2013" t="str">
            <v>PL42030</v>
          </cell>
        </row>
        <row r="2014">
          <cell r="A2014" t="str">
            <v>42040SAP-AC</v>
          </cell>
          <cell r="B2014" t="str">
            <v>SAP-AC</v>
          </cell>
          <cell r="C2014" t="str">
            <v>42040</v>
          </cell>
          <cell r="D2014" t="str">
            <v>Depreciation expense - wharves</v>
          </cell>
          <cell r="E2014" t="str">
            <v>PL42040</v>
          </cell>
        </row>
        <row r="2015">
          <cell r="A2015" t="str">
            <v>42050SAP-AC</v>
          </cell>
          <cell r="B2015" t="str">
            <v>SAP-AC</v>
          </cell>
          <cell r="C2015" t="str">
            <v>42050</v>
          </cell>
          <cell r="D2015" t="str">
            <v>Depreciation expense - library books</v>
          </cell>
          <cell r="E2015" t="str">
            <v>PL42050</v>
          </cell>
        </row>
        <row r="2016">
          <cell r="A2016" t="str">
            <v>42055SAP-AC</v>
          </cell>
          <cell r="B2016" t="str">
            <v>SAP-AC</v>
          </cell>
          <cell r="C2016" t="str">
            <v>42055</v>
          </cell>
          <cell r="D2016" t="str">
            <v>Depreciation expense - heritage books</v>
          </cell>
          <cell r="E2016" t="str">
            <v>PL42055</v>
          </cell>
        </row>
        <row r="2017">
          <cell r="A2017" t="str">
            <v>42060SAP-AC</v>
          </cell>
          <cell r="B2017" t="str">
            <v>SAP-AC</v>
          </cell>
          <cell r="C2017" t="str">
            <v>42060</v>
          </cell>
          <cell r="D2017" t="str">
            <v>Depreciation expense - stormwater structures</v>
          </cell>
          <cell r="E2017" t="str">
            <v>PL42060</v>
          </cell>
        </row>
        <row r="2018">
          <cell r="A2018" t="str">
            <v>42070SAP-AC</v>
          </cell>
          <cell r="B2018" t="str">
            <v>SAP-AC</v>
          </cell>
          <cell r="C2018" t="str">
            <v>42070</v>
          </cell>
          <cell r="D2018" t="str">
            <v>Depreciation expense - leased assets</v>
          </cell>
          <cell r="E2018" t="str">
            <v>PL42070</v>
          </cell>
        </row>
        <row r="2019">
          <cell r="A2019" t="str">
            <v>42080SAP-AC</v>
          </cell>
          <cell r="B2019" t="str">
            <v>SAP-AC</v>
          </cell>
          <cell r="C2019" t="str">
            <v>42080</v>
          </cell>
          <cell r="D2019" t="str">
            <v>Depreciation expense - planned / not analysed</v>
          </cell>
          <cell r="E2019" t="str">
            <v>PL42080</v>
          </cell>
        </row>
        <row r="2020">
          <cell r="A2020" t="str">
            <v>42090SAP-AC</v>
          </cell>
          <cell r="B2020" t="str">
            <v>SAP-AC</v>
          </cell>
          <cell r="C2020" t="str">
            <v>42090</v>
          </cell>
          <cell r="D2020" t="str">
            <v>Depreciation expense - other assets</v>
          </cell>
          <cell r="E2020" t="str">
            <v>PL42090</v>
          </cell>
        </row>
        <row r="2021">
          <cell r="A2021" t="str">
            <v>42100SAP-AC</v>
          </cell>
          <cell r="B2021" t="str">
            <v>SAP-AC</v>
          </cell>
          <cell r="C2021" t="str">
            <v>42100</v>
          </cell>
          <cell r="D2021" t="str">
            <v>Depreciation expenses</v>
          </cell>
          <cell r="E2021" t="str">
            <v>PL42100</v>
          </cell>
        </row>
        <row r="2022">
          <cell r="A2022" t="str">
            <v>42150SAP-AC</v>
          </cell>
          <cell r="B2022" t="str">
            <v>SAP-AC</v>
          </cell>
          <cell r="C2022" t="str">
            <v>42150</v>
          </cell>
          <cell r="D2022" t="str">
            <v>Depreciation expense external</v>
          </cell>
          <cell r="E2022" t="str">
            <v>PL42150</v>
          </cell>
        </row>
        <row r="2023">
          <cell r="A2023" t="str">
            <v>42200SAP-AC</v>
          </cell>
          <cell r="B2023" t="str">
            <v>SAP-AC</v>
          </cell>
          <cell r="C2023" t="str">
            <v>42200</v>
          </cell>
          <cell r="D2023" t="str">
            <v>BLOCKED Amortisation expenses</v>
          </cell>
          <cell r="E2023" t="str">
            <v>PL42200</v>
          </cell>
        </row>
        <row r="2024">
          <cell r="A2024" t="str">
            <v>42210SAP-AC</v>
          </cell>
          <cell r="B2024" t="str">
            <v>SAP-AC</v>
          </cell>
          <cell r="C2024" t="str">
            <v>42210</v>
          </cell>
          <cell r="D2024" t="str">
            <v>Management fee expense</v>
          </cell>
          <cell r="E2024" t="str">
            <v>PL42210</v>
          </cell>
        </row>
        <row r="2025">
          <cell r="A2025" t="str">
            <v>42250SAP-AC</v>
          </cell>
          <cell r="B2025" t="str">
            <v>SAP-AC</v>
          </cell>
          <cell r="C2025" t="str">
            <v>42250</v>
          </cell>
          <cell r="D2025" t="str">
            <v>BLOCKED Amortisation expense external</v>
          </cell>
          <cell r="E2025" t="str">
            <v>PL42250</v>
          </cell>
        </row>
        <row r="2026">
          <cell r="A2026" t="str">
            <v>42310SAP-AC</v>
          </cell>
          <cell r="B2026" t="str">
            <v>SAP-AC</v>
          </cell>
          <cell r="C2026" t="str">
            <v>42310</v>
          </cell>
          <cell r="D2026" t="str">
            <v>Funding expense - opex - intercompany</v>
          </cell>
          <cell r="E2026" t="str">
            <v>PL42310</v>
          </cell>
        </row>
        <row r="2027">
          <cell r="A2027" t="str">
            <v>42410SAP-AC</v>
          </cell>
          <cell r="B2027" t="str">
            <v>SAP-AC</v>
          </cell>
          <cell r="C2027" t="str">
            <v>42410</v>
          </cell>
          <cell r="D2027" t="str">
            <v>Grants and contributions expense</v>
          </cell>
          <cell r="E2027" t="str">
            <v>PL42410</v>
          </cell>
        </row>
        <row r="2028">
          <cell r="A2028" t="str">
            <v>42411SAP-AC</v>
          </cell>
          <cell r="B2028" t="str">
            <v>SAP-AC</v>
          </cell>
          <cell r="C2028" t="str">
            <v>42411</v>
          </cell>
          <cell r="D2028" t="str">
            <v>Term grants</v>
          </cell>
          <cell r="E2028" t="str">
            <v>PL42411</v>
          </cell>
        </row>
        <row r="2029">
          <cell r="A2029" t="str">
            <v>42412SAP-AC</v>
          </cell>
          <cell r="B2029" t="str">
            <v>SAP-AC</v>
          </cell>
          <cell r="C2029">
            <v>42412</v>
          </cell>
          <cell r="D2029" t="str">
            <v>Term Grants - Contestable</v>
          </cell>
          <cell r="E2029" t="str">
            <v>PL42412</v>
          </cell>
        </row>
        <row r="2030">
          <cell r="A2030" t="str">
            <v>42413SAP-AC</v>
          </cell>
          <cell r="B2030" t="str">
            <v>SAP-AC</v>
          </cell>
          <cell r="C2030">
            <v>42413</v>
          </cell>
          <cell r="D2030" t="str">
            <v>Grants and contributions contestable expense</v>
          </cell>
          <cell r="E2030" t="str">
            <v>PL42413</v>
          </cell>
        </row>
        <row r="2031">
          <cell r="A2031" t="str">
            <v>42415SAP-AC</v>
          </cell>
          <cell r="B2031" t="str">
            <v>SAP-AC</v>
          </cell>
          <cell r="C2031" t="str">
            <v>42415</v>
          </cell>
          <cell r="D2031" t="str">
            <v>Grants - rates levied</v>
          </cell>
          <cell r="E2031" t="str">
            <v>PL42415</v>
          </cell>
        </row>
        <row r="2032">
          <cell r="A2032" t="str">
            <v>42450SAP-AC</v>
          </cell>
          <cell r="B2032" t="str">
            <v>SAP-AC</v>
          </cell>
          <cell r="C2032" t="str">
            <v>42450</v>
          </cell>
          <cell r="D2032" t="str">
            <v>Sponsorship expense</v>
          </cell>
          <cell r="E2032" t="str">
            <v>PL42450</v>
          </cell>
        </row>
        <row r="2033">
          <cell r="A2033" t="str">
            <v>42460SAP-AC</v>
          </cell>
          <cell r="B2033" t="str">
            <v>SAP-AC</v>
          </cell>
          <cell r="C2033" t="str">
            <v>42460</v>
          </cell>
          <cell r="D2033" t="str">
            <v>Donations expense</v>
          </cell>
          <cell r="E2033" t="str">
            <v>PL42460</v>
          </cell>
        </row>
        <row r="2034">
          <cell r="A2034" t="str">
            <v>42461SAP-AC</v>
          </cell>
          <cell r="B2034" t="str">
            <v>SAP-AC</v>
          </cell>
          <cell r="C2034" t="str">
            <v>42461</v>
          </cell>
          <cell r="D2034" t="str">
            <v>Maori Koha</v>
          </cell>
          <cell r="E2034" t="str">
            <v>PL42461</v>
          </cell>
        </row>
        <row r="2035">
          <cell r="A2035" t="str">
            <v>42610SAP-AC</v>
          </cell>
          <cell r="B2035" t="str">
            <v>SAP-AC</v>
          </cell>
          <cell r="C2035" t="str">
            <v>42610</v>
          </cell>
          <cell r="D2035" t="str">
            <v>Cost of goods sold</v>
          </cell>
          <cell r="E2035" t="str">
            <v>PL42610</v>
          </cell>
        </row>
        <row r="2036">
          <cell r="A2036" t="str">
            <v>42611SAP-AC</v>
          </cell>
          <cell r="B2036" t="str">
            <v>SAP-AC</v>
          </cell>
          <cell r="C2036" t="str">
            <v>42611</v>
          </cell>
          <cell r="D2036" t="str">
            <v>Admissions cost of sales</v>
          </cell>
          <cell r="E2036" t="str">
            <v>PL42611</v>
          </cell>
        </row>
        <row r="2037">
          <cell r="A2037" t="str">
            <v>42612SAP-AC</v>
          </cell>
          <cell r="B2037" t="str">
            <v>SAP-AC</v>
          </cell>
          <cell r="C2037" t="str">
            <v>42612</v>
          </cell>
          <cell r="D2037" t="str">
            <v>Labour cost of sales</v>
          </cell>
          <cell r="E2037" t="str">
            <v>PL42612</v>
          </cell>
        </row>
        <row r="2038">
          <cell r="A2038" t="str">
            <v>42613SAP-AC</v>
          </cell>
          <cell r="B2038" t="str">
            <v>SAP-AC</v>
          </cell>
          <cell r="C2038" t="str">
            <v>42613</v>
          </cell>
          <cell r="D2038" t="str">
            <v>Display and advertising cost of sales</v>
          </cell>
          <cell r="E2038" t="str">
            <v>PL42613</v>
          </cell>
        </row>
        <row r="2039">
          <cell r="A2039" t="str">
            <v>42614SAP-AC</v>
          </cell>
          <cell r="B2039" t="str">
            <v>SAP-AC</v>
          </cell>
          <cell r="C2039" t="str">
            <v>42614</v>
          </cell>
          <cell r="D2039" t="str">
            <v>Concessions cost of sales</v>
          </cell>
          <cell r="E2039" t="str">
            <v>PL42614</v>
          </cell>
        </row>
        <row r="2040">
          <cell r="A2040" t="str">
            <v>42615SAP-AC</v>
          </cell>
          <cell r="B2040" t="str">
            <v>SAP-AC</v>
          </cell>
          <cell r="C2040" t="str">
            <v>42615</v>
          </cell>
          <cell r="D2040" t="str">
            <v>Shop cost of sales</v>
          </cell>
          <cell r="E2040" t="str">
            <v>PL42615</v>
          </cell>
        </row>
        <row r="2041">
          <cell r="A2041" t="str">
            <v>42616SAP-AC</v>
          </cell>
          <cell r="B2041" t="str">
            <v>SAP-AC</v>
          </cell>
          <cell r="C2041" t="str">
            <v>42616</v>
          </cell>
          <cell r="D2041" t="str">
            <v>Technical cost of sales</v>
          </cell>
          <cell r="E2041" t="str">
            <v>PL42616</v>
          </cell>
        </row>
        <row r="2042">
          <cell r="A2042" t="str">
            <v>42617SAP-AC</v>
          </cell>
          <cell r="B2042" t="str">
            <v>SAP-AC</v>
          </cell>
          <cell r="C2042" t="str">
            <v>42617</v>
          </cell>
          <cell r="D2042" t="str">
            <v>Catering cost of sales</v>
          </cell>
          <cell r="E2042" t="str">
            <v>PL42617</v>
          </cell>
        </row>
        <row r="2043">
          <cell r="A2043" t="str">
            <v>42618SAP-AC</v>
          </cell>
          <cell r="B2043" t="str">
            <v>SAP-AC</v>
          </cell>
          <cell r="C2043" t="str">
            <v>42618</v>
          </cell>
          <cell r="D2043" t="str">
            <v>Venue hire cost of sales</v>
          </cell>
          <cell r="E2043" t="str">
            <v>PL42618</v>
          </cell>
        </row>
        <row r="2044">
          <cell r="A2044" t="str">
            <v>42619SAP-AC</v>
          </cell>
          <cell r="B2044" t="str">
            <v>SAP-AC</v>
          </cell>
          <cell r="C2044" t="str">
            <v>42619</v>
          </cell>
          <cell r="D2044" t="str">
            <v xml:space="preserve"> Animal food (OLD)</v>
          </cell>
          <cell r="E2044" t="str">
            <v>PL42619</v>
          </cell>
        </row>
        <row r="2045">
          <cell r="A2045" t="str">
            <v>42620SAP-AC</v>
          </cell>
          <cell r="B2045" t="str">
            <v>SAP-AC</v>
          </cell>
          <cell r="C2045" t="str">
            <v>42620</v>
          </cell>
          <cell r="D2045" t="str">
            <v xml:space="preserve"> Art supplies (OLD)</v>
          </cell>
          <cell r="E2045" t="str">
            <v>PL42620</v>
          </cell>
        </row>
        <row r="2046">
          <cell r="A2046" t="str">
            <v>42630SAP-AC</v>
          </cell>
          <cell r="B2046" t="str">
            <v>SAP-AC</v>
          </cell>
          <cell r="C2046" t="str">
            <v>42630</v>
          </cell>
          <cell r="D2046" t="str">
            <v>Voucher Cost of Sales</v>
          </cell>
          <cell r="E2046" t="str">
            <v>PL42630</v>
          </cell>
        </row>
        <row r="2047">
          <cell r="A2047" t="str">
            <v>42640SAP-AC</v>
          </cell>
          <cell r="B2047" t="str">
            <v>SAP-AC</v>
          </cell>
          <cell r="C2047" t="str">
            <v>42640</v>
          </cell>
          <cell r="D2047" t="str">
            <v>Food and beverage cost of sales</v>
          </cell>
          <cell r="E2047" t="str">
            <v>PL42640</v>
          </cell>
        </row>
        <row r="2048">
          <cell r="A2048" t="str">
            <v>42641SAP-AC</v>
          </cell>
          <cell r="B2048" t="str">
            <v>SAP-AC</v>
          </cell>
          <cell r="C2048" t="str">
            <v>42641</v>
          </cell>
          <cell r="D2048" t="str">
            <v>Catering - beverage cost of sales</v>
          </cell>
          <cell r="E2048" t="str">
            <v>PL42641</v>
          </cell>
        </row>
        <row r="2049">
          <cell r="A2049" t="str">
            <v>42642SAP-AC</v>
          </cell>
          <cell r="B2049" t="str">
            <v>SAP-AC</v>
          </cell>
          <cell r="C2049" t="str">
            <v>42642</v>
          </cell>
          <cell r="D2049" t="str">
            <v>Catering - food cost of sales</v>
          </cell>
          <cell r="E2049" t="str">
            <v>PL42642</v>
          </cell>
        </row>
        <row r="2050">
          <cell r="A2050" t="str">
            <v>42650SAP-AC</v>
          </cell>
          <cell r="B2050" t="str">
            <v>SAP-AC</v>
          </cell>
          <cell r="C2050" t="str">
            <v>42650</v>
          </cell>
          <cell r="D2050" t="str">
            <v>Artist fees cost of sales (RFA only)</v>
          </cell>
          <cell r="E2050" t="str">
            <v>PL42650</v>
          </cell>
        </row>
        <row r="2051">
          <cell r="A2051" t="str">
            <v>42655SAP-AC</v>
          </cell>
          <cell r="B2051" t="str">
            <v>SAP-AC</v>
          </cell>
          <cell r="C2051">
            <v>42655</v>
          </cell>
          <cell r="D2051" t="str">
            <v>Exhibition freight</v>
          </cell>
          <cell r="E2051" t="str">
            <v>PL42655</v>
          </cell>
        </row>
        <row r="2052">
          <cell r="A2052" t="str">
            <v>42656SAP-AC</v>
          </cell>
          <cell r="B2052" t="str">
            <v>SAP-AC</v>
          </cell>
          <cell r="C2052">
            <v>42656</v>
          </cell>
          <cell r="D2052" t="str">
            <v>Exhibition loan fee</v>
          </cell>
          <cell r="E2052" t="str">
            <v>PL42656</v>
          </cell>
        </row>
        <row r="2053">
          <cell r="A2053" t="str">
            <v>42700SAP-AC</v>
          </cell>
          <cell r="B2053" t="str">
            <v>SAP-AC</v>
          </cell>
          <cell r="C2053" t="str">
            <v>42700</v>
          </cell>
          <cell r="D2053" t="str">
            <v>License and permits expense - Intercompany</v>
          </cell>
          <cell r="E2053" t="str">
            <v>PL42700</v>
          </cell>
        </row>
        <row r="2054">
          <cell r="A2054" t="str">
            <v>42701SAP-AC</v>
          </cell>
          <cell r="B2054" t="str">
            <v>SAP-AC</v>
          </cell>
          <cell r="C2054" t="str">
            <v>42701</v>
          </cell>
          <cell r="D2054" t="str">
            <v>License and permits expense - internal</v>
          </cell>
          <cell r="E2054" t="str">
            <v>PL42701</v>
          </cell>
        </row>
        <row r="2055">
          <cell r="A2055" t="str">
            <v>42702SAP-AC</v>
          </cell>
          <cell r="B2055" t="str">
            <v>SAP-AC</v>
          </cell>
          <cell r="C2055" t="str">
            <v>42702</v>
          </cell>
          <cell r="D2055" t="str">
            <v>Other consent expense - internal</v>
          </cell>
          <cell r="E2055" t="str">
            <v>PL42702</v>
          </cell>
        </row>
        <row r="2056">
          <cell r="A2056" t="str">
            <v>42703SAP-AC</v>
          </cell>
          <cell r="B2056" t="str">
            <v>SAP-AC</v>
          </cell>
          <cell r="C2056" t="str">
            <v>42703</v>
          </cell>
          <cell r="D2056" t="str">
            <v>Other consent expense - intercompany</v>
          </cell>
          <cell r="E2056" t="str">
            <v>PL42703</v>
          </cell>
        </row>
        <row r="2057">
          <cell r="A2057" t="str">
            <v>42990SAP-AC</v>
          </cell>
          <cell r="B2057" t="str">
            <v>SAP-AC</v>
          </cell>
          <cell r="C2057" t="str">
            <v>42990</v>
          </cell>
          <cell r="D2057" t="str">
            <v>Water and wastewater asset operating costs</v>
          </cell>
          <cell r="E2057" t="str">
            <v>PL42990</v>
          </cell>
        </row>
        <row r="2058">
          <cell r="A2058" t="str">
            <v>42995SAP-AC</v>
          </cell>
          <cell r="B2058" t="str">
            <v>SAP-AC</v>
          </cell>
          <cell r="C2058" t="str">
            <v>42995</v>
          </cell>
          <cell r="D2058" t="str">
            <v>Public transport operation costs</v>
          </cell>
          <cell r="E2058" t="str">
            <v>PL42995</v>
          </cell>
        </row>
        <row r="2059">
          <cell r="A2059" t="str">
            <v>42996SAP-AC</v>
          </cell>
          <cell r="B2059" t="str">
            <v>SAP-AC</v>
          </cell>
          <cell r="C2059" t="str">
            <v>42996</v>
          </cell>
          <cell r="D2059" t="str">
            <v>Ports operations expenses (POAL only)</v>
          </cell>
          <cell r="E2059" t="str">
            <v>PL42996</v>
          </cell>
        </row>
        <row r="2060">
          <cell r="A2060" t="str">
            <v>43110SAP-AC</v>
          </cell>
          <cell r="B2060" t="str">
            <v>SAP-AC</v>
          </cell>
          <cell r="C2060" t="str">
            <v>43110</v>
          </cell>
          <cell r="D2060" t="str">
            <v>Elected member honorarium expense</v>
          </cell>
          <cell r="E2060" t="str">
            <v>PL43110</v>
          </cell>
        </row>
        <row r="2061">
          <cell r="A2061" t="str">
            <v>43120SAP-AC</v>
          </cell>
          <cell r="B2061" t="str">
            <v>SAP-AC</v>
          </cell>
          <cell r="C2061" t="str">
            <v>43120</v>
          </cell>
          <cell r="D2061" t="str">
            <v>Elected member costs</v>
          </cell>
          <cell r="E2061" t="str">
            <v>PL43120</v>
          </cell>
        </row>
        <row r="2062">
          <cell r="A2062" t="str">
            <v>43130SAP-AC</v>
          </cell>
          <cell r="B2062" t="str">
            <v>SAP-AC</v>
          </cell>
          <cell r="C2062" t="str">
            <v>43130</v>
          </cell>
          <cell r="D2062" t="str">
            <v>Elected member development costs</v>
          </cell>
          <cell r="E2062" t="str">
            <v>PL43130</v>
          </cell>
        </row>
        <row r="2063">
          <cell r="A2063" t="str">
            <v>43135SAP-AC</v>
          </cell>
          <cell r="B2063" t="str">
            <v>SAP-AC</v>
          </cell>
          <cell r="C2063" t="str">
            <v>43135</v>
          </cell>
          <cell r="D2063" t="str">
            <v>Elected members hearings fees</v>
          </cell>
          <cell r="E2063" t="str">
            <v>PL43135</v>
          </cell>
        </row>
        <row r="2064">
          <cell r="A2064" t="str">
            <v>43140SAP-AC</v>
          </cell>
          <cell r="B2064" t="str">
            <v>SAP-AC</v>
          </cell>
          <cell r="C2064" t="str">
            <v>43140</v>
          </cell>
          <cell r="D2064" t="str">
            <v>Appointed member fees</v>
          </cell>
          <cell r="E2064" t="str">
            <v>PL43140</v>
          </cell>
        </row>
        <row r="2065">
          <cell r="A2065" t="str">
            <v>43150SAP-AC</v>
          </cell>
          <cell r="B2065" t="str">
            <v>SAP-AC</v>
          </cell>
          <cell r="C2065" t="str">
            <v>43150</v>
          </cell>
          <cell r="D2065" t="str">
            <v>Appointed member development costs</v>
          </cell>
          <cell r="E2065" t="str">
            <v>PL43150</v>
          </cell>
        </row>
        <row r="2066">
          <cell r="A2066" t="str">
            <v>43160SAP-AC</v>
          </cell>
          <cell r="B2066" t="str">
            <v>SAP-AC</v>
          </cell>
          <cell r="C2066" t="str">
            <v>43160</v>
          </cell>
          <cell r="D2066" t="str">
            <v>Appointed member other costs</v>
          </cell>
          <cell r="E2066" t="str">
            <v>PL43160</v>
          </cell>
        </row>
        <row r="2067">
          <cell r="A2067" t="str">
            <v>43210SAP-AC</v>
          </cell>
          <cell r="B2067" t="str">
            <v>SAP-AC</v>
          </cell>
          <cell r="C2067" t="str">
            <v>43210</v>
          </cell>
          <cell r="D2067" t="str">
            <v>Entertainers and performers expense</v>
          </cell>
          <cell r="E2067" t="str">
            <v>PL43210</v>
          </cell>
        </row>
        <row r="2068">
          <cell r="A2068" t="str">
            <v>43220SAP-AC</v>
          </cell>
          <cell r="B2068" t="str">
            <v>SAP-AC</v>
          </cell>
          <cell r="C2068" t="str">
            <v>43220</v>
          </cell>
          <cell r="D2068" t="str">
            <v>Civic functions expense</v>
          </cell>
          <cell r="E2068" t="str">
            <v>PL43220</v>
          </cell>
        </row>
        <row r="2069">
          <cell r="A2069" t="str">
            <v>43230SAP-AC</v>
          </cell>
          <cell r="B2069" t="str">
            <v>SAP-AC</v>
          </cell>
          <cell r="C2069" t="str">
            <v>43230</v>
          </cell>
          <cell r="D2069" t="str">
            <v>Entertainment expense - non FBT</v>
          </cell>
          <cell r="E2069" t="str">
            <v>PL43230</v>
          </cell>
        </row>
        <row r="2070">
          <cell r="A2070" t="str">
            <v>43231SAP-AC</v>
          </cell>
          <cell r="B2070" t="str">
            <v>SAP-AC</v>
          </cell>
          <cell r="C2070" t="str">
            <v>43231</v>
          </cell>
          <cell r="D2070" t="str">
            <v>Entertainment expense - non deductible-non FBT</v>
          </cell>
          <cell r="E2070" t="str">
            <v>PL43231</v>
          </cell>
        </row>
        <row r="2071">
          <cell r="A2071" t="str">
            <v>43240SAP-AC</v>
          </cell>
          <cell r="B2071" t="str">
            <v>SAP-AC</v>
          </cell>
          <cell r="C2071" t="str">
            <v>43240</v>
          </cell>
          <cell r="D2071" t="str">
            <v>Entertainment / rewards expense - FBT</v>
          </cell>
          <cell r="E2071" t="str">
            <v>PL43240</v>
          </cell>
        </row>
        <row r="2072">
          <cell r="A2072" t="str">
            <v>43250SAP-AC</v>
          </cell>
          <cell r="B2072" t="str">
            <v>SAP-AC</v>
          </cell>
          <cell r="C2072" t="str">
            <v>43250</v>
          </cell>
          <cell r="D2072" t="str">
            <v>Catering/food and beverage expense</v>
          </cell>
          <cell r="E2072" t="str">
            <v>PL43250</v>
          </cell>
        </row>
        <row r="2073">
          <cell r="A2073" t="str">
            <v>43300SAP-AC</v>
          </cell>
          <cell r="B2073" t="str">
            <v>SAP-AC</v>
          </cell>
          <cell r="C2073" t="str">
            <v>43300</v>
          </cell>
          <cell r="D2073" t="str">
            <v>Mileage claim</v>
          </cell>
          <cell r="E2073" t="str">
            <v>PL43300</v>
          </cell>
        </row>
        <row r="2074">
          <cell r="A2074" t="str">
            <v>43310SAP-AC</v>
          </cell>
          <cell r="B2074" t="str">
            <v>SAP-AC</v>
          </cell>
          <cell r="C2074" t="str">
            <v>43310</v>
          </cell>
          <cell r="D2074" t="str">
            <v>Travel expense - domestic - non-training</v>
          </cell>
          <cell r="E2074" t="str">
            <v>PL43310</v>
          </cell>
        </row>
        <row r="2075">
          <cell r="A2075" t="str">
            <v>43320SAP-AC</v>
          </cell>
          <cell r="B2075" t="str">
            <v>SAP-AC</v>
          </cell>
          <cell r="C2075" t="str">
            <v>43320</v>
          </cell>
          <cell r="D2075" t="str">
            <v>Travel expense - domestic - training</v>
          </cell>
          <cell r="E2075" t="str">
            <v>PL43320</v>
          </cell>
        </row>
        <row r="2076">
          <cell r="A2076" t="str">
            <v>43340SAP-AC</v>
          </cell>
          <cell r="B2076" t="str">
            <v>SAP-AC</v>
          </cell>
          <cell r="C2076" t="str">
            <v>43340</v>
          </cell>
          <cell r="D2076" t="str">
            <v>Travel expense - overseas - non-training</v>
          </cell>
          <cell r="E2076" t="str">
            <v>PL43340</v>
          </cell>
        </row>
        <row r="2077">
          <cell r="A2077" t="str">
            <v>43350SAP-AC</v>
          </cell>
          <cell r="B2077" t="str">
            <v>SAP-AC</v>
          </cell>
          <cell r="C2077" t="str">
            <v>43350</v>
          </cell>
          <cell r="D2077" t="str">
            <v>Travel expense - overseas - training</v>
          </cell>
          <cell r="E2077" t="str">
            <v>PL43350</v>
          </cell>
        </row>
        <row r="2078">
          <cell r="A2078" t="str">
            <v>43370SAP-AC</v>
          </cell>
          <cell r="B2078" t="str">
            <v>SAP-AC</v>
          </cell>
          <cell r="C2078" t="str">
            <v>43370</v>
          </cell>
          <cell r="D2078" t="str">
            <v>Director travel</v>
          </cell>
          <cell r="E2078" t="str">
            <v>PL43370</v>
          </cell>
        </row>
        <row r="2079">
          <cell r="A2079" t="str">
            <v>43375SAP-AC</v>
          </cell>
          <cell r="B2079" t="str">
            <v>SAP-AC</v>
          </cell>
          <cell r="C2079">
            <v>43375</v>
          </cell>
          <cell r="D2079" t="str">
            <v>Travel savings target (Budget use only)</v>
          </cell>
          <cell r="E2079" t="str">
            <v>PL43375</v>
          </cell>
        </row>
        <row r="2080">
          <cell r="A2080" t="str">
            <v>43380SAP-AC</v>
          </cell>
          <cell r="B2080" t="str">
            <v>SAP-AC</v>
          </cell>
          <cell r="C2080">
            <v>43380</v>
          </cell>
          <cell r="D2080" t="str">
            <v>Elec &amp; App mem trvl</v>
          </cell>
          <cell r="E2080" t="str">
            <v>PL43380</v>
          </cell>
        </row>
        <row r="2081">
          <cell r="A2081" t="str">
            <v>43410SAP-AC</v>
          </cell>
          <cell r="B2081" t="str">
            <v>SAP-AC</v>
          </cell>
          <cell r="C2081" t="str">
            <v>43410</v>
          </cell>
          <cell r="D2081" t="str">
            <v>Telecommunications expense - mobile</v>
          </cell>
          <cell r="E2081" t="str">
            <v>PL43410</v>
          </cell>
        </row>
        <row r="2082">
          <cell r="A2082" t="str">
            <v>43420SAP-AC</v>
          </cell>
          <cell r="B2082" t="str">
            <v>SAP-AC</v>
          </cell>
          <cell r="C2082" t="str">
            <v>43420</v>
          </cell>
          <cell r="D2082" t="str">
            <v>Telecommunications expense - land lines &amp; internet</v>
          </cell>
          <cell r="E2082" t="str">
            <v>PL43420</v>
          </cell>
        </row>
        <row r="2083">
          <cell r="A2083" t="str">
            <v>43430SAP-AC</v>
          </cell>
          <cell r="B2083" t="str">
            <v>SAP-AC</v>
          </cell>
          <cell r="C2083" t="str">
            <v>43430</v>
          </cell>
          <cell r="D2083" t="str">
            <v>Telecommunications expense - equipment</v>
          </cell>
          <cell r="E2083" t="str">
            <v>PL43430</v>
          </cell>
        </row>
        <row r="2084">
          <cell r="A2084" t="str">
            <v>43490SAP-AC</v>
          </cell>
          <cell r="B2084" t="str">
            <v>SAP-AC</v>
          </cell>
          <cell r="C2084" t="str">
            <v>43490</v>
          </cell>
          <cell r="D2084" t="str">
            <v>Telecommunications expense</v>
          </cell>
          <cell r="E2084" t="str">
            <v>PL43490</v>
          </cell>
        </row>
        <row r="2085">
          <cell r="A2085" t="str">
            <v>43600SAP-AC</v>
          </cell>
          <cell r="B2085" t="str">
            <v>SAP-AC</v>
          </cell>
          <cell r="C2085" t="str">
            <v>43600</v>
          </cell>
          <cell r="D2085" t="str">
            <v>Car parking - charged by AT</v>
          </cell>
          <cell r="E2085" t="str">
            <v>PL43600</v>
          </cell>
        </row>
        <row r="2086">
          <cell r="A2086" t="str">
            <v>43603SAP-AC</v>
          </cell>
          <cell r="B2086" t="str">
            <v>SAP-AC</v>
          </cell>
          <cell r="C2086" t="str">
            <v>43603</v>
          </cell>
          <cell r="D2086" t="str">
            <v>Auckland Transport Parking Fees</v>
          </cell>
          <cell r="E2086" t="str">
            <v>PL43603</v>
          </cell>
        </row>
        <row r="2087">
          <cell r="A2087" t="str">
            <v>43610SAP-AC</v>
          </cell>
          <cell r="B2087" t="str">
            <v>SAP-AC</v>
          </cell>
          <cell r="C2087" t="str">
            <v>43610</v>
          </cell>
          <cell r="D2087" t="str">
            <v>Motor vehicle expense - fuel and oil</v>
          </cell>
          <cell r="E2087" t="str">
            <v>PL43610</v>
          </cell>
        </row>
        <row r="2088">
          <cell r="A2088" t="str">
            <v>43615SAP-AC</v>
          </cell>
          <cell r="B2088" t="str">
            <v>SAP-AC</v>
          </cell>
          <cell r="C2088">
            <v>43615</v>
          </cell>
          <cell r="D2088" t="str">
            <v>Non passenger P&amp;E Fuel, Oil and Service</v>
          </cell>
          <cell r="E2088" t="str">
            <v>PL43615</v>
          </cell>
        </row>
        <row r="2089">
          <cell r="A2089" t="str">
            <v>43620SAP-AC</v>
          </cell>
          <cell r="B2089" t="str">
            <v>SAP-AC</v>
          </cell>
          <cell r="C2089" t="str">
            <v>43620</v>
          </cell>
          <cell r="D2089" t="str">
            <v>Motor vehicle expense - repairs and maintenance</v>
          </cell>
          <cell r="E2089" t="str">
            <v>PL43620</v>
          </cell>
        </row>
        <row r="2090">
          <cell r="A2090" t="str">
            <v>43630SAP-AC</v>
          </cell>
          <cell r="B2090" t="str">
            <v>SAP-AC</v>
          </cell>
          <cell r="C2090" t="str">
            <v>43630</v>
          </cell>
          <cell r="D2090" t="str">
            <v>Motor vehicle expense - lease</v>
          </cell>
          <cell r="E2090" t="str">
            <v>PL43630</v>
          </cell>
        </row>
        <row r="2091">
          <cell r="A2091" t="str">
            <v>43650SAP-AC</v>
          </cell>
          <cell r="B2091" t="str">
            <v>SAP-AC</v>
          </cell>
          <cell r="C2091">
            <v>43650</v>
          </cell>
          <cell r="D2091" t="str">
            <v>Motor Vehicle Fleet Management</v>
          </cell>
          <cell r="E2091" t="str">
            <v>PL43650</v>
          </cell>
        </row>
        <row r="2092">
          <cell r="A2092" t="str">
            <v>43690SAP-AC</v>
          </cell>
          <cell r="B2092" t="str">
            <v>SAP-AC</v>
          </cell>
          <cell r="C2092" t="str">
            <v>43690</v>
          </cell>
          <cell r="D2092" t="str">
            <v>Motor vehicle expense - other</v>
          </cell>
          <cell r="E2092" t="str">
            <v>PL43690</v>
          </cell>
        </row>
        <row r="2093">
          <cell r="A2093" t="str">
            <v>43720SAP-AC</v>
          </cell>
          <cell r="B2093" t="str">
            <v>SAP-AC</v>
          </cell>
          <cell r="C2093" t="str">
            <v>43720</v>
          </cell>
          <cell r="D2093" t="str">
            <v>Minor fixed asset expense below $1000</v>
          </cell>
          <cell r="E2093" t="str">
            <v>PL43720</v>
          </cell>
        </row>
        <row r="2094">
          <cell r="A2094" t="str">
            <v>43721SAP-AC</v>
          </cell>
          <cell r="B2094" t="str">
            <v>SAP-AC</v>
          </cell>
          <cell r="C2094" t="str">
            <v>43721</v>
          </cell>
          <cell r="D2094" t="str">
            <v>Equipment purchases</v>
          </cell>
          <cell r="E2094" t="str">
            <v>PL43721</v>
          </cell>
        </row>
        <row r="2095">
          <cell r="A2095" t="str">
            <v>43740SAP-AC</v>
          </cell>
          <cell r="B2095" t="str">
            <v>SAP-AC</v>
          </cell>
          <cell r="C2095" t="str">
            <v>43740</v>
          </cell>
          <cell r="D2095" t="str">
            <v>Infrastructural purchase expense - land</v>
          </cell>
          <cell r="E2095" t="str">
            <v>PL43740</v>
          </cell>
        </row>
        <row r="2096">
          <cell r="A2096" t="str">
            <v>43760SAP-AC</v>
          </cell>
          <cell r="B2096" t="str">
            <v>SAP-AC</v>
          </cell>
          <cell r="C2096" t="str">
            <v>43760</v>
          </cell>
          <cell r="D2096" t="str">
            <v>Infrastructural purchase - non land</v>
          </cell>
          <cell r="E2096" t="str">
            <v>PL43760</v>
          </cell>
        </row>
        <row r="2097">
          <cell r="A2097" t="str">
            <v>43780SAP-AC</v>
          </cell>
          <cell r="B2097" t="str">
            <v>SAP-AC</v>
          </cell>
          <cell r="C2097" t="str">
            <v>43780</v>
          </cell>
          <cell r="D2097" t="str">
            <v>Fixed asset purchase - non infrastructure</v>
          </cell>
          <cell r="E2097" t="str">
            <v>PL43780</v>
          </cell>
        </row>
        <row r="2098">
          <cell r="A2098" t="str">
            <v>43910SAP-AC</v>
          </cell>
          <cell r="B2098" t="str">
            <v>SAP-AC</v>
          </cell>
          <cell r="C2098" t="str">
            <v>43910</v>
          </cell>
          <cell r="D2098" t="str">
            <v>Computer software expense</v>
          </cell>
          <cell r="E2098" t="str">
            <v>PL43910</v>
          </cell>
        </row>
        <row r="2099">
          <cell r="A2099" t="str">
            <v>43920SAP-AC</v>
          </cell>
          <cell r="B2099" t="str">
            <v>SAP-AC</v>
          </cell>
          <cell r="C2099" t="str">
            <v>43920</v>
          </cell>
          <cell r="D2099" t="str">
            <v>Computer hardware purchase</v>
          </cell>
          <cell r="E2099" t="str">
            <v>PL43920</v>
          </cell>
        </row>
        <row r="2100">
          <cell r="A2100" t="str">
            <v>43940SAP-AC</v>
          </cell>
          <cell r="B2100" t="str">
            <v>SAP-AC</v>
          </cell>
          <cell r="C2100" t="str">
            <v>43940</v>
          </cell>
          <cell r="D2100" t="str">
            <v>Computer hardware repairs and maintenance exp</v>
          </cell>
          <cell r="E2100" t="str">
            <v>PL43940</v>
          </cell>
        </row>
        <row r="2101">
          <cell r="A2101" t="str">
            <v>43960SAP-AC</v>
          </cell>
          <cell r="B2101" t="str">
            <v>SAP-AC</v>
          </cell>
          <cell r="C2101" t="str">
            <v>43960</v>
          </cell>
          <cell r="D2101" t="str">
            <v>Website hosting expense</v>
          </cell>
          <cell r="E2101" t="str">
            <v>PL43960</v>
          </cell>
        </row>
        <row r="2102">
          <cell r="A2102" t="str">
            <v>44210SAP-AC</v>
          </cell>
          <cell r="B2102" t="str">
            <v>SAP-AC</v>
          </cell>
          <cell r="C2102" t="str">
            <v>44210</v>
          </cell>
          <cell r="D2102" t="str">
            <v>Marketing and advertising expense</v>
          </cell>
          <cell r="E2102" t="str">
            <v>PL44210</v>
          </cell>
        </row>
        <row r="2103">
          <cell r="A2103" t="str">
            <v>44280SAP-AC</v>
          </cell>
          <cell r="B2103" t="str">
            <v>SAP-AC</v>
          </cell>
          <cell r="C2103" t="str">
            <v>44280</v>
          </cell>
          <cell r="D2103" t="str">
            <v>Print media marketing</v>
          </cell>
          <cell r="E2103" t="str">
            <v>PL44280</v>
          </cell>
        </row>
        <row r="2104">
          <cell r="A2104" t="str">
            <v>44290SAP-AC</v>
          </cell>
          <cell r="B2104" t="str">
            <v>SAP-AC</v>
          </cell>
          <cell r="C2104" t="str">
            <v>44290</v>
          </cell>
          <cell r="D2104" t="str">
            <v>TV / radio marketing</v>
          </cell>
          <cell r="E2104" t="str">
            <v>PL44290</v>
          </cell>
        </row>
        <row r="2105">
          <cell r="A2105" t="str">
            <v>44300SAP-AC</v>
          </cell>
          <cell r="B2105" t="str">
            <v>SAP-AC</v>
          </cell>
          <cell r="C2105" t="str">
            <v>44300</v>
          </cell>
          <cell r="D2105" t="str">
            <v>Internet on-line marketing</v>
          </cell>
          <cell r="E2105" t="str">
            <v>PL44300</v>
          </cell>
        </row>
        <row r="2106">
          <cell r="A2106" t="str">
            <v>44310SAP-AC</v>
          </cell>
          <cell r="B2106" t="str">
            <v>SAP-AC</v>
          </cell>
          <cell r="C2106" t="str">
            <v>44310</v>
          </cell>
          <cell r="D2106" t="str">
            <v>Events marketing</v>
          </cell>
          <cell r="E2106" t="str">
            <v>PL44310</v>
          </cell>
        </row>
        <row r="2107">
          <cell r="A2107" t="str">
            <v>44320SAP-AC</v>
          </cell>
          <cell r="B2107" t="str">
            <v>SAP-AC</v>
          </cell>
          <cell r="C2107" t="str">
            <v>44320</v>
          </cell>
          <cell r="D2107" t="str">
            <v>Domestic marketing</v>
          </cell>
          <cell r="E2107" t="str">
            <v>PL44320</v>
          </cell>
        </row>
        <row r="2108">
          <cell r="A2108" t="str">
            <v>44330SAP-AC</v>
          </cell>
          <cell r="B2108" t="str">
            <v>SAP-AC</v>
          </cell>
          <cell r="C2108" t="str">
            <v>44330</v>
          </cell>
          <cell r="D2108" t="str">
            <v>International marketing</v>
          </cell>
          <cell r="E2108" t="str">
            <v>PL44330</v>
          </cell>
        </row>
        <row r="2109">
          <cell r="A2109" t="str">
            <v>44340SAP-AC</v>
          </cell>
          <cell r="B2109" t="str">
            <v>SAP-AC</v>
          </cell>
          <cell r="C2109" t="str">
            <v>44340</v>
          </cell>
          <cell r="D2109" t="str">
            <v>Trade shows</v>
          </cell>
          <cell r="E2109" t="str">
            <v>PL44340</v>
          </cell>
        </row>
        <row r="2110">
          <cell r="A2110" t="str">
            <v>44350SAP-AC</v>
          </cell>
          <cell r="B2110" t="str">
            <v>SAP-AC</v>
          </cell>
          <cell r="C2110" t="str">
            <v>44350</v>
          </cell>
          <cell r="D2110" t="str">
            <v>Research and statistical information exp</v>
          </cell>
          <cell r="E2110" t="str">
            <v>PL44350</v>
          </cell>
        </row>
        <row r="2111">
          <cell r="A2111" t="str">
            <v>44360SAP-AC</v>
          </cell>
          <cell r="B2111" t="str">
            <v>SAP-AC</v>
          </cell>
          <cell r="C2111" t="str">
            <v>44360</v>
          </cell>
          <cell r="D2111" t="str">
            <v>Familiarizations</v>
          </cell>
          <cell r="E2111" t="str">
            <v>PL44360</v>
          </cell>
        </row>
        <row r="2112">
          <cell r="A2112" t="str">
            <v>44370SAP-AC</v>
          </cell>
          <cell r="B2112" t="str">
            <v>SAP-AC</v>
          </cell>
          <cell r="C2112" t="str">
            <v>44370</v>
          </cell>
          <cell r="D2112" t="str">
            <v>IMP hosting</v>
          </cell>
          <cell r="E2112" t="str">
            <v>PL44370</v>
          </cell>
        </row>
        <row r="2113">
          <cell r="A2113" t="str">
            <v>44380SAP-AC</v>
          </cell>
          <cell r="B2113" t="str">
            <v>SAP-AC</v>
          </cell>
          <cell r="C2113" t="str">
            <v>44380</v>
          </cell>
          <cell r="D2113" t="str">
            <v>Public information and engagement</v>
          </cell>
          <cell r="E2113" t="str">
            <v>PL44380</v>
          </cell>
        </row>
        <row r="2114">
          <cell r="A2114" t="str">
            <v>44410SAP-AC</v>
          </cell>
          <cell r="B2114" t="str">
            <v>SAP-AC</v>
          </cell>
          <cell r="C2114" t="str">
            <v>44410</v>
          </cell>
          <cell r="D2114" t="str">
            <v>Materials expense</v>
          </cell>
          <cell r="E2114" t="str">
            <v>PL44410</v>
          </cell>
        </row>
        <row r="2115">
          <cell r="A2115" t="str">
            <v>44411SAP-AC</v>
          </cell>
          <cell r="B2115" t="str">
            <v>SAP-AC</v>
          </cell>
          <cell r="C2115" t="str">
            <v>44411</v>
          </cell>
          <cell r="D2115" t="str">
            <v xml:space="preserve"> Animal food</v>
          </cell>
          <cell r="E2115" t="str">
            <v>PL44411</v>
          </cell>
        </row>
        <row r="2116">
          <cell r="A2116" t="str">
            <v>44412SAP-AC</v>
          </cell>
          <cell r="B2116" t="str">
            <v>SAP-AC</v>
          </cell>
          <cell r="C2116" t="str">
            <v>44412</v>
          </cell>
          <cell r="D2116" t="str">
            <v xml:space="preserve"> Art supplies</v>
          </cell>
          <cell r="E2116" t="str">
            <v>PL44412</v>
          </cell>
        </row>
        <row r="2117">
          <cell r="A2117" t="str">
            <v>44610SAP-AC</v>
          </cell>
          <cell r="B2117" t="str">
            <v>SAP-AC</v>
          </cell>
          <cell r="C2117" t="str">
            <v>44610</v>
          </cell>
          <cell r="D2117" t="str">
            <v>Court lodgement fees expense</v>
          </cell>
          <cell r="E2117" t="str">
            <v>PL44610</v>
          </cell>
        </row>
        <row r="2118">
          <cell r="A2118" t="str">
            <v>44630SAP-AC</v>
          </cell>
          <cell r="B2118" t="str">
            <v>SAP-AC</v>
          </cell>
          <cell r="C2118" t="str">
            <v>44630</v>
          </cell>
          <cell r="D2118" t="str">
            <v>Court commission charges expense</v>
          </cell>
          <cell r="E2118" t="str">
            <v>PL44630</v>
          </cell>
        </row>
        <row r="2119">
          <cell r="A2119" t="str">
            <v>44710SAP-AC</v>
          </cell>
          <cell r="B2119" t="str">
            <v>SAP-AC</v>
          </cell>
          <cell r="C2119" t="str">
            <v>44710</v>
          </cell>
          <cell r="D2119" t="str">
            <v>Shared service expenditure - inter-entity</v>
          </cell>
          <cell r="E2119" t="str">
            <v>PL44710</v>
          </cell>
        </row>
        <row r="2120">
          <cell r="A2120" t="str">
            <v>44720SAP-AC</v>
          </cell>
          <cell r="B2120" t="str">
            <v>SAP-AC</v>
          </cell>
          <cell r="C2120" t="str">
            <v>44720</v>
          </cell>
          <cell r="D2120" t="str">
            <v>Time charging expenditure - inter-entity</v>
          </cell>
          <cell r="E2120" t="str">
            <v>PL44720</v>
          </cell>
        </row>
        <row r="2121">
          <cell r="A2121" t="str">
            <v>44910SAP-AC</v>
          </cell>
          <cell r="B2121" t="str">
            <v>SAP-AC</v>
          </cell>
          <cell r="C2121" t="str">
            <v>44910</v>
          </cell>
          <cell r="D2121" t="str">
            <v>Operating lease expense</v>
          </cell>
          <cell r="E2121" t="str">
            <v>PL44910</v>
          </cell>
        </row>
        <row r="2122">
          <cell r="A2122" t="str">
            <v>44920SAP-AC</v>
          </cell>
          <cell r="B2122" t="str">
            <v>SAP-AC</v>
          </cell>
          <cell r="C2122" t="str">
            <v>44920</v>
          </cell>
          <cell r="D2122" t="str">
            <v>Consequential opex</v>
          </cell>
          <cell r="E2122" t="str">
            <v>PL44920</v>
          </cell>
        </row>
        <row r="2123">
          <cell r="A2123" t="str">
            <v>44930SAP-AC</v>
          </cell>
          <cell r="B2123" t="str">
            <v>SAP-AC</v>
          </cell>
          <cell r="C2123" t="str">
            <v>44930</v>
          </cell>
          <cell r="D2123" t="str">
            <v>Hireage expense</v>
          </cell>
          <cell r="E2123" t="str">
            <v>PL44930</v>
          </cell>
        </row>
        <row r="2124">
          <cell r="A2124" t="str">
            <v>44935SAP-AC</v>
          </cell>
          <cell r="B2124" t="str">
            <v>SAP-AC</v>
          </cell>
          <cell r="C2124" t="str">
            <v>44935</v>
          </cell>
          <cell r="D2124" t="str">
            <v>Workspace Relocations</v>
          </cell>
          <cell r="E2124" t="str">
            <v>PL44935</v>
          </cell>
        </row>
        <row r="2125">
          <cell r="A2125" t="str">
            <v>44940SAP-AC</v>
          </cell>
          <cell r="B2125" t="str">
            <v>SAP-AC</v>
          </cell>
          <cell r="C2125" t="str">
            <v>44940</v>
          </cell>
          <cell r="D2125" t="str">
            <v>Claims expense - other non-insurance</v>
          </cell>
          <cell r="E2125" t="str">
            <v>PL44940</v>
          </cell>
        </row>
        <row r="2126">
          <cell r="A2126" t="str">
            <v>44950SAP-AC</v>
          </cell>
          <cell r="B2126" t="str">
            <v>SAP-AC</v>
          </cell>
          <cell r="C2126" t="str">
            <v>44950</v>
          </cell>
          <cell r="D2126" t="str">
            <v>Bank charges expense</v>
          </cell>
          <cell r="E2126" t="str">
            <v>PL44950</v>
          </cell>
        </row>
        <row r="2127">
          <cell r="A2127" t="str">
            <v>44951SAP-AC</v>
          </cell>
          <cell r="B2127" t="str">
            <v>SAP-AC</v>
          </cell>
          <cell r="C2127" t="str">
            <v>44951</v>
          </cell>
          <cell r="D2127" t="str">
            <v>Bank facilities fees</v>
          </cell>
          <cell r="E2127" t="str">
            <v>PL44951</v>
          </cell>
        </row>
        <row r="2128">
          <cell r="A2128" t="str">
            <v>44952SAP-AC</v>
          </cell>
          <cell r="B2128" t="str">
            <v>SAP-AC</v>
          </cell>
          <cell r="C2128" t="str">
            <v>44952</v>
          </cell>
          <cell r="D2128" t="str">
            <v>Merchant service fees for credit cards</v>
          </cell>
          <cell r="E2128" t="str">
            <v>PL44952</v>
          </cell>
        </row>
        <row r="2129">
          <cell r="A2129" t="str">
            <v>44953SAP-AC</v>
          </cell>
          <cell r="B2129" t="str">
            <v>SAP-AC</v>
          </cell>
          <cell r="C2129" t="str">
            <v>44953</v>
          </cell>
          <cell r="D2129" t="str">
            <v>SAP Cashdesk unders and overs</v>
          </cell>
          <cell r="E2129" t="str">
            <v>PL44953</v>
          </cell>
        </row>
        <row r="2130">
          <cell r="A2130" t="str">
            <v>44960SAP-AC</v>
          </cell>
          <cell r="B2130" t="str">
            <v>SAP-AC</v>
          </cell>
          <cell r="C2130" t="str">
            <v>44960</v>
          </cell>
          <cell r="D2130" t="str">
            <v>Bad debts written off</v>
          </cell>
          <cell r="E2130" t="str">
            <v>PL44960</v>
          </cell>
        </row>
        <row r="2131">
          <cell r="A2131" t="str">
            <v>44962SAP-AC</v>
          </cell>
          <cell r="B2131" t="str">
            <v>SAP-AC</v>
          </cell>
          <cell r="C2131" t="str">
            <v>44962</v>
          </cell>
          <cell r="D2131" t="str">
            <v>Corporate write-off</v>
          </cell>
          <cell r="E2131" t="str">
            <v>PL44962</v>
          </cell>
        </row>
        <row r="2132">
          <cell r="A2132" t="str">
            <v>44970SAP-AC</v>
          </cell>
          <cell r="B2132" t="str">
            <v>SAP-AC</v>
          </cell>
          <cell r="C2132" t="str">
            <v>44970</v>
          </cell>
          <cell r="D2132" t="str">
            <v>Doubtful debt expense</v>
          </cell>
          <cell r="E2132" t="str">
            <v>PL44970</v>
          </cell>
        </row>
        <row r="2133">
          <cell r="A2133" t="str">
            <v>44980SAP-AC</v>
          </cell>
          <cell r="B2133" t="str">
            <v>SAP-AC</v>
          </cell>
          <cell r="C2133" t="str">
            <v>44980</v>
          </cell>
          <cell r="D2133" t="str">
            <v>Debt collection expenses</v>
          </cell>
          <cell r="E2133" t="str">
            <v>PL44980</v>
          </cell>
        </row>
        <row r="2134">
          <cell r="A2134" t="str">
            <v>44990SAP-AC</v>
          </cell>
          <cell r="B2134" t="str">
            <v>SAP-AC</v>
          </cell>
          <cell r="C2134" t="str">
            <v>44990</v>
          </cell>
          <cell r="D2134" t="str">
            <v>Membership expense</v>
          </cell>
          <cell r="E2134" t="str">
            <v>PL44990</v>
          </cell>
        </row>
        <row r="2135">
          <cell r="A2135" t="str">
            <v>45000SAP-AC</v>
          </cell>
          <cell r="B2135" t="str">
            <v>SAP-AC</v>
          </cell>
          <cell r="C2135" t="str">
            <v>45000</v>
          </cell>
          <cell r="D2135" t="str">
            <v>Feasibility / abandoned projects expense</v>
          </cell>
          <cell r="E2135" t="str">
            <v>PL45000</v>
          </cell>
        </row>
        <row r="2136">
          <cell r="A2136" t="str">
            <v>45010SAP-AC</v>
          </cell>
          <cell r="B2136" t="str">
            <v>SAP-AC</v>
          </cell>
          <cell r="C2136" t="str">
            <v>45010</v>
          </cell>
          <cell r="D2136" t="str">
            <v>Signage expense</v>
          </cell>
          <cell r="E2136" t="str">
            <v>PL45010</v>
          </cell>
        </row>
        <row r="2137">
          <cell r="A2137" t="str">
            <v>45020SAP-AC</v>
          </cell>
          <cell r="B2137" t="str">
            <v>SAP-AC</v>
          </cell>
          <cell r="C2137" t="str">
            <v>45020</v>
          </cell>
          <cell r="D2137" t="str">
            <v>Storage and records management</v>
          </cell>
          <cell r="E2137" t="str">
            <v>PL45020</v>
          </cell>
        </row>
        <row r="2138">
          <cell r="A2138" t="str">
            <v>45030SAP-AC</v>
          </cell>
          <cell r="B2138" t="str">
            <v>SAP-AC</v>
          </cell>
          <cell r="C2138" t="str">
            <v>45030</v>
          </cell>
          <cell r="D2138" t="str">
            <v>Rodent and pest control expense</v>
          </cell>
          <cell r="E2138" t="str">
            <v>PL45030</v>
          </cell>
        </row>
        <row r="2139">
          <cell r="A2139" t="str">
            <v>45040SAP-AC</v>
          </cell>
          <cell r="B2139" t="str">
            <v>SAP-AC</v>
          </cell>
          <cell r="C2139" t="str">
            <v>45040</v>
          </cell>
          <cell r="D2139" t="str">
            <v>Production fees</v>
          </cell>
          <cell r="E2139" t="str">
            <v>PL45040</v>
          </cell>
        </row>
        <row r="2140">
          <cell r="A2140" t="str">
            <v>45050SAP-AC</v>
          </cell>
          <cell r="B2140" t="str">
            <v>SAP-AC</v>
          </cell>
          <cell r="C2140" t="str">
            <v>45050</v>
          </cell>
          <cell r="D2140" t="str">
            <v>Production expenses</v>
          </cell>
          <cell r="E2140" t="str">
            <v>PL45050</v>
          </cell>
        </row>
        <row r="2141">
          <cell r="A2141" t="str">
            <v>45060SAP-AC</v>
          </cell>
          <cell r="B2141" t="str">
            <v>SAP-AC</v>
          </cell>
          <cell r="C2141" t="str">
            <v>45060</v>
          </cell>
          <cell r="D2141" t="str">
            <v>Accreditations expense (NZQA)</v>
          </cell>
          <cell r="E2141" t="str">
            <v>PL45060</v>
          </cell>
        </row>
        <row r="2142">
          <cell r="A2142" t="str">
            <v>45070SAP-AC</v>
          </cell>
          <cell r="B2142" t="str">
            <v>SAP-AC</v>
          </cell>
          <cell r="C2142" t="str">
            <v>45070</v>
          </cell>
          <cell r="D2142" t="str">
            <v>Sustainability Costs</v>
          </cell>
          <cell r="E2142" t="str">
            <v>PL45070</v>
          </cell>
        </row>
        <row r="2143">
          <cell r="A2143" t="str">
            <v>45280SAP-AC</v>
          </cell>
          <cell r="B2143" t="str">
            <v>SAP-AC</v>
          </cell>
          <cell r="C2143" t="str">
            <v>45280</v>
          </cell>
          <cell r="D2143" t="str">
            <v>Vouchers - gifts/prizes</v>
          </cell>
          <cell r="E2143" t="str">
            <v>PL45280</v>
          </cell>
        </row>
        <row r="2144">
          <cell r="A2144" t="str">
            <v>45290SAP-AC</v>
          </cell>
          <cell r="B2144" t="str">
            <v>SAP-AC</v>
          </cell>
          <cell r="C2144" t="str">
            <v>45290</v>
          </cell>
          <cell r="D2144" t="str">
            <v>Other expenses on activities</v>
          </cell>
          <cell r="E2144" t="str">
            <v>PL45290</v>
          </cell>
        </row>
        <row r="2145">
          <cell r="A2145" t="str">
            <v>45291SAP-AC</v>
          </cell>
          <cell r="B2145" t="str">
            <v>SAP-AC</v>
          </cell>
          <cell r="C2145" t="str">
            <v>45291</v>
          </cell>
          <cell r="D2145" t="str">
            <v>Other expenses - group allocation</v>
          </cell>
          <cell r="E2145" t="str">
            <v>PL45291</v>
          </cell>
        </row>
        <row r="2146">
          <cell r="A2146" t="str">
            <v>45292SAP-AC</v>
          </cell>
          <cell r="B2146" t="str">
            <v>SAP-AC</v>
          </cell>
          <cell r="C2146" t="str">
            <v>45292</v>
          </cell>
          <cell r="D2146" t="str">
            <v>Operating savings and efficiencies identified</v>
          </cell>
          <cell r="E2146" t="str">
            <v>PL45292</v>
          </cell>
        </row>
        <row r="2147">
          <cell r="A2147" t="str">
            <v>45293SAP-AC</v>
          </cell>
          <cell r="B2147" t="str">
            <v>SAP-AC</v>
          </cell>
          <cell r="C2147" t="str">
            <v>45293</v>
          </cell>
          <cell r="D2147" t="str">
            <v>Programming Expenses</v>
          </cell>
          <cell r="E2147" t="str">
            <v>PL45293</v>
          </cell>
        </row>
        <row r="2148">
          <cell r="A2148" t="str">
            <v>45298SAP-AC</v>
          </cell>
          <cell r="B2148" t="str">
            <v>SAP-AC</v>
          </cell>
          <cell r="C2148" t="str">
            <v>45298</v>
          </cell>
          <cell r="D2148" t="str">
            <v>Rate reduction options</v>
          </cell>
          <cell r="E2148" t="str">
            <v>PL45299</v>
          </cell>
        </row>
        <row r="2149">
          <cell r="A2149" t="str">
            <v>45299SAP-AC</v>
          </cell>
          <cell r="B2149" t="str">
            <v>SAP-AC</v>
          </cell>
          <cell r="C2149" t="str">
            <v>45299</v>
          </cell>
          <cell r="D2149" t="str">
            <v>Operating savings and efficiency target</v>
          </cell>
          <cell r="E2149" t="str">
            <v>PL45299</v>
          </cell>
        </row>
        <row r="2150">
          <cell r="A2150" t="str">
            <v>49999SAP-AC</v>
          </cell>
          <cell r="B2150" t="str">
            <v>SAP-AC</v>
          </cell>
          <cell r="C2150" t="str">
            <v>49999</v>
          </cell>
          <cell r="D2150" t="str">
            <v>PO Migration blocked</v>
          </cell>
          <cell r="E2150" t="str">
            <v>PL49999</v>
          </cell>
        </row>
        <row r="2151">
          <cell r="A2151" t="str">
            <v>50010SAP-AC</v>
          </cell>
          <cell r="B2151" t="str">
            <v>SAP-AC</v>
          </cell>
          <cell r="C2151" t="str">
            <v>50010</v>
          </cell>
          <cell r="D2151" t="str">
            <v>Internal charges - Time</v>
          </cell>
          <cell r="E2151" t="str">
            <v>PL50010</v>
          </cell>
        </row>
        <row r="2152">
          <cell r="A2152" t="str">
            <v>50020SAP-AC</v>
          </cell>
          <cell r="B2152" t="str">
            <v>SAP-AC</v>
          </cell>
          <cell r="C2152" t="str">
            <v>50020</v>
          </cell>
          <cell r="D2152" t="str">
            <v>Internal recovery - Time</v>
          </cell>
          <cell r="E2152" t="str">
            <v>PL50010</v>
          </cell>
        </row>
        <row r="2153">
          <cell r="A2153" t="str">
            <v>50030SAP-AC</v>
          </cell>
          <cell r="B2153" t="str">
            <v>SAP-AC</v>
          </cell>
          <cell r="C2153" t="str">
            <v>50030</v>
          </cell>
          <cell r="D2153" t="str">
            <v>Internal charges - Bands A-G Time Rate 1</v>
          </cell>
          <cell r="E2153" t="str">
            <v>PL50030</v>
          </cell>
        </row>
        <row r="2154">
          <cell r="A2154" t="str">
            <v>50040SAP-AC</v>
          </cell>
          <cell r="B2154" t="str">
            <v>SAP-AC</v>
          </cell>
          <cell r="C2154" t="str">
            <v>50040</v>
          </cell>
          <cell r="D2154" t="str">
            <v>Internal charges - Bands H-J Time Rate 2</v>
          </cell>
          <cell r="E2154" t="str">
            <v>PL50040</v>
          </cell>
        </row>
        <row r="2155">
          <cell r="A2155" t="str">
            <v>50050SAP-AC</v>
          </cell>
          <cell r="B2155" t="str">
            <v>SAP-AC</v>
          </cell>
          <cell r="C2155" t="str">
            <v>50050</v>
          </cell>
          <cell r="D2155" t="str">
            <v>Internal charges - Bands K-L Time Rate 3</v>
          </cell>
          <cell r="E2155" t="str">
            <v>PL50050</v>
          </cell>
        </row>
        <row r="2156">
          <cell r="A2156" t="str">
            <v>50060SAP-AC</v>
          </cell>
          <cell r="B2156" t="str">
            <v>SAP-AC</v>
          </cell>
          <cell r="C2156" t="str">
            <v>50060</v>
          </cell>
          <cell r="D2156" t="str">
            <v>Internal charges - Time rate 4</v>
          </cell>
          <cell r="E2156" t="str">
            <v>PL50060</v>
          </cell>
        </row>
        <row r="2157">
          <cell r="A2157" t="str">
            <v>50070SAP-AC</v>
          </cell>
          <cell r="B2157" t="str">
            <v>SAP-AC</v>
          </cell>
          <cell r="C2157" t="str">
            <v>50070</v>
          </cell>
          <cell r="D2157" t="str">
            <v>Internal charges - Property rental</v>
          </cell>
          <cell r="E2157" t="str">
            <v>PL50070</v>
          </cell>
        </row>
        <row r="2158">
          <cell r="A2158" t="str">
            <v>50080SAP-AC</v>
          </cell>
          <cell r="B2158" t="str">
            <v>SAP-AC</v>
          </cell>
          <cell r="C2158" t="str">
            <v>50080</v>
          </cell>
          <cell r="D2158" t="str">
            <v>Internal charges - IT cost</v>
          </cell>
          <cell r="E2158" t="str">
            <v>PL50080</v>
          </cell>
        </row>
        <row r="2159">
          <cell r="A2159" t="str">
            <v>50090SAP-AC</v>
          </cell>
          <cell r="B2159" t="str">
            <v>SAP-AC</v>
          </cell>
          <cell r="C2159" t="str">
            <v>50090</v>
          </cell>
          <cell r="D2159" t="str">
            <v>Internal charges - Teleco cost</v>
          </cell>
          <cell r="E2159" t="str">
            <v>PL50090</v>
          </cell>
        </row>
        <row r="2160">
          <cell r="A2160" t="str">
            <v>50100SAP-AC</v>
          </cell>
          <cell r="B2160" t="str">
            <v>SAP-AC</v>
          </cell>
          <cell r="C2160" t="str">
            <v>50100</v>
          </cell>
          <cell r="D2160" t="str">
            <v>Internal charges - Vehicle cost</v>
          </cell>
          <cell r="E2160" t="str">
            <v>PL50100</v>
          </cell>
        </row>
        <row r="2161">
          <cell r="A2161" t="str">
            <v>50110SAP-AC</v>
          </cell>
          <cell r="B2161" t="str">
            <v>SAP-AC</v>
          </cell>
          <cell r="C2161" t="str">
            <v>50110</v>
          </cell>
          <cell r="D2161" t="str">
            <v>Internal charges - City Parks Services</v>
          </cell>
          <cell r="E2161" t="str">
            <v>PL50110</v>
          </cell>
        </row>
        <row r="2162">
          <cell r="A2162" t="str">
            <v>50120SAP-AC</v>
          </cell>
          <cell r="B2162" t="str">
            <v>SAP-AC</v>
          </cell>
          <cell r="C2162" t="str">
            <v>50120</v>
          </cell>
          <cell r="D2162" t="str">
            <v>Internal charges - Catering cost</v>
          </cell>
          <cell r="E2162" t="str">
            <v>PL50120</v>
          </cell>
        </row>
        <row r="2163">
          <cell r="A2163" t="str">
            <v>50125SAP-AC</v>
          </cell>
          <cell r="B2163" t="str">
            <v>SAP-AC</v>
          </cell>
          <cell r="C2163" t="str">
            <v>50125</v>
          </cell>
          <cell r="D2163" t="str">
            <v>Internal charges - marketing</v>
          </cell>
          <cell r="E2163" t="str">
            <v>PL50125</v>
          </cell>
        </row>
        <row r="2164">
          <cell r="A2164" t="str">
            <v>50130SAP-AC</v>
          </cell>
          <cell r="B2164" t="str">
            <v>SAP-AC</v>
          </cell>
          <cell r="C2164" t="str">
            <v>50130</v>
          </cell>
          <cell r="D2164" t="str">
            <v>Internal charges - Printing cost</v>
          </cell>
          <cell r="E2164" t="str">
            <v>PL50130</v>
          </cell>
        </row>
        <row r="2165">
          <cell r="A2165" t="str">
            <v>50140SAP-AC</v>
          </cell>
          <cell r="B2165" t="str">
            <v>SAP-AC</v>
          </cell>
          <cell r="C2165" t="str">
            <v>50140</v>
          </cell>
          <cell r="D2165" t="str">
            <v>Internal charges - Interest</v>
          </cell>
          <cell r="E2165" t="str">
            <v>PL50140</v>
          </cell>
        </row>
        <row r="2166">
          <cell r="A2166" t="str">
            <v>50250SAP-AC</v>
          </cell>
          <cell r="B2166" t="str">
            <v>SAP-AC</v>
          </cell>
          <cell r="C2166" t="str">
            <v>50250</v>
          </cell>
          <cell r="D2166" t="str">
            <v>Internal charges - Other</v>
          </cell>
          <cell r="E2166" t="str">
            <v>PL50250</v>
          </cell>
        </row>
        <row r="2167">
          <cell r="A2167" t="str">
            <v>50260SAP-AC</v>
          </cell>
          <cell r="B2167" t="str">
            <v>SAP-AC</v>
          </cell>
          <cell r="C2167" t="str">
            <v>50260</v>
          </cell>
          <cell r="D2167" t="str">
            <v>Internal revenue</v>
          </cell>
          <cell r="E2167" t="str">
            <v>PL50260</v>
          </cell>
        </row>
        <row r="2168">
          <cell r="A2168" t="str">
            <v>50261SAP-AC</v>
          </cell>
          <cell r="B2168" t="str">
            <v>SAP-AC</v>
          </cell>
          <cell r="C2168" t="str">
            <v>50261</v>
          </cell>
          <cell r="D2168" t="str">
            <v>Internal revenue - catering - beverages</v>
          </cell>
          <cell r="E2168" t="str">
            <v>PL50261</v>
          </cell>
        </row>
        <row r="2169">
          <cell r="A2169" t="str">
            <v>50262SAP-AC</v>
          </cell>
          <cell r="B2169" t="str">
            <v>SAP-AC</v>
          </cell>
          <cell r="C2169" t="str">
            <v>50262</v>
          </cell>
          <cell r="D2169" t="str">
            <v>Internal revenue - catering - food</v>
          </cell>
          <cell r="E2169" t="str">
            <v>PL50262</v>
          </cell>
        </row>
        <row r="2170">
          <cell r="A2170" t="str">
            <v>50510SAP-AC</v>
          </cell>
          <cell r="B2170" t="str">
            <v>SAP-AC</v>
          </cell>
          <cell r="C2170" t="str">
            <v>50510</v>
          </cell>
          <cell r="D2170" t="str">
            <v>Corporate cost allocation</v>
          </cell>
          <cell r="E2170" t="str">
            <v>PL50510</v>
          </cell>
        </row>
        <row r="2171">
          <cell r="A2171" t="str">
            <v>50520SAP-AC</v>
          </cell>
          <cell r="B2171" t="str">
            <v>SAP-AC</v>
          </cell>
          <cell r="C2171" t="str">
            <v>50520</v>
          </cell>
          <cell r="D2171" t="str">
            <v>Interest expense allocation</v>
          </cell>
          <cell r="E2171" t="str">
            <v>PL50520</v>
          </cell>
        </row>
        <row r="2172">
          <cell r="A2172" t="str">
            <v>50530SAP-AC</v>
          </cell>
          <cell r="B2172" t="str">
            <v>SAP-AC</v>
          </cell>
          <cell r="C2172" t="str">
            <v>50530</v>
          </cell>
          <cell r="D2172" t="str">
            <v>Group allocation</v>
          </cell>
          <cell r="E2172" t="str">
            <v>PL50530</v>
          </cell>
        </row>
        <row r="2173">
          <cell r="A2173" t="str">
            <v>50540SAP-AC</v>
          </cell>
          <cell r="B2173" t="str">
            <v>SAP-AC</v>
          </cell>
          <cell r="C2173" t="str">
            <v>50540</v>
          </cell>
          <cell r="D2173" t="str">
            <v>Local board cost allocation</v>
          </cell>
          <cell r="E2173" t="str">
            <v>PL50540</v>
          </cell>
        </row>
        <row r="2174">
          <cell r="A2174" t="str">
            <v>51010SAP-AC</v>
          </cell>
          <cell r="B2174" t="str">
            <v>SAP-AC</v>
          </cell>
          <cell r="C2174" t="str">
            <v>51010</v>
          </cell>
          <cell r="D2174" t="str">
            <v>Fixed asset settlement</v>
          </cell>
          <cell r="E2174" t="str">
            <v>PL51010</v>
          </cell>
        </row>
        <row r="2175">
          <cell r="A2175" t="str">
            <v>51020SAP-AC</v>
          </cell>
          <cell r="B2175" t="str">
            <v>SAP-AC</v>
          </cell>
          <cell r="C2175" t="str">
            <v>51020</v>
          </cell>
          <cell r="D2175" t="str">
            <v>WBS settlement</v>
          </cell>
          <cell r="E2175" t="str">
            <v>PL51020</v>
          </cell>
        </row>
        <row r="2176">
          <cell r="A2176" t="str">
            <v>51030SAP-AC</v>
          </cell>
          <cell r="B2176" t="str">
            <v>SAP-AC</v>
          </cell>
          <cell r="C2176" t="str">
            <v>51030</v>
          </cell>
          <cell r="D2176" t="str">
            <v>Project capital settlement</v>
          </cell>
          <cell r="E2176" t="str">
            <v>PL50010</v>
          </cell>
        </row>
        <row r="2177">
          <cell r="A2177" t="str">
            <v>51031SAP-AC</v>
          </cell>
          <cell r="B2177" t="str">
            <v>SAP-AC</v>
          </cell>
          <cell r="C2177" t="str">
            <v>51031</v>
          </cell>
          <cell r="D2177" t="str">
            <v>Project settlement outsourced works settlement</v>
          </cell>
          <cell r="E2177" t="str">
            <v>PL51031</v>
          </cell>
        </row>
        <row r="2178">
          <cell r="A2178" t="str">
            <v>52050SAP-AC</v>
          </cell>
          <cell r="B2178" t="str">
            <v>SAP-AC</v>
          </cell>
          <cell r="C2178" t="str">
            <v>52050</v>
          </cell>
          <cell r="D2178" t="str">
            <v>Other settlement</v>
          </cell>
          <cell r="E2178" t="str">
            <v>PL52050</v>
          </cell>
        </row>
        <row r="2179">
          <cell r="A2179" t="str">
            <v>53110SAP-AC</v>
          </cell>
          <cell r="B2179" t="str">
            <v>SAP-AC</v>
          </cell>
          <cell r="C2179">
            <v>53110</v>
          </cell>
          <cell r="D2179" t="str">
            <v>Internal revenue - AIM Services</v>
          </cell>
          <cell r="E2179" t="str">
            <v>PL53110</v>
          </cell>
        </row>
        <row r="2180">
          <cell r="A2180" t="str">
            <v>60010SAP-AC</v>
          </cell>
          <cell r="B2180" t="str">
            <v>SAP-AC</v>
          </cell>
          <cell r="C2180" t="str">
            <v>60010</v>
          </cell>
          <cell r="D2180" t="str">
            <v>Interest expense</v>
          </cell>
          <cell r="E2180" t="str">
            <v>PL60010</v>
          </cell>
        </row>
        <row r="2181">
          <cell r="A2181" t="str">
            <v>60013SAP-AC</v>
          </cell>
          <cell r="B2181" t="str">
            <v>SAP-AC</v>
          </cell>
          <cell r="C2181" t="str">
            <v>60013</v>
          </cell>
          <cell r="D2181" t="str">
            <v>Interest expense - time value adjustment other</v>
          </cell>
          <cell r="E2181" t="str">
            <v>PL60013</v>
          </cell>
        </row>
        <row r="2182">
          <cell r="A2182" t="str">
            <v>60014SAP-AC</v>
          </cell>
          <cell r="B2182" t="str">
            <v>SAP-AC</v>
          </cell>
          <cell r="C2182" t="str">
            <v>60014</v>
          </cell>
          <cell r="D2182" t="str">
            <v>Interest expense - time value adj of provisions</v>
          </cell>
          <cell r="E2182" t="str">
            <v>PL60014</v>
          </cell>
        </row>
        <row r="2183">
          <cell r="A2183" t="str">
            <v>60015SAP-AC</v>
          </cell>
          <cell r="B2183" t="str">
            <v>SAP-AC</v>
          </cell>
          <cell r="C2183" t="str">
            <v>60015</v>
          </cell>
          <cell r="D2183" t="str">
            <v>Interest expense - intercompany</v>
          </cell>
          <cell r="E2183" t="str">
            <v>PL60015</v>
          </cell>
        </row>
        <row r="2184">
          <cell r="A2184" t="str">
            <v>60016SAP-AC</v>
          </cell>
          <cell r="B2184" t="str">
            <v>SAP-AC</v>
          </cell>
          <cell r="C2184" t="str">
            <v>60016</v>
          </cell>
          <cell r="D2184" t="str">
            <v>Interest expense GoA</v>
          </cell>
          <cell r="E2184" t="str">
            <v>PL60010</v>
          </cell>
        </row>
        <row r="2185">
          <cell r="A2185" t="str">
            <v>60020SAP-AC</v>
          </cell>
          <cell r="B2185" t="str">
            <v>SAP-AC</v>
          </cell>
          <cell r="C2185" t="str">
            <v>60020</v>
          </cell>
          <cell r="D2185" t="str">
            <v>Net loss on early close out of swaps</v>
          </cell>
          <cell r="E2185" t="str">
            <v>PL60020</v>
          </cell>
        </row>
        <row r="2186">
          <cell r="A2186" t="str">
            <v>60040SAP-AC</v>
          </cell>
          <cell r="B2186" t="str">
            <v>SAP-AC</v>
          </cell>
          <cell r="C2186" t="str">
            <v>60040</v>
          </cell>
          <cell r="D2186" t="str">
            <v>Interest Expense-FVTSD-external</v>
          </cell>
          <cell r="E2186" t="str">
            <v>PL60020</v>
          </cell>
        </row>
        <row r="2187">
          <cell r="A2187" t="str">
            <v>60045SAP-AC</v>
          </cell>
          <cell r="B2187" t="str">
            <v>SAP-AC</v>
          </cell>
          <cell r="C2187">
            <v>60045</v>
          </cell>
          <cell r="D2187" t="str">
            <v>Interest Expense-FVTSD-intercompany</v>
          </cell>
          <cell r="E2187" t="str">
            <v>PL60020</v>
          </cell>
        </row>
        <row r="2188">
          <cell r="A2188" t="str">
            <v>60210SAP-AC</v>
          </cell>
          <cell r="B2188" t="str">
            <v>SAP-AC</v>
          </cell>
          <cell r="C2188" t="str">
            <v>60210</v>
          </cell>
          <cell r="D2188" t="str">
            <v>Interest expense capitalisation</v>
          </cell>
          <cell r="E2188" t="str">
            <v>PL60210</v>
          </cell>
        </row>
        <row r="2189">
          <cell r="A2189" t="str">
            <v>60530SAP-AC</v>
          </cell>
          <cell r="B2189" t="str">
            <v>SAP-AC</v>
          </cell>
          <cell r="C2189" t="str">
            <v>60530</v>
          </cell>
          <cell r="D2189" t="str">
            <v>Derivatives P&amp;L- FV changes</v>
          </cell>
          <cell r="E2189" t="str">
            <v>PL60530</v>
          </cell>
        </row>
        <row r="2190">
          <cell r="A2190" t="str">
            <v>61010SAP-AC</v>
          </cell>
          <cell r="B2190" t="str">
            <v>SAP-AC</v>
          </cell>
          <cell r="C2190" t="str">
            <v>61010</v>
          </cell>
          <cell r="D2190" t="str">
            <v>Amortisation of costs relating to debt issue</v>
          </cell>
          <cell r="E2190" t="str">
            <v>PL61010</v>
          </cell>
        </row>
        <row r="2191">
          <cell r="A2191" t="str">
            <v>61510SAP-AC</v>
          </cell>
          <cell r="B2191" t="str">
            <v>SAP-AC</v>
          </cell>
          <cell r="C2191" t="str">
            <v>61510</v>
          </cell>
          <cell r="D2191" t="str">
            <v>Loss on FV adj - Interest rate swaps</v>
          </cell>
          <cell r="E2191" t="str">
            <v>PL61510</v>
          </cell>
        </row>
        <row r="2192">
          <cell r="A2192" t="str">
            <v>61511SAP-AC</v>
          </cell>
          <cell r="B2192" t="str">
            <v>SAP-AC</v>
          </cell>
          <cell r="C2192" t="str">
            <v>61511</v>
          </cell>
          <cell r="D2192" t="str">
            <v>Loss on FV adj - Fwd FX contracts</v>
          </cell>
          <cell r="E2192" t="str">
            <v>PL61511</v>
          </cell>
        </row>
        <row r="2193">
          <cell r="A2193" t="str">
            <v>61512SAP-AC</v>
          </cell>
          <cell r="B2193" t="str">
            <v>SAP-AC</v>
          </cell>
          <cell r="C2193">
            <v>61512</v>
          </cell>
          <cell r="D2193" t="str">
            <v>Loss on FV adj - CCIRS</v>
          </cell>
          <cell r="E2193" t="str">
            <v>PL61512</v>
          </cell>
        </row>
        <row r="2194">
          <cell r="A2194" t="str">
            <v>61519SAP-AC</v>
          </cell>
          <cell r="B2194" t="str">
            <v>SAP-AC</v>
          </cell>
          <cell r="C2194" t="str">
            <v>61519</v>
          </cell>
          <cell r="D2194" t="str">
            <v>Loss on FV adj - Financial assets and liabilities</v>
          </cell>
          <cell r="E2194" t="str">
            <v>PL61519</v>
          </cell>
        </row>
        <row r="2195">
          <cell r="A2195" t="str">
            <v>61520SAP-AC</v>
          </cell>
          <cell r="B2195" t="str">
            <v>SAP-AC</v>
          </cell>
          <cell r="C2195" t="str">
            <v>61520</v>
          </cell>
          <cell r="D2195" t="str">
            <v>Loss on FV adj - IR swaps intercompany</v>
          </cell>
          <cell r="E2195" t="str">
            <v>PL61520</v>
          </cell>
        </row>
        <row r="2196">
          <cell r="A2196" t="str">
            <v>61521SAP-AC</v>
          </cell>
          <cell r="B2196" t="str">
            <v>SAP-AC</v>
          </cell>
          <cell r="C2196" t="str">
            <v>61521</v>
          </cell>
          <cell r="D2196" t="str">
            <v>Loss on FV adj - Fwd FX contracts intercompany</v>
          </cell>
          <cell r="E2196" t="str">
            <v>PL61521</v>
          </cell>
        </row>
        <row r="2197">
          <cell r="A2197" t="str">
            <v>61530SAP-AC</v>
          </cell>
          <cell r="B2197" t="str">
            <v>SAP-AC</v>
          </cell>
          <cell r="C2197" t="str">
            <v>61530</v>
          </cell>
          <cell r="D2197" t="str">
            <v>BLOCKED Realised foreign exchange gains</v>
          </cell>
          <cell r="E2197" t="str">
            <v>PL61530</v>
          </cell>
        </row>
        <row r="2198">
          <cell r="A2198" t="str">
            <v>61531SAP-AC</v>
          </cell>
          <cell r="B2198" t="str">
            <v>SAP-AC</v>
          </cell>
          <cell r="C2198">
            <v>61531</v>
          </cell>
          <cell r="D2198" t="str">
            <v>Realised foreign exchange gain/loss on FX deriv contracts - External</v>
          </cell>
          <cell r="E2198" t="str">
            <v>PL61531</v>
          </cell>
        </row>
        <row r="2199">
          <cell r="A2199" t="str">
            <v>61540SAP-AC</v>
          </cell>
          <cell r="B2199" t="str">
            <v>SAP-AC</v>
          </cell>
          <cell r="C2199" t="str">
            <v>61540</v>
          </cell>
          <cell r="D2199" t="str">
            <v>Realised foreign exchange losses</v>
          </cell>
          <cell r="E2199" t="str">
            <v>PL61540</v>
          </cell>
        </row>
        <row r="2200">
          <cell r="A2200" t="str">
            <v>61570SAP-AC</v>
          </cell>
          <cell r="B2200" t="str">
            <v>SAP-AC</v>
          </cell>
          <cell r="C2200" t="str">
            <v>61570</v>
          </cell>
          <cell r="D2200" t="str">
            <v>Unrealised foreign exchange losses</v>
          </cell>
          <cell r="E2200" t="str">
            <v>PL61570</v>
          </cell>
        </row>
        <row r="2201">
          <cell r="A2201" t="str">
            <v>62010SAP-AC</v>
          </cell>
          <cell r="B2201" t="str">
            <v>SAP-AC</v>
          </cell>
          <cell r="C2201" t="str">
            <v>62010</v>
          </cell>
          <cell r="D2201" t="str">
            <v>Redeemable preference shares dividends paid</v>
          </cell>
          <cell r="E2201" t="str">
            <v>PL62010</v>
          </cell>
        </row>
        <row r="2202">
          <cell r="A2202" t="str">
            <v>65010SAP-AC</v>
          </cell>
          <cell r="B2202" t="str">
            <v>SAP-AC</v>
          </cell>
          <cell r="C2202" t="str">
            <v>65010</v>
          </cell>
          <cell r="D2202" t="str">
            <v>Intercompany expense - capex funding</v>
          </cell>
          <cell r="E2202" t="str">
            <v>PL65010</v>
          </cell>
        </row>
        <row r="2203">
          <cell r="A2203" t="str">
            <v>65510SAP-AC</v>
          </cell>
          <cell r="B2203" t="str">
            <v>SAP-AC</v>
          </cell>
          <cell r="C2203" t="str">
            <v>65510</v>
          </cell>
          <cell r="D2203" t="str">
            <v>Loss on disposal of assets</v>
          </cell>
          <cell r="E2203" t="str">
            <v>PL65510</v>
          </cell>
        </row>
        <row r="2204">
          <cell r="A2204" t="str">
            <v>65511SAP-AC</v>
          </cell>
          <cell r="B2204" t="str">
            <v>SAP-AC</v>
          </cell>
          <cell r="C2204" t="str">
            <v>65511</v>
          </cell>
          <cell r="D2204" t="str">
            <v>Loss on FV of investment properties</v>
          </cell>
          <cell r="E2204" t="str">
            <v>PL65511</v>
          </cell>
        </row>
        <row r="2205">
          <cell r="A2205" t="str">
            <v>65515SAP-AC</v>
          </cell>
          <cell r="B2205" t="str">
            <v>SAP-AC</v>
          </cell>
          <cell r="C2205" t="str">
            <v>65515</v>
          </cell>
          <cell r="D2205" t="str">
            <v>Loss on sale of other assets</v>
          </cell>
          <cell r="E2205" t="str">
            <v>PL65515</v>
          </cell>
        </row>
        <row r="2206">
          <cell r="A2206" t="str">
            <v>65520SAP-AC</v>
          </cell>
          <cell r="B2206" t="str">
            <v>SAP-AC</v>
          </cell>
          <cell r="C2206" t="str">
            <v>65520</v>
          </cell>
          <cell r="D2206" t="str">
            <v>Loss on revaluation of PP&amp;E</v>
          </cell>
          <cell r="E2206" t="str">
            <v>PL65520</v>
          </cell>
        </row>
        <row r="2207">
          <cell r="A2207" t="str">
            <v>65529SAP-AC</v>
          </cell>
          <cell r="B2207" t="str">
            <v>SAP-AC</v>
          </cell>
          <cell r="C2207" t="str">
            <v>65529</v>
          </cell>
          <cell r="D2207" t="str">
            <v>Impairment of investment in subs, associates and JVs</v>
          </cell>
          <cell r="E2207" t="str">
            <v>PL65529</v>
          </cell>
        </row>
        <row r="2208">
          <cell r="A2208" t="str">
            <v>65530SAP-AC</v>
          </cell>
          <cell r="B2208" t="str">
            <v>SAP-AC</v>
          </cell>
          <cell r="C2208" t="str">
            <v>65530</v>
          </cell>
          <cell r="D2208" t="str">
            <v>Impairment of PPE</v>
          </cell>
          <cell r="E2208" t="str">
            <v>PL65530</v>
          </cell>
        </row>
        <row r="2209">
          <cell r="A2209" t="str">
            <v>65531SAP-AC</v>
          </cell>
          <cell r="B2209" t="str">
            <v>SAP-AC</v>
          </cell>
          <cell r="C2209" t="str">
            <v>65531</v>
          </cell>
          <cell r="D2209" t="str">
            <v>Loss on FV of biological assets</v>
          </cell>
          <cell r="E2209" t="str">
            <v>PL65531</v>
          </cell>
        </row>
        <row r="2210">
          <cell r="A2210" t="str">
            <v>65540SAP-AC</v>
          </cell>
          <cell r="B2210" t="str">
            <v>SAP-AC</v>
          </cell>
          <cell r="C2210" t="str">
            <v>65540</v>
          </cell>
          <cell r="D2210" t="str">
            <v>Capital subsidies expense</v>
          </cell>
          <cell r="E2210" t="str">
            <v>PL65540</v>
          </cell>
        </row>
        <row r="2211">
          <cell r="A2211" t="str">
            <v>65550SAP-AC</v>
          </cell>
          <cell r="B2211" t="str">
            <v>SAP-AC</v>
          </cell>
          <cell r="C2211" t="str">
            <v>65550</v>
          </cell>
          <cell r="D2211" t="str">
            <v>Abandoned capital projects</v>
          </cell>
          <cell r="E2211" t="str">
            <v>PL65550</v>
          </cell>
        </row>
        <row r="2212">
          <cell r="A2212" t="str">
            <v>65555SAP-AC</v>
          </cell>
          <cell r="B2212" t="str">
            <v>SAP-AC</v>
          </cell>
          <cell r="C2212" t="str">
            <v>65555</v>
          </cell>
          <cell r="D2212" t="str">
            <v>Vested assets for capitalisation</v>
          </cell>
          <cell r="E2212" t="str">
            <v>PL65555</v>
          </cell>
        </row>
        <row r="2213">
          <cell r="A2213" t="str">
            <v>65680SAP-AC</v>
          </cell>
          <cell r="B2213" t="str">
            <v>SAP-AC</v>
          </cell>
          <cell r="C2213" t="str">
            <v>65680</v>
          </cell>
          <cell r="D2213" t="str">
            <v>Weathertightness - insurance recoveries</v>
          </cell>
          <cell r="E2213" t="str">
            <v>PL65680</v>
          </cell>
        </row>
        <row r="2214">
          <cell r="A2214" t="str">
            <v>65690SAP-AC</v>
          </cell>
          <cell r="B2214" t="str">
            <v>SAP-AC</v>
          </cell>
          <cell r="C2214" t="str">
            <v>65690</v>
          </cell>
          <cell r="D2214" t="str">
            <v>Other non-operating expenditure</v>
          </cell>
          <cell r="E2214" t="str">
            <v>PL65690</v>
          </cell>
        </row>
        <row r="2215">
          <cell r="A2215" t="str">
            <v>66010SAP-AC</v>
          </cell>
          <cell r="B2215" t="str">
            <v>SAP-AC</v>
          </cell>
          <cell r="C2215" t="str">
            <v>66010</v>
          </cell>
          <cell r="D2215" t="str">
            <v>BLOCKED Income tax expense</v>
          </cell>
          <cell r="E2215" t="str">
            <v>PL66010</v>
          </cell>
        </row>
        <row r="2216">
          <cell r="A2216" t="str">
            <v>69990SAP-AC</v>
          </cell>
          <cell r="B2216" t="str">
            <v>SAP-AC</v>
          </cell>
          <cell r="C2216" t="str">
            <v>69990</v>
          </cell>
          <cell r="D2216" t="str">
            <v>Income tax expense</v>
          </cell>
          <cell r="E2216" t="str">
            <v>PL69990</v>
          </cell>
        </row>
        <row r="2217">
          <cell r="A2217" t="str">
            <v>69996SAP-AC</v>
          </cell>
          <cell r="B2217" t="str">
            <v>SAP-AC</v>
          </cell>
          <cell r="C2217" t="str">
            <v>69996</v>
          </cell>
          <cell r="D2217" t="str">
            <v>Income from discontinued operations</v>
          </cell>
          <cell r="E2217" t="str">
            <v>PL69996</v>
          </cell>
        </row>
        <row r="2218">
          <cell r="A2218" t="str">
            <v>81105SAP-AC</v>
          </cell>
          <cell r="B2218" t="str">
            <v>SAP-AC</v>
          </cell>
          <cell r="C2218" t="str">
            <v>81105</v>
          </cell>
          <cell r="D2218" t="str">
            <v>Equity contributed by disestab councils</v>
          </cell>
          <cell r="E2218" t="str">
            <v>BS81105</v>
          </cell>
        </row>
        <row r="2219">
          <cell r="A2219" t="str">
            <v>81110SAP-AC</v>
          </cell>
          <cell r="B2219" t="str">
            <v>SAP-AC</v>
          </cell>
          <cell r="C2219" t="str">
            <v>81110</v>
          </cell>
          <cell r="D2219" t="str">
            <v>Equity contributed by disestablished CCOs</v>
          </cell>
          <cell r="E2219" t="str">
            <v>BS81110</v>
          </cell>
        </row>
        <row r="2220">
          <cell r="A2220" t="str">
            <v>81120SAP-AC</v>
          </cell>
          <cell r="B2220" t="str">
            <v>SAP-AC</v>
          </cell>
          <cell r="C2220" t="str">
            <v>81120</v>
          </cell>
          <cell r="D2220" t="str">
            <v>Additional equity issued by CCO's</v>
          </cell>
          <cell r="E2220" t="str">
            <v>BS81120</v>
          </cell>
        </row>
        <row r="2221">
          <cell r="A2221" t="str">
            <v>81159SAP-AC</v>
          </cell>
          <cell r="B2221" t="str">
            <v>SAP-AC</v>
          </cell>
          <cell r="C2221" t="str">
            <v>81159</v>
          </cell>
          <cell r="D2221" t="str">
            <v>Share capital</v>
          </cell>
          <cell r="E2221" t="str">
            <v>BS81159</v>
          </cell>
        </row>
        <row r="2222">
          <cell r="A2222" t="str">
            <v>81175SAP-AC</v>
          </cell>
          <cell r="B2222" t="str">
            <v>SAP-AC</v>
          </cell>
          <cell r="C2222" t="str">
            <v>81175</v>
          </cell>
          <cell r="D2222" t="str">
            <v>Share premium reserve</v>
          </cell>
          <cell r="E2222" t="str">
            <v>BS81175</v>
          </cell>
        </row>
        <row r="2223">
          <cell r="A2223" t="str">
            <v>81350SAP-AC</v>
          </cell>
          <cell r="B2223" t="str">
            <v>SAP-AC</v>
          </cell>
          <cell r="C2223" t="str">
            <v>81350</v>
          </cell>
          <cell r="D2223" t="str">
            <v>Retained earnings - restricted equity mvmnts</v>
          </cell>
          <cell r="E2223" t="str">
            <v>BS81350</v>
          </cell>
        </row>
        <row r="2224">
          <cell r="A2224" t="str">
            <v>81355SAP-AC</v>
          </cell>
          <cell r="B2224" t="str">
            <v>SAP-AC</v>
          </cell>
          <cell r="C2224" t="str">
            <v>81355</v>
          </cell>
          <cell r="D2224" t="str">
            <v>Retained earnings - external systems</v>
          </cell>
          <cell r="E2224" t="str">
            <v>BS81355</v>
          </cell>
        </row>
        <row r="2225">
          <cell r="A2225" t="str">
            <v>81356SAP-AC</v>
          </cell>
          <cell r="B2225" t="str">
            <v>SAP-AC</v>
          </cell>
          <cell r="C2225" t="str">
            <v>81356</v>
          </cell>
          <cell r="D2225" t="str">
            <v>Profit and Loss transferred (calculated)</v>
          </cell>
          <cell r="E2225" t="str">
            <v>BS81356</v>
          </cell>
        </row>
        <row r="2226">
          <cell r="A2226" t="str">
            <v>81360SAP-AC</v>
          </cell>
          <cell r="B2226" t="str">
            <v>SAP-AC</v>
          </cell>
          <cell r="C2226" t="str">
            <v>81360</v>
          </cell>
          <cell r="D2226" t="str">
            <v>Retained earnings - prior period adjustments</v>
          </cell>
          <cell r="E2226" t="str">
            <v>BS81360</v>
          </cell>
        </row>
        <row r="2227">
          <cell r="A2227" t="str">
            <v>81365SAP-AC</v>
          </cell>
          <cell r="B2227" t="str">
            <v>SAP-AC</v>
          </cell>
          <cell r="C2227" t="str">
            <v>81365</v>
          </cell>
          <cell r="D2227" t="str">
            <v>Retained earnings</v>
          </cell>
          <cell r="E2227" t="str">
            <v>BS81365</v>
          </cell>
        </row>
        <row r="2228">
          <cell r="A2228" t="str">
            <v>82105SAP-AC</v>
          </cell>
          <cell r="B2228" t="str">
            <v>SAP-AC</v>
          </cell>
          <cell r="C2228" t="str">
            <v>82105</v>
          </cell>
          <cell r="D2228" t="str">
            <v>Equity contributed - restricted equity offset</v>
          </cell>
          <cell r="E2228" t="str">
            <v>BS82105</v>
          </cell>
        </row>
        <row r="2229">
          <cell r="A2229" t="str">
            <v>82130SAP-AC</v>
          </cell>
          <cell r="B2229" t="str">
            <v>SAP-AC</v>
          </cell>
          <cell r="C2229" t="str">
            <v>82130</v>
          </cell>
          <cell r="D2229" t="str">
            <v>Dev contributions community facilities</v>
          </cell>
          <cell r="E2229" t="str">
            <v>BS82130</v>
          </cell>
        </row>
        <row r="2230">
          <cell r="A2230" t="str">
            <v>82150SAP-AC</v>
          </cell>
          <cell r="B2230" t="str">
            <v>SAP-AC</v>
          </cell>
          <cell r="C2230" t="str">
            <v>82150</v>
          </cell>
          <cell r="D2230" t="str">
            <v>Dev contributions public space</v>
          </cell>
          <cell r="E2230" t="str">
            <v>BS82150</v>
          </cell>
        </row>
        <row r="2231">
          <cell r="A2231" t="str">
            <v>82170SAP-AC</v>
          </cell>
          <cell r="B2231" t="str">
            <v>SAP-AC</v>
          </cell>
          <cell r="C2231" t="str">
            <v>82170</v>
          </cell>
          <cell r="D2231" t="str">
            <v>Dev contributions public space infrastructure</v>
          </cell>
          <cell r="E2231" t="str">
            <v>BS82170</v>
          </cell>
        </row>
        <row r="2232">
          <cell r="A2232" t="str">
            <v>82190SAP-AC</v>
          </cell>
          <cell r="B2232" t="str">
            <v>SAP-AC</v>
          </cell>
          <cell r="C2232" t="str">
            <v>82190</v>
          </cell>
          <cell r="D2232" t="str">
            <v>Dev contributions stormwater</v>
          </cell>
          <cell r="E2232" t="str">
            <v>BS82190</v>
          </cell>
        </row>
        <row r="2233">
          <cell r="A2233" t="str">
            <v>82210SAP-AC</v>
          </cell>
          <cell r="B2233" t="str">
            <v>SAP-AC</v>
          </cell>
          <cell r="C2233" t="str">
            <v>82210</v>
          </cell>
          <cell r="D2233" t="str">
            <v>Dev contributions transport</v>
          </cell>
          <cell r="E2233" t="str">
            <v>BS82210</v>
          </cell>
        </row>
        <row r="2234">
          <cell r="A2234" t="str">
            <v>82230SAP-AC</v>
          </cell>
          <cell r="B2234" t="str">
            <v>SAP-AC</v>
          </cell>
          <cell r="C2234" t="str">
            <v>82230</v>
          </cell>
          <cell r="D2234" t="str">
            <v>Dev contributions wastewater</v>
          </cell>
          <cell r="E2234" t="str">
            <v>BS82230</v>
          </cell>
        </row>
        <row r="2235">
          <cell r="A2235" t="str">
            <v>82250SAP-AC</v>
          </cell>
          <cell r="B2235" t="str">
            <v>SAP-AC</v>
          </cell>
          <cell r="C2235" t="str">
            <v>82250</v>
          </cell>
          <cell r="D2235" t="str">
            <v>Dev contributions water supply</v>
          </cell>
          <cell r="E2235" t="str">
            <v>BS82250</v>
          </cell>
        </row>
        <row r="2236">
          <cell r="A2236" t="str">
            <v>82290SAP-AC</v>
          </cell>
          <cell r="B2236" t="str">
            <v>SAP-AC</v>
          </cell>
          <cell r="C2236" t="str">
            <v>82290</v>
          </cell>
          <cell r="D2236" t="str">
            <v>Dev contributions (equity control)</v>
          </cell>
          <cell r="E2236" t="str">
            <v>BS82290</v>
          </cell>
        </row>
        <row r="2237">
          <cell r="A2237" t="str">
            <v>82340SAP-AC</v>
          </cell>
          <cell r="B2237" t="str">
            <v>SAP-AC</v>
          </cell>
          <cell r="C2237" t="str">
            <v>82340</v>
          </cell>
          <cell r="D2237" t="str">
            <v>Former LGA contributions (equity control)</v>
          </cell>
          <cell r="E2237" t="str">
            <v>BS82340</v>
          </cell>
        </row>
        <row r="2238">
          <cell r="A2238" t="str">
            <v>82390SAP-AC</v>
          </cell>
          <cell r="B2238" t="str">
            <v>SAP-AC</v>
          </cell>
          <cell r="C2238" t="str">
            <v>82390</v>
          </cell>
          <cell r="D2238" t="str">
            <v>Financial contributions (equity control)</v>
          </cell>
          <cell r="E2238" t="str">
            <v>BS82390</v>
          </cell>
        </row>
        <row r="2239">
          <cell r="A2239" t="str">
            <v>82405SAP-AC</v>
          </cell>
          <cell r="B2239" t="str">
            <v>SAP-AC</v>
          </cell>
          <cell r="C2239" t="str">
            <v>82405</v>
          </cell>
          <cell r="D2239" t="str">
            <v>BLOCKED Statutory Funds Offstreet Parking</v>
          </cell>
          <cell r="E2239" t="str">
            <v>BS82405</v>
          </cell>
        </row>
        <row r="2240">
          <cell r="A2240" t="str">
            <v>82425SAP-AC</v>
          </cell>
          <cell r="B2240" t="str">
            <v>SAP-AC</v>
          </cell>
          <cell r="C2240" t="str">
            <v>82425</v>
          </cell>
          <cell r="D2240" t="str">
            <v>Trusts - retained earnings (ACC)</v>
          </cell>
          <cell r="E2240" t="str">
            <v>BS82425</v>
          </cell>
        </row>
        <row r="2241">
          <cell r="A2241" t="str">
            <v>82435SAP-AC</v>
          </cell>
          <cell r="B2241" t="str">
            <v>SAP-AC</v>
          </cell>
          <cell r="C2241" t="str">
            <v>82435</v>
          </cell>
          <cell r="D2241" t="str">
            <v>Taylors Light trust fund (RDC)</v>
          </cell>
          <cell r="E2241" t="str">
            <v>BS82435</v>
          </cell>
        </row>
        <row r="2242">
          <cell r="A2242" t="str">
            <v>82440SAP-AC</v>
          </cell>
          <cell r="B2242" t="str">
            <v>SAP-AC</v>
          </cell>
          <cell r="C2242" t="str">
            <v>82440</v>
          </cell>
          <cell r="D2242" t="str">
            <v>Sinclair Park trust fund (RDC)</v>
          </cell>
          <cell r="E2242" t="str">
            <v>BS82440</v>
          </cell>
        </row>
        <row r="2243">
          <cell r="A2243" t="str">
            <v>82500SAP-AC</v>
          </cell>
          <cell r="B2243" t="str">
            <v>SAP-AC</v>
          </cell>
          <cell r="C2243" t="str">
            <v>82500</v>
          </cell>
          <cell r="D2243" t="str">
            <v>Insurance fund reserve (AC use only)</v>
          </cell>
          <cell r="E2243" t="str">
            <v>BS82500</v>
          </cell>
        </row>
        <row r="2244">
          <cell r="A2244" t="str">
            <v>82590SAP-AC</v>
          </cell>
          <cell r="B2244" t="str">
            <v>SAP-AC</v>
          </cell>
          <cell r="C2244" t="str">
            <v>82590</v>
          </cell>
          <cell r="D2244" t="str">
            <v>Statutory  funds offstreet parking (AC use only)</v>
          </cell>
          <cell r="E2244" t="str">
            <v>BS82590</v>
          </cell>
        </row>
        <row r="2245">
          <cell r="A2245" t="str">
            <v>82605SAP-AC</v>
          </cell>
          <cell r="B2245" t="str">
            <v>SAP-AC</v>
          </cell>
          <cell r="C2245" t="str">
            <v>82605</v>
          </cell>
          <cell r="D2245" t="str">
            <v>Zoo - animal acquisition fund (ACC)</v>
          </cell>
          <cell r="E2245" t="str">
            <v>BS82605</v>
          </cell>
        </row>
        <row r="2246">
          <cell r="A2246" t="str">
            <v>82610SAP-AC</v>
          </cell>
          <cell r="B2246" t="str">
            <v>SAP-AC</v>
          </cell>
          <cell r="C2246" t="str">
            <v>82610</v>
          </cell>
          <cell r="D2246" t="str">
            <v>Zoo - conservation fund (ACC)</v>
          </cell>
          <cell r="E2246" t="str">
            <v>BS82610</v>
          </cell>
        </row>
        <row r="2247">
          <cell r="A2247" t="str">
            <v>82620SAP-AC</v>
          </cell>
          <cell r="B2247" t="str">
            <v>SAP-AC</v>
          </cell>
          <cell r="C2247" t="str">
            <v>82620</v>
          </cell>
          <cell r="D2247" t="str">
            <v>New Windsor res</v>
          </cell>
          <cell r="E2247" t="str">
            <v>BS82620</v>
          </cell>
        </row>
        <row r="2248">
          <cell r="A2248" t="str">
            <v>82655SAP-AC</v>
          </cell>
          <cell r="B2248" t="str">
            <v>SAP-AC</v>
          </cell>
          <cell r="C2248" t="str">
            <v>82655</v>
          </cell>
          <cell r="D2248" t="str">
            <v>Designated fund - Public transport (ACC&amp;ARC)</v>
          </cell>
          <cell r="E2248" t="str">
            <v>BS82655</v>
          </cell>
        </row>
        <row r="2249">
          <cell r="A2249" t="str">
            <v>82656SAP-AC</v>
          </cell>
          <cell r="B2249" t="str">
            <v>SAP-AC</v>
          </cell>
          <cell r="C2249" t="str">
            <v>82656</v>
          </cell>
          <cell r="D2249" t="str">
            <v>Designated fund - Barrack Road open space (ACC)</v>
          </cell>
          <cell r="E2249" t="str">
            <v>BS82656</v>
          </cell>
        </row>
        <row r="2250">
          <cell r="A2250" t="str">
            <v>82658SAP-AC</v>
          </cell>
          <cell r="B2250" t="str">
            <v>SAP-AC</v>
          </cell>
          <cell r="C2250" t="str">
            <v>82658</v>
          </cell>
          <cell r="D2250" t="str">
            <v>Special Reserves - Greenmount Golf (ARC)</v>
          </cell>
          <cell r="E2250" t="str">
            <v>BS82658</v>
          </cell>
        </row>
        <row r="2251">
          <cell r="A2251" t="str">
            <v>82665SAP-AC</v>
          </cell>
          <cell r="B2251" t="str">
            <v>SAP-AC</v>
          </cell>
          <cell r="C2251" t="str">
            <v>82665</v>
          </cell>
          <cell r="D2251" t="str">
            <v>Elections Reserve (ARC)</v>
          </cell>
          <cell r="E2251" t="str">
            <v>BS82665</v>
          </cell>
        </row>
        <row r="2252">
          <cell r="A2252" t="str">
            <v>82666SAP-AC</v>
          </cell>
          <cell r="B2252" t="str">
            <v>SAP-AC</v>
          </cell>
          <cell r="C2252" t="str">
            <v>82666</v>
          </cell>
          <cell r="D2252" t="str">
            <v>Landfill Reserve - Greenmount (ARC)</v>
          </cell>
          <cell r="E2252" t="str">
            <v>BS82666</v>
          </cell>
        </row>
        <row r="2253">
          <cell r="A2253" t="str">
            <v>82667SAP-AC</v>
          </cell>
          <cell r="B2253" t="str">
            <v>SAP-AC</v>
          </cell>
          <cell r="C2253" t="str">
            <v>82667</v>
          </cell>
          <cell r="D2253" t="str">
            <v>Landfill Reserve - Pikes Point (ARC)</v>
          </cell>
          <cell r="E2253" t="str">
            <v>BS82667</v>
          </cell>
        </row>
        <row r="2254">
          <cell r="A2254" t="str">
            <v>82668SAP-AC</v>
          </cell>
          <cell r="B2254" t="str">
            <v>SAP-AC</v>
          </cell>
          <cell r="C2254" t="str">
            <v>82668</v>
          </cell>
          <cell r="D2254" t="str">
            <v>Landfill Reserve - Rosedale (ARC)</v>
          </cell>
          <cell r="E2254" t="str">
            <v>BS82668</v>
          </cell>
        </row>
        <row r="2255">
          <cell r="A2255" t="str">
            <v>82669SAP-AC</v>
          </cell>
          <cell r="B2255" t="str">
            <v>SAP-AC</v>
          </cell>
          <cell r="C2255" t="str">
            <v>82669</v>
          </cell>
          <cell r="D2255" t="str">
            <v>Watercare Riparian Projects (ARC)</v>
          </cell>
          <cell r="E2255" t="str">
            <v>BS82669</v>
          </cell>
        </row>
        <row r="2256">
          <cell r="A2256" t="str">
            <v>82671SAP-AC</v>
          </cell>
          <cell r="B2256" t="str">
            <v>SAP-AC</v>
          </cell>
          <cell r="C2256" t="str">
            <v>82671</v>
          </cell>
          <cell r="D2256" t="str">
            <v>EIF Reserve (ARC)</v>
          </cell>
          <cell r="E2256" t="str">
            <v>BS82671</v>
          </cell>
        </row>
        <row r="2257">
          <cell r="A2257" t="str">
            <v>82672SAP-AC</v>
          </cell>
          <cell r="B2257" t="str">
            <v>SAP-AC</v>
          </cell>
          <cell r="C2257" t="str">
            <v>82672</v>
          </cell>
          <cell r="D2257" t="str">
            <v>CCO Monitoring Reserves (ARC)</v>
          </cell>
          <cell r="E2257" t="str">
            <v>BS82672</v>
          </cell>
        </row>
        <row r="2258">
          <cell r="A2258" t="str">
            <v>82673SAP-AC</v>
          </cell>
          <cell r="B2258" t="str">
            <v>SAP-AC</v>
          </cell>
          <cell r="C2258" t="str">
            <v>82673</v>
          </cell>
          <cell r="D2258" t="str">
            <v>Civil Defence Reserves (ARC)</v>
          </cell>
          <cell r="E2258" t="str">
            <v>BS82673</v>
          </cell>
        </row>
        <row r="2259">
          <cell r="A2259" t="str">
            <v>82674SAP-AC</v>
          </cell>
          <cell r="B2259" t="str">
            <v>SAP-AC</v>
          </cell>
          <cell r="C2259" t="str">
            <v>82674</v>
          </cell>
          <cell r="D2259" t="str">
            <v>Project Boston Reserve (ARC)</v>
          </cell>
          <cell r="E2259" t="str">
            <v>BS82674</v>
          </cell>
        </row>
        <row r="2260">
          <cell r="A2260" t="str">
            <v>82675SAP-AC</v>
          </cell>
          <cell r="B2260" t="str">
            <v>SAP-AC</v>
          </cell>
          <cell r="C2260" t="str">
            <v>82675</v>
          </cell>
          <cell r="D2260" t="str">
            <v>Farming Reserve (ARC)</v>
          </cell>
          <cell r="E2260" t="str">
            <v>BS82675</v>
          </cell>
        </row>
        <row r="2261">
          <cell r="A2261" t="str">
            <v>82676SAP-AC</v>
          </cell>
          <cell r="B2261" t="str">
            <v>SAP-AC</v>
          </cell>
          <cell r="C2261" t="str">
            <v>82676</v>
          </cell>
          <cell r="D2261" t="str">
            <v>Mt Smart Stadium Ring Fence Reserve (ARC)</v>
          </cell>
          <cell r="E2261" t="str">
            <v>BS82676</v>
          </cell>
        </row>
        <row r="2262">
          <cell r="A2262" t="str">
            <v>82680SAP-AC</v>
          </cell>
          <cell r="B2262" t="str">
            <v>SAP-AC</v>
          </cell>
          <cell r="C2262" t="str">
            <v>82680</v>
          </cell>
          <cell r="D2262" t="str">
            <v>Asset renewal reserves (FDC) - may need multiple</v>
          </cell>
          <cell r="E2262" t="str">
            <v>BS82680</v>
          </cell>
        </row>
        <row r="2263">
          <cell r="A2263" t="str">
            <v>82681SAP-AC</v>
          </cell>
          <cell r="B2263" t="str">
            <v>SAP-AC</v>
          </cell>
          <cell r="C2263" t="str">
            <v>82681</v>
          </cell>
          <cell r="D2263" t="str">
            <v>District capital reserves (FDC)</v>
          </cell>
          <cell r="E2263" t="str">
            <v>BS82681</v>
          </cell>
        </row>
        <row r="2264">
          <cell r="A2264" t="str">
            <v>82682SAP-AC</v>
          </cell>
          <cell r="B2264" t="str">
            <v>SAP-AC</v>
          </cell>
          <cell r="C2264" t="str">
            <v>82682</v>
          </cell>
          <cell r="D2264" t="str">
            <v>Appropriation reserve (FDC) - may need multiple</v>
          </cell>
          <cell r="E2264" t="str">
            <v>BS82682</v>
          </cell>
        </row>
        <row r="2265">
          <cell r="A2265" t="str">
            <v>82683SAP-AC</v>
          </cell>
          <cell r="B2265" t="str">
            <v>SAP-AC</v>
          </cell>
          <cell r="C2265" t="str">
            <v>82683</v>
          </cell>
          <cell r="D2265" t="str">
            <v>Community centres operating reserves (FDC)</v>
          </cell>
          <cell r="E2265" t="str">
            <v>BS82683</v>
          </cell>
        </row>
        <row r="2266">
          <cell r="A2266" t="str">
            <v>82685SAP-AC</v>
          </cell>
          <cell r="B2266" t="str">
            <v>SAP-AC</v>
          </cell>
          <cell r="C2266" t="str">
            <v>82685</v>
          </cell>
          <cell r="D2266" t="str">
            <v>Solid waste operating reserve (FDC)</v>
          </cell>
          <cell r="E2266" t="str">
            <v>BS82685</v>
          </cell>
        </row>
        <row r="2267">
          <cell r="A2267" t="str">
            <v>82686SAP-AC</v>
          </cell>
          <cell r="B2267" t="str">
            <v>SAP-AC</v>
          </cell>
          <cell r="C2267" t="str">
            <v>82686</v>
          </cell>
          <cell r="D2267" t="str">
            <v>Wastewater operating reserve (FDC)</v>
          </cell>
          <cell r="E2267" t="str">
            <v>BS82686</v>
          </cell>
        </row>
        <row r="2268">
          <cell r="A2268" t="str">
            <v>82694SAP-AC</v>
          </cell>
          <cell r="B2268" t="str">
            <v>SAP-AC</v>
          </cell>
          <cell r="C2268" t="str">
            <v>82694</v>
          </cell>
          <cell r="D2268" t="str">
            <v>Off street parking fund (MCC)</v>
          </cell>
          <cell r="E2268" t="str">
            <v>BS82694</v>
          </cell>
        </row>
        <row r="2269">
          <cell r="A2269" t="str">
            <v>82695SAP-AC</v>
          </cell>
          <cell r="B2269" t="str">
            <v>SAP-AC</v>
          </cell>
          <cell r="C2269" t="str">
            <v>82695</v>
          </cell>
          <cell r="D2269" t="str">
            <v>Howick grants/donations local events fund (MCC)</v>
          </cell>
          <cell r="E2269" t="str">
            <v>BS82695</v>
          </cell>
        </row>
        <row r="2270">
          <cell r="A2270" t="str">
            <v>82696SAP-AC</v>
          </cell>
          <cell r="B2270" t="str">
            <v>SAP-AC</v>
          </cell>
          <cell r="C2270" t="str">
            <v>82696</v>
          </cell>
          <cell r="D2270" t="str">
            <v>Harbour related recreational facilities fund (MCC)</v>
          </cell>
          <cell r="E2270" t="str">
            <v>BS82696</v>
          </cell>
        </row>
        <row r="2271">
          <cell r="A2271" t="str">
            <v>82697SAP-AC</v>
          </cell>
          <cell r="B2271" t="str">
            <v>SAP-AC</v>
          </cell>
          <cell r="C2271" t="str">
            <v>82697</v>
          </cell>
          <cell r="D2271" t="str">
            <v>E. Nixon Garden of Memories fund (MCC)</v>
          </cell>
          <cell r="E2271" t="str">
            <v>BS82697</v>
          </cell>
        </row>
        <row r="2272">
          <cell r="A2272" t="str">
            <v>82699SAP-AC</v>
          </cell>
          <cell r="B2272" t="str">
            <v>SAP-AC</v>
          </cell>
          <cell r="C2272" t="str">
            <v>82699</v>
          </cell>
          <cell r="D2272" t="str">
            <v>Sth Akl Cemetery Perp MaintFnd (MCC)</v>
          </cell>
          <cell r="E2272" t="str">
            <v>BS82699</v>
          </cell>
        </row>
        <row r="2273">
          <cell r="A2273" t="str">
            <v>82703SAP-AC</v>
          </cell>
          <cell r="B2273" t="str">
            <v>SAP-AC</v>
          </cell>
          <cell r="C2273" t="str">
            <v>82703</v>
          </cell>
          <cell r="D2273" t="str">
            <v>Arts Council Local Arts Scheme (MCC)</v>
          </cell>
          <cell r="E2273" t="str">
            <v>BS82703</v>
          </cell>
        </row>
        <row r="2274">
          <cell r="A2274" t="str">
            <v>82704SAP-AC</v>
          </cell>
          <cell r="B2274" t="str">
            <v>SAP-AC</v>
          </cell>
          <cell r="C2274" t="str">
            <v>82704</v>
          </cell>
          <cell r="D2274" t="str">
            <v>Partnership Schemes (MCC)</v>
          </cell>
          <cell r="E2274" t="str">
            <v>BS82704</v>
          </cell>
        </row>
        <row r="2275">
          <cell r="A2275" t="str">
            <v>82710SAP-AC</v>
          </cell>
          <cell r="B2275" t="str">
            <v>SAP-AC</v>
          </cell>
          <cell r="C2275" t="str">
            <v>82710</v>
          </cell>
          <cell r="D2275" t="str">
            <v>Emergency capital replacement reserve (NSCC)</v>
          </cell>
          <cell r="E2275" t="str">
            <v>BS82710</v>
          </cell>
        </row>
        <row r="2276">
          <cell r="A2276" t="str">
            <v>82711SAP-AC</v>
          </cell>
          <cell r="B2276" t="str">
            <v>SAP-AC</v>
          </cell>
          <cell r="C2276" t="str">
            <v>82711</v>
          </cell>
          <cell r="D2276" t="str">
            <v>Subdivisional reserve (NSCC)</v>
          </cell>
          <cell r="E2276" t="str">
            <v>BS82711</v>
          </cell>
        </row>
        <row r="2277">
          <cell r="A2277" t="str">
            <v>82712SAP-AC</v>
          </cell>
          <cell r="B2277" t="str">
            <v>SAP-AC</v>
          </cell>
          <cell r="C2277" t="str">
            <v>82712</v>
          </cell>
          <cell r="D2277" t="str">
            <v>Off-street parking reserve (NSCC)</v>
          </cell>
          <cell r="E2277" t="str">
            <v>BS82712</v>
          </cell>
        </row>
        <row r="2278">
          <cell r="A2278" t="str">
            <v>82713SAP-AC</v>
          </cell>
          <cell r="B2278" t="str">
            <v>SAP-AC</v>
          </cell>
          <cell r="C2278" t="str">
            <v>82713</v>
          </cell>
          <cell r="D2278" t="str">
            <v>Narrow Neck endowment fund reserve (NSCC)</v>
          </cell>
          <cell r="E2278" t="str">
            <v>BS82713</v>
          </cell>
        </row>
        <row r="2279">
          <cell r="A2279" t="str">
            <v>82715SAP-AC</v>
          </cell>
          <cell r="B2279" t="str">
            <v>SAP-AC</v>
          </cell>
          <cell r="C2279" t="str">
            <v>82715</v>
          </cell>
          <cell r="D2279" t="str">
            <v>Takapuna esplanade reserve (NSCC)</v>
          </cell>
          <cell r="E2279" t="str">
            <v>BS82715</v>
          </cell>
        </row>
        <row r="2280">
          <cell r="A2280" t="str">
            <v>82716SAP-AC</v>
          </cell>
          <cell r="B2280" t="str">
            <v>SAP-AC</v>
          </cell>
          <cell r="C2280" t="str">
            <v>82716</v>
          </cell>
          <cell r="D2280" t="str">
            <v>Arts and culture reserve (NSCC)</v>
          </cell>
          <cell r="E2280" t="str">
            <v>BS82716</v>
          </cell>
        </row>
        <row r="2281">
          <cell r="A2281" t="str">
            <v>82717SAP-AC</v>
          </cell>
          <cell r="B2281" t="str">
            <v>SAP-AC</v>
          </cell>
          <cell r="C2281" t="str">
            <v>82717</v>
          </cell>
          <cell r="D2281" t="str">
            <v>Community facilities reserve (NSCC)</v>
          </cell>
          <cell r="E2281" t="str">
            <v>BS82717</v>
          </cell>
        </row>
        <row r="2282">
          <cell r="A2282" t="str">
            <v>82718SAP-AC</v>
          </cell>
          <cell r="B2282" t="str">
            <v>SAP-AC</v>
          </cell>
          <cell r="C2282" t="str">
            <v>82718</v>
          </cell>
          <cell r="D2282" t="str">
            <v>Community Board discretionary funds (NSCC)</v>
          </cell>
          <cell r="E2282" t="str">
            <v>BS82718</v>
          </cell>
        </row>
        <row r="2283">
          <cell r="A2283" t="str">
            <v>82719SAP-AC</v>
          </cell>
          <cell r="B2283" t="str">
            <v>SAP-AC</v>
          </cell>
          <cell r="C2283" t="str">
            <v>82719</v>
          </cell>
          <cell r="D2283" t="str">
            <v>NSC Holdings special fund (NSCC)</v>
          </cell>
          <cell r="E2283" t="str">
            <v>BS82719</v>
          </cell>
        </row>
        <row r="2284">
          <cell r="A2284" t="str">
            <v>82725SAP-AC</v>
          </cell>
          <cell r="B2284" t="str">
            <v>SAP-AC</v>
          </cell>
          <cell r="C2284" t="str">
            <v>82725</v>
          </cell>
          <cell r="D2284" t="str">
            <v>Cemetery reserves (PDC)</v>
          </cell>
          <cell r="E2284" t="str">
            <v>BS82725</v>
          </cell>
        </row>
        <row r="2285">
          <cell r="A2285" t="str">
            <v>82726SAP-AC</v>
          </cell>
          <cell r="B2285" t="str">
            <v>SAP-AC</v>
          </cell>
          <cell r="C2285" t="str">
            <v>82726</v>
          </cell>
          <cell r="D2285" t="str">
            <v>Depreciation reserves (PDC)</v>
          </cell>
          <cell r="E2285" t="str">
            <v>BS82726</v>
          </cell>
        </row>
        <row r="2286">
          <cell r="A2286" t="str">
            <v>82728SAP-AC</v>
          </cell>
          <cell r="B2286" t="str">
            <v>SAP-AC</v>
          </cell>
          <cell r="C2286" t="str">
            <v>82728</v>
          </cell>
          <cell r="D2286" t="str">
            <v>Subdivision contributions reserve (PDC)</v>
          </cell>
          <cell r="E2286" t="str">
            <v>BS82728</v>
          </cell>
        </row>
        <row r="2287">
          <cell r="A2287" t="str">
            <v>82730SAP-AC</v>
          </cell>
          <cell r="B2287" t="str">
            <v>SAP-AC</v>
          </cell>
          <cell r="C2287">
            <v>82730</v>
          </cell>
          <cell r="D2287" t="str">
            <v>World Master Games Reserve</v>
          </cell>
          <cell r="E2287" t="str">
            <v>BS82730</v>
          </cell>
        </row>
        <row r="2288">
          <cell r="A2288" t="str">
            <v>82731SAP-AC</v>
          </cell>
          <cell r="B2288" t="str">
            <v>SAP-AC</v>
          </cell>
          <cell r="C2288" t="str">
            <v>82731</v>
          </cell>
          <cell r="D2288" t="str">
            <v>Capital disaster recovery reserve (RDC)</v>
          </cell>
          <cell r="E2288" t="str">
            <v>BS82731</v>
          </cell>
        </row>
        <row r="2289">
          <cell r="A2289" t="str">
            <v>82732SAP-AC</v>
          </cell>
          <cell r="B2289" t="str">
            <v>SAP-AC</v>
          </cell>
          <cell r="C2289" t="str">
            <v>82732</v>
          </cell>
          <cell r="D2289" t="str">
            <v>Muriwai Beach Progressive Society Hall rsv (RDC)</v>
          </cell>
          <cell r="E2289" t="str">
            <v>BS82732</v>
          </cell>
        </row>
        <row r="2290">
          <cell r="A2290" t="str">
            <v>82733SAP-AC</v>
          </cell>
          <cell r="B2290" t="str">
            <v>SAP-AC</v>
          </cell>
          <cell r="C2290" t="str">
            <v>82733</v>
          </cell>
          <cell r="D2290" t="str">
            <v>Whangaparoa Rd land purchase funding reserve (RDC)</v>
          </cell>
          <cell r="E2290" t="str">
            <v>BS82733</v>
          </cell>
        </row>
        <row r="2291">
          <cell r="A2291" t="str">
            <v>82736SAP-AC</v>
          </cell>
          <cell r="B2291" t="str">
            <v>SAP-AC</v>
          </cell>
          <cell r="C2291" t="str">
            <v>82736</v>
          </cell>
          <cell r="D2291" t="str">
            <v>Kumeu / Riverhead/ Huapai wwater funding res (RDC)</v>
          </cell>
          <cell r="E2291" t="str">
            <v>BS82736</v>
          </cell>
        </row>
        <row r="2292">
          <cell r="A2292" t="str">
            <v>82737SAP-AC</v>
          </cell>
          <cell r="B2292" t="str">
            <v>SAP-AC</v>
          </cell>
          <cell r="C2292" t="str">
            <v>82737</v>
          </cell>
          <cell r="D2292" t="str">
            <v>Targeted rate - Glorit flood protection (RDC)</v>
          </cell>
          <cell r="E2292" t="str">
            <v>BS82737</v>
          </cell>
        </row>
        <row r="2293">
          <cell r="A2293" t="str">
            <v>82738SAP-AC</v>
          </cell>
          <cell r="B2293" t="str">
            <v>SAP-AC</v>
          </cell>
          <cell r="C2293">
            <v>82738</v>
          </cell>
          <cell r="D2293" t="str">
            <v>Landfills funding reserve (RDC)</v>
          </cell>
          <cell r="E2293" t="str">
            <v>BS82738</v>
          </cell>
        </row>
        <row r="2294">
          <cell r="A2294" t="str">
            <v>82739SAP-AC</v>
          </cell>
          <cell r="B2294" t="str">
            <v>SAP-AC</v>
          </cell>
          <cell r="C2294">
            <v>82739</v>
          </cell>
          <cell r="D2294" t="str">
            <v>Auckland Lifelines Group fund</v>
          </cell>
          <cell r="E2294" t="str">
            <v>BS82739</v>
          </cell>
        </row>
        <row r="2295">
          <cell r="A2295" t="str">
            <v>82740SAP-AC</v>
          </cell>
          <cell r="B2295" t="str">
            <v>SAP-AC</v>
          </cell>
          <cell r="C2295">
            <v>82740</v>
          </cell>
          <cell r="D2295" t="str">
            <v>Papakura Golf Course</v>
          </cell>
          <cell r="E2295" t="str">
            <v>BS82740</v>
          </cell>
        </row>
        <row r="2296">
          <cell r="A2296" t="str">
            <v>82741SAP-AC</v>
          </cell>
          <cell r="B2296" t="str">
            <v>SAP-AC</v>
          </cell>
          <cell r="C2296" t="str">
            <v>82741</v>
          </cell>
          <cell r="D2296" t="str">
            <v>Wastewater funding reserve (RDC)</v>
          </cell>
          <cell r="E2296" t="str">
            <v>BS82741</v>
          </cell>
        </row>
        <row r="2297">
          <cell r="A2297" t="str">
            <v>82742SAP-AC</v>
          </cell>
          <cell r="B2297" t="str">
            <v>SAP-AC</v>
          </cell>
          <cell r="C2297" t="str">
            <v>82742</v>
          </cell>
          <cell r="D2297" t="str">
            <v>Targeted rate - forestry (RDC)</v>
          </cell>
          <cell r="E2297" t="str">
            <v>BS82742</v>
          </cell>
        </row>
        <row r="2298">
          <cell r="A2298" t="str">
            <v>82743SAP-AC</v>
          </cell>
          <cell r="B2298" t="str">
            <v>SAP-AC</v>
          </cell>
          <cell r="C2298" t="str">
            <v>82743</v>
          </cell>
          <cell r="D2298" t="str">
            <v>QE II Square reerve</v>
          </cell>
          <cell r="E2298" t="str">
            <v>BS82743</v>
          </cell>
        </row>
        <row r="2299">
          <cell r="A2299" t="str">
            <v>82745SAP-AC</v>
          </cell>
          <cell r="B2299" t="str">
            <v>SAP-AC</v>
          </cell>
          <cell r="C2299" t="str">
            <v>82745</v>
          </cell>
          <cell r="D2299" t="str">
            <v>ART HBC local board funding reserve (RDC)</v>
          </cell>
          <cell r="E2299" t="str">
            <v>BS82745</v>
          </cell>
        </row>
        <row r="2300">
          <cell r="A2300" t="str">
            <v>82746SAP-AC</v>
          </cell>
          <cell r="B2300" t="str">
            <v>SAP-AC</v>
          </cell>
          <cell r="C2300" t="str">
            <v>82746</v>
          </cell>
          <cell r="D2300" t="str">
            <v>Art  Rodney local board funding reserve (RDC)</v>
          </cell>
          <cell r="E2300" t="str">
            <v>BS82746</v>
          </cell>
        </row>
        <row r="2301">
          <cell r="A2301" t="str">
            <v>82748SAP-AC</v>
          </cell>
          <cell r="B2301" t="str">
            <v>SAP-AC</v>
          </cell>
          <cell r="C2301" t="str">
            <v>82748</v>
          </cell>
          <cell r="D2301" t="str">
            <v>Targeted rate - Fairhaven walkway (RDC)</v>
          </cell>
          <cell r="E2301" t="str">
            <v>BS82748</v>
          </cell>
        </row>
        <row r="2302">
          <cell r="A2302" t="str">
            <v>82749SAP-AC</v>
          </cell>
          <cell r="B2302" t="str">
            <v>SAP-AC</v>
          </cell>
          <cell r="C2302" t="str">
            <v>82749</v>
          </cell>
          <cell r="D2302" t="str">
            <v>Northern Animal Shelter funding reserve (RDC)</v>
          </cell>
          <cell r="E2302" t="str">
            <v>BS82749</v>
          </cell>
        </row>
        <row r="2303">
          <cell r="A2303" t="str">
            <v>82750SAP-AC</v>
          </cell>
          <cell r="B2303" t="str">
            <v>SAP-AC</v>
          </cell>
          <cell r="C2303" t="str">
            <v>82750</v>
          </cell>
          <cell r="D2303" t="str">
            <v>Landfill monitoring funding reserve (RDC)</v>
          </cell>
          <cell r="E2303" t="str">
            <v>BS82750</v>
          </cell>
        </row>
        <row r="2304">
          <cell r="A2304" t="str">
            <v>82751SAP-AC</v>
          </cell>
          <cell r="B2304" t="str">
            <v>SAP-AC</v>
          </cell>
          <cell r="C2304" t="str">
            <v>82751</v>
          </cell>
          <cell r="D2304" t="str">
            <v>Targeted rate - Martins Bay wastewwater (RDC)</v>
          </cell>
          <cell r="E2304" t="str">
            <v>BS82751</v>
          </cell>
        </row>
        <row r="2305">
          <cell r="A2305" t="str">
            <v>82752SAP-AC</v>
          </cell>
          <cell r="B2305" t="str">
            <v>SAP-AC</v>
          </cell>
          <cell r="C2305" t="str">
            <v>82752</v>
          </cell>
          <cell r="D2305" t="str">
            <v>Targeted rates - Pt Wells wastewater (RDC)</v>
          </cell>
          <cell r="E2305" t="str">
            <v>BS82752</v>
          </cell>
        </row>
        <row r="2306">
          <cell r="A2306" t="str">
            <v>82761SAP-AC</v>
          </cell>
          <cell r="B2306" t="str">
            <v>SAP-AC</v>
          </cell>
          <cell r="C2306" t="str">
            <v>82761</v>
          </cell>
          <cell r="D2306" t="str">
            <v>Recreation &amp; sport reserve (WCC)</v>
          </cell>
          <cell r="E2306" t="str">
            <v>BS82761</v>
          </cell>
        </row>
        <row r="2307">
          <cell r="A2307" t="str">
            <v>82763SAP-AC</v>
          </cell>
          <cell r="B2307" t="str">
            <v>SAP-AC</v>
          </cell>
          <cell r="C2307" t="str">
            <v>82763</v>
          </cell>
          <cell r="D2307" t="str">
            <v>Community wellbeing reserve (WCC)</v>
          </cell>
          <cell r="E2307" t="str">
            <v>BS82763</v>
          </cell>
        </row>
        <row r="2308">
          <cell r="A2308" t="str">
            <v>82764SAP-AC</v>
          </cell>
          <cell r="B2308" t="str">
            <v>SAP-AC</v>
          </cell>
          <cell r="C2308" t="str">
            <v>82764</v>
          </cell>
          <cell r="D2308" t="str">
            <v>Waikumete Cemetery reserve (WCC)</v>
          </cell>
          <cell r="E2308" t="str">
            <v>BS82764</v>
          </cell>
        </row>
        <row r="2309">
          <cell r="A2309" t="str">
            <v>82765SAP-AC</v>
          </cell>
          <cell r="B2309" t="str">
            <v>SAP-AC</v>
          </cell>
          <cell r="C2309" t="str">
            <v>82765</v>
          </cell>
          <cell r="D2309" t="str">
            <v>Disaster recovery reserve (WCC)</v>
          </cell>
          <cell r="E2309" t="str">
            <v>BS82765</v>
          </cell>
        </row>
        <row r="2310">
          <cell r="A2310" t="str">
            <v>82766SAP-AC</v>
          </cell>
          <cell r="B2310" t="str">
            <v>SAP-AC</v>
          </cell>
          <cell r="C2310" t="str">
            <v>82766</v>
          </cell>
          <cell r="D2310" t="str">
            <v>Rural fire recovery reserve (WCC)</v>
          </cell>
          <cell r="E2310" t="str">
            <v>BS82766</v>
          </cell>
        </row>
        <row r="2311">
          <cell r="A2311" t="str">
            <v>82767SAP-AC</v>
          </cell>
          <cell r="B2311" t="str">
            <v>SAP-AC</v>
          </cell>
          <cell r="C2311" t="str">
            <v>82767</v>
          </cell>
          <cell r="D2311" t="str">
            <v>Waitakere Quarry aftercare reserve (WCC)</v>
          </cell>
          <cell r="E2311" t="str">
            <v>BS82767</v>
          </cell>
        </row>
        <row r="2312">
          <cell r="A2312" t="str">
            <v>82768SAP-AC</v>
          </cell>
          <cell r="B2312" t="str">
            <v>SAP-AC</v>
          </cell>
          <cell r="C2312" t="str">
            <v>82768</v>
          </cell>
          <cell r="D2312" t="str">
            <v>Harbourview / Orangihina UAC reserve (WCC)</v>
          </cell>
          <cell r="E2312" t="str">
            <v>BS82768</v>
          </cell>
        </row>
        <row r="2313">
          <cell r="A2313" t="str">
            <v>82769SAP-AC</v>
          </cell>
          <cell r="B2313" t="str">
            <v>SAP-AC</v>
          </cell>
          <cell r="C2313" t="str">
            <v>82769</v>
          </cell>
          <cell r="D2313" t="str">
            <v>Hobsonville Domain compensation reserve (WCC)</v>
          </cell>
          <cell r="E2313" t="str">
            <v>BS82769</v>
          </cell>
        </row>
        <row r="2314">
          <cell r="A2314" t="str">
            <v>82770SAP-AC</v>
          </cell>
          <cell r="B2314" t="str">
            <v>SAP-AC</v>
          </cell>
          <cell r="C2314" t="str">
            <v>82770</v>
          </cell>
          <cell r="D2314" t="str">
            <v>Waikumete Chapel restoration reserve (WCC)</v>
          </cell>
          <cell r="E2314" t="str">
            <v>BS82770</v>
          </cell>
        </row>
        <row r="2315">
          <cell r="A2315" t="str">
            <v>82782SAP-AC</v>
          </cell>
          <cell r="B2315" t="str">
            <v>SAP-AC</v>
          </cell>
          <cell r="C2315" t="str">
            <v>82782</v>
          </cell>
          <cell r="D2315" t="str">
            <v>Regional Fuel Tax Reserve</v>
          </cell>
          <cell r="E2315" t="str">
            <v>BS82782</v>
          </cell>
        </row>
        <row r="2316">
          <cell r="A2316" t="str">
            <v>84010SAP-AC</v>
          </cell>
          <cell r="B2316" t="str">
            <v>SAP-AC</v>
          </cell>
          <cell r="C2316" t="str">
            <v>84010</v>
          </cell>
          <cell r="D2316" t="str">
            <v>Targeted rate - refuse (ACC)</v>
          </cell>
          <cell r="E2316" t="str">
            <v>BS84010</v>
          </cell>
        </row>
        <row r="2317">
          <cell r="A2317" t="str">
            <v>84020SAP-AC</v>
          </cell>
          <cell r="B2317" t="str">
            <v>SAP-AC</v>
          </cell>
          <cell r="C2317" t="str">
            <v>84020</v>
          </cell>
          <cell r="D2317" t="str">
            <v>City Centre targeted rate reserve</v>
          </cell>
          <cell r="E2317" t="str">
            <v>BS84020</v>
          </cell>
        </row>
        <row r="2318">
          <cell r="A2318" t="str">
            <v>84030SAP-AC</v>
          </cell>
          <cell r="B2318" t="str">
            <v>SAP-AC</v>
          </cell>
          <cell r="C2318" t="str">
            <v>84030</v>
          </cell>
          <cell r="D2318" t="str">
            <v>Targeted rate - community developmnt housing (ACC)</v>
          </cell>
          <cell r="E2318" t="str">
            <v>BS84030</v>
          </cell>
        </row>
        <row r="2319">
          <cell r="A2319" t="str">
            <v>84040SAP-AC</v>
          </cell>
          <cell r="B2319" t="str">
            <v>SAP-AC</v>
          </cell>
          <cell r="C2319" t="str">
            <v>84040</v>
          </cell>
          <cell r="D2319" t="str">
            <v>Open spaces volcanic cones reserve</v>
          </cell>
          <cell r="E2319" t="str">
            <v>BS84040</v>
          </cell>
        </row>
        <row r="2320">
          <cell r="A2320" t="str">
            <v>84050SAP-AC</v>
          </cell>
          <cell r="B2320" t="str">
            <v>SAP-AC</v>
          </cell>
          <cell r="C2320" t="str">
            <v>84050</v>
          </cell>
          <cell r="D2320" t="str">
            <v>Targeted rate Rodney Local Board transport</v>
          </cell>
          <cell r="E2320" t="str">
            <v>BS84050</v>
          </cell>
        </row>
        <row r="2321">
          <cell r="A2321" t="str">
            <v>84060SAP-AC</v>
          </cell>
          <cell r="B2321" t="str">
            <v>SAP-AC</v>
          </cell>
          <cell r="C2321" t="str">
            <v>84060</v>
          </cell>
          <cell r="D2321" t="str">
            <v>Targeted rate - parkland purchase (ARC)</v>
          </cell>
          <cell r="E2321" t="str">
            <v>BS84060</v>
          </cell>
        </row>
        <row r="2322">
          <cell r="A2322" t="str">
            <v>84070SAP-AC</v>
          </cell>
          <cell r="B2322" t="str">
            <v>SAP-AC</v>
          </cell>
          <cell r="C2322" t="str">
            <v>84070</v>
          </cell>
          <cell r="D2322" t="str">
            <v>Targeted rate water quality</v>
          </cell>
          <cell r="E2322" t="str">
            <v>BS84070</v>
          </cell>
        </row>
        <row r="2323">
          <cell r="A2323" t="str">
            <v>84080SAP-AC</v>
          </cell>
          <cell r="B2323" t="str">
            <v>SAP-AC</v>
          </cell>
          <cell r="C2323" t="str">
            <v>84080</v>
          </cell>
          <cell r="D2323" t="str">
            <v>Targeted rate natural environment</v>
          </cell>
          <cell r="E2323" t="str">
            <v>BS84080</v>
          </cell>
        </row>
        <row r="2324">
          <cell r="A2324" t="str">
            <v>84090SAP-AC</v>
          </cell>
          <cell r="B2324" t="str">
            <v>SAP-AC</v>
          </cell>
          <cell r="C2324" t="str">
            <v>84090</v>
          </cell>
          <cell r="D2324" t="str">
            <v>Targeted rate accommodation provider</v>
          </cell>
          <cell r="E2324" t="str">
            <v>BS84090</v>
          </cell>
        </row>
        <row r="2325">
          <cell r="A2325" t="str">
            <v>84390SAP-AC</v>
          </cell>
          <cell r="B2325" t="str">
            <v>SAP-AC</v>
          </cell>
          <cell r="C2325" t="str">
            <v>84390</v>
          </cell>
          <cell r="D2325" t="str">
            <v>Targeted rate accommodation provider</v>
          </cell>
          <cell r="E2325" t="str">
            <v>BS84390</v>
          </cell>
        </row>
        <row r="2326">
          <cell r="A2326" t="str">
            <v>84455SAP-AC</v>
          </cell>
          <cell r="B2326" t="str">
            <v>SAP-AC</v>
          </cell>
          <cell r="C2326" t="str">
            <v>84455</v>
          </cell>
          <cell r="D2326" t="str">
            <v>BLOCKED Insurance fund reserve</v>
          </cell>
          <cell r="E2326" t="str">
            <v>BS84455</v>
          </cell>
        </row>
        <row r="2327">
          <cell r="A2327" t="str">
            <v>84510SAP-AC</v>
          </cell>
          <cell r="B2327" t="str">
            <v>SAP-AC</v>
          </cell>
          <cell r="C2327" t="str">
            <v>84510</v>
          </cell>
          <cell r="D2327" t="str">
            <v>Revaluation - land</v>
          </cell>
          <cell r="E2327" t="str">
            <v>BS84510</v>
          </cell>
        </row>
        <row r="2328">
          <cell r="A2328" t="str">
            <v>84530SAP-AC</v>
          </cell>
          <cell r="B2328" t="str">
            <v>SAP-AC</v>
          </cell>
          <cell r="C2328" t="str">
            <v>84530</v>
          </cell>
          <cell r="D2328" t="str">
            <v>Revaluation - land under roads</v>
          </cell>
          <cell r="E2328" t="str">
            <v>BS84530</v>
          </cell>
        </row>
        <row r="2329">
          <cell r="A2329" t="str">
            <v>84550SAP-AC</v>
          </cell>
          <cell r="B2329" t="str">
            <v>SAP-AC</v>
          </cell>
          <cell r="C2329" t="str">
            <v>84550</v>
          </cell>
          <cell r="D2329" t="str">
            <v>Revaluation - parks land</v>
          </cell>
          <cell r="E2329" t="str">
            <v>BS84550</v>
          </cell>
        </row>
        <row r="2330">
          <cell r="A2330" t="str">
            <v>84570SAP-AC</v>
          </cell>
          <cell r="B2330" t="str">
            <v>SAP-AC</v>
          </cell>
          <cell r="C2330" t="str">
            <v>84570</v>
          </cell>
          <cell r="D2330" t="str">
            <v>Revaluation - buildings</v>
          </cell>
          <cell r="E2330" t="str">
            <v>BS84570</v>
          </cell>
        </row>
        <row r="2331">
          <cell r="A2331" t="str">
            <v>84590SAP-AC</v>
          </cell>
          <cell r="B2331" t="str">
            <v>SAP-AC</v>
          </cell>
          <cell r="C2331" t="str">
            <v>84590</v>
          </cell>
          <cell r="D2331" t="str">
            <v>Revaluation - parks</v>
          </cell>
          <cell r="E2331" t="str">
            <v>BS84590</v>
          </cell>
        </row>
        <row r="2332">
          <cell r="A2332" t="str">
            <v>84610SAP-AC</v>
          </cell>
          <cell r="B2332" t="str">
            <v>SAP-AC</v>
          </cell>
          <cell r="C2332" t="str">
            <v>84610</v>
          </cell>
          <cell r="D2332" t="str">
            <v>Revaluation - roading assets</v>
          </cell>
          <cell r="E2332" t="str">
            <v>BS84610</v>
          </cell>
        </row>
        <row r="2333">
          <cell r="A2333" t="str">
            <v>84630SAP-AC</v>
          </cell>
          <cell r="B2333" t="str">
            <v>SAP-AC</v>
          </cell>
          <cell r="C2333" t="str">
            <v>84630</v>
          </cell>
          <cell r="D2333" t="str">
            <v>Revaluation - drainage systems</v>
          </cell>
          <cell r="E2333" t="str">
            <v>BS84630</v>
          </cell>
        </row>
        <row r="2334">
          <cell r="A2334" t="str">
            <v>84650SAP-AC</v>
          </cell>
          <cell r="B2334" t="str">
            <v>SAP-AC</v>
          </cell>
          <cell r="C2334" t="str">
            <v>84650</v>
          </cell>
          <cell r="D2334" t="str">
            <v>Revaluation - pipeline assest (WC only)</v>
          </cell>
          <cell r="E2334" t="str">
            <v>BS84650</v>
          </cell>
        </row>
        <row r="2335">
          <cell r="A2335" t="str">
            <v>84651SAP-AC</v>
          </cell>
          <cell r="B2335" t="str">
            <v>SAP-AC</v>
          </cell>
          <cell r="C2335" t="str">
            <v>84651</v>
          </cell>
          <cell r="D2335" t="str">
            <v>Revaluation - tanks, tunnels,resvoirs assets (WC)</v>
          </cell>
          <cell r="E2335" t="str">
            <v>BS84651</v>
          </cell>
        </row>
        <row r="2336">
          <cell r="A2336" t="str">
            <v>84652SAP-AC</v>
          </cell>
          <cell r="B2336" t="str">
            <v>SAP-AC</v>
          </cell>
          <cell r="C2336" t="str">
            <v>84652</v>
          </cell>
          <cell r="D2336" t="str">
            <v>Revaluation - dams (WC only)</v>
          </cell>
          <cell r="E2336" t="str">
            <v>BS84652</v>
          </cell>
        </row>
        <row r="2337">
          <cell r="A2337" t="str">
            <v>84653SAP-AC</v>
          </cell>
          <cell r="B2337" t="str">
            <v>SAP-AC</v>
          </cell>
          <cell r="C2337" t="str">
            <v>84653</v>
          </cell>
          <cell r="D2337" t="str">
            <v>Revaluation - machinery (WC only)</v>
          </cell>
          <cell r="E2337" t="str">
            <v>BS84653</v>
          </cell>
        </row>
        <row r="2338">
          <cell r="A2338" t="str">
            <v>84654SAP-AC</v>
          </cell>
          <cell r="B2338" t="str">
            <v>SAP-AC</v>
          </cell>
          <cell r="C2338" t="str">
            <v>84654</v>
          </cell>
          <cell r="D2338" t="str">
            <v>Revaluation - rolling stock (AT only)</v>
          </cell>
          <cell r="E2338" t="str">
            <v>BS84654</v>
          </cell>
        </row>
        <row r="2339">
          <cell r="A2339" t="str">
            <v>84690SAP-AC</v>
          </cell>
          <cell r="B2339" t="str">
            <v>SAP-AC</v>
          </cell>
          <cell r="C2339" t="str">
            <v>84690</v>
          </cell>
          <cell r="D2339" t="str">
            <v>Revaluation - civil structures</v>
          </cell>
          <cell r="E2339" t="str">
            <v>BS84690</v>
          </cell>
        </row>
        <row r="2340">
          <cell r="A2340" t="str">
            <v>84691SAP-AC</v>
          </cell>
          <cell r="B2340" t="str">
            <v>SAP-AC</v>
          </cell>
          <cell r="C2340" t="str">
            <v>84691</v>
          </cell>
          <cell r="D2340" t="str">
            <v>ARR - Improvements and buildings</v>
          </cell>
          <cell r="E2340" t="str">
            <v>BS84691</v>
          </cell>
        </row>
        <row r="2341">
          <cell r="A2341" t="str">
            <v>84710SAP-AC</v>
          </cell>
          <cell r="B2341" t="str">
            <v>SAP-AC</v>
          </cell>
          <cell r="C2341" t="str">
            <v>84710</v>
          </cell>
          <cell r="D2341" t="str">
            <v>Revaluation - art and rare books</v>
          </cell>
          <cell r="E2341" t="str">
            <v>BS84710</v>
          </cell>
        </row>
        <row r="2342">
          <cell r="A2342" t="str">
            <v>84730SAP-AC</v>
          </cell>
          <cell r="B2342" t="str">
            <v>SAP-AC</v>
          </cell>
          <cell r="C2342" t="str">
            <v>84730</v>
          </cell>
          <cell r="D2342" t="str">
            <v>Revaluation - library books</v>
          </cell>
          <cell r="E2342" t="str">
            <v>BS84730</v>
          </cell>
        </row>
        <row r="2343">
          <cell r="A2343" t="str">
            <v>84750SAP-AC</v>
          </cell>
          <cell r="B2343" t="str">
            <v>SAP-AC</v>
          </cell>
          <cell r="C2343" t="str">
            <v>84750</v>
          </cell>
          <cell r="D2343" t="str">
            <v>Revaluation - wharves</v>
          </cell>
          <cell r="E2343" t="str">
            <v>BS84750</v>
          </cell>
        </row>
        <row r="2344">
          <cell r="A2344" t="str">
            <v>84770SAP-AC</v>
          </cell>
          <cell r="B2344" t="str">
            <v>SAP-AC</v>
          </cell>
          <cell r="C2344" t="str">
            <v>84770</v>
          </cell>
          <cell r="D2344" t="str">
            <v>Revaluation - marina water rights</v>
          </cell>
          <cell r="E2344" t="str">
            <v>BS84770</v>
          </cell>
        </row>
        <row r="2345">
          <cell r="A2345" t="str">
            <v>84790SAP-AC</v>
          </cell>
          <cell r="B2345" t="str">
            <v>SAP-AC</v>
          </cell>
          <cell r="C2345" t="str">
            <v>84790</v>
          </cell>
          <cell r="D2345" t="str">
            <v>Revaluation - other assets</v>
          </cell>
          <cell r="E2345" t="str">
            <v>BS84790</v>
          </cell>
        </row>
        <row r="2346">
          <cell r="A2346" t="str">
            <v>84855SAP-AC</v>
          </cell>
          <cell r="B2346" t="str">
            <v>SAP-AC</v>
          </cell>
          <cell r="C2346" t="str">
            <v>84855</v>
          </cell>
          <cell r="D2346" t="str">
            <v>Revaluation - listed shares</v>
          </cell>
          <cell r="E2346" t="str">
            <v>BS84855</v>
          </cell>
        </row>
        <row r="2347">
          <cell r="A2347" t="str">
            <v>84865SAP-AC</v>
          </cell>
          <cell r="B2347" t="str">
            <v>SAP-AC</v>
          </cell>
          <cell r="C2347" t="str">
            <v>84865</v>
          </cell>
          <cell r="D2347" t="str">
            <v>Revaluation - Akld International Airport Ltd share</v>
          </cell>
          <cell r="E2347" t="str">
            <v>BS84865</v>
          </cell>
        </row>
        <row r="2348">
          <cell r="A2348" t="str">
            <v>84895SAP-AC</v>
          </cell>
          <cell r="B2348" t="str">
            <v>SAP-AC</v>
          </cell>
          <cell r="C2348" t="str">
            <v>84895</v>
          </cell>
          <cell r="D2348" t="str">
            <v>Revaluation - available for sale investments</v>
          </cell>
          <cell r="E2348" t="str">
            <v>BS84895</v>
          </cell>
        </row>
        <row r="2349">
          <cell r="A2349" t="str">
            <v>84965SAP-AC</v>
          </cell>
          <cell r="B2349" t="str">
            <v>SAP-AC</v>
          </cell>
          <cell r="C2349" t="str">
            <v>84965</v>
          </cell>
          <cell r="D2349" t="str">
            <v>Revaluation - cash flow hedge-interest rate swaps</v>
          </cell>
          <cell r="E2349" t="str">
            <v>BS84965</v>
          </cell>
        </row>
        <row r="2350">
          <cell r="A2350" t="str">
            <v>84966SAP-AC</v>
          </cell>
          <cell r="B2350" t="str">
            <v>SAP-AC</v>
          </cell>
          <cell r="C2350" t="str">
            <v>84966</v>
          </cell>
          <cell r="D2350" t="str">
            <v>Revaluation - cashflow hedge-forward fx contracts</v>
          </cell>
          <cell r="E2350" t="str">
            <v>BS84966</v>
          </cell>
        </row>
        <row r="2351">
          <cell r="A2351" t="str">
            <v>85010SAP-AC</v>
          </cell>
          <cell r="B2351" t="str">
            <v>SAP-AC</v>
          </cell>
          <cell r="C2351" t="str">
            <v>85010</v>
          </cell>
          <cell r="D2351" t="str">
            <v>Revaluation - share of associates reserves</v>
          </cell>
          <cell r="E2351" t="str">
            <v>BS85010</v>
          </cell>
        </row>
        <row r="2352">
          <cell r="A2352" t="str">
            <v>85985SAP-AC</v>
          </cell>
          <cell r="B2352" t="str">
            <v>SAP-AC</v>
          </cell>
          <cell r="C2352" t="str">
            <v>85985</v>
          </cell>
          <cell r="D2352" t="str">
            <v>Minority interest</v>
          </cell>
          <cell r="E2352" t="str">
            <v>BS85985</v>
          </cell>
        </row>
        <row r="2353">
          <cell r="A2353" t="str">
            <v>90000SAP-AC</v>
          </cell>
          <cell r="B2353" t="str">
            <v>SAP-AC</v>
          </cell>
          <cell r="C2353">
            <v>90000</v>
          </cell>
          <cell r="D2353" t="str">
            <v>Time charge costs</v>
          </cell>
          <cell r="E2353" t="str">
            <v>PL51010</v>
          </cell>
        </row>
        <row r="2354">
          <cell r="A2354" t="str">
            <v>94999SAP-AC</v>
          </cell>
          <cell r="B2354" t="str">
            <v>SAP-AC</v>
          </cell>
          <cell r="C2354" t="str">
            <v>94999</v>
          </cell>
          <cell r="D2354" t="str">
            <v>Dividends expense</v>
          </cell>
          <cell r="E2354" t="str">
            <v>PL94999</v>
          </cell>
        </row>
        <row r="2355">
          <cell r="A2355" t="str">
            <v>95999SAP-AC</v>
          </cell>
          <cell r="B2355" t="str">
            <v>SAP-AC</v>
          </cell>
          <cell r="C2355" t="str">
            <v>95999</v>
          </cell>
          <cell r="D2355" t="str">
            <v>Minority interest - share of profit or loss</v>
          </cell>
          <cell r="E2355" t="str">
            <v>PL95999</v>
          </cell>
        </row>
        <row r="2356">
          <cell r="A2356" t="str">
            <v>99999SAP-AC</v>
          </cell>
          <cell r="B2356" t="str">
            <v>SAP-AC</v>
          </cell>
          <cell r="C2356" t="str">
            <v>99999</v>
          </cell>
          <cell r="D2356" t="str">
            <v>PSCD Summary records to GL contra account</v>
          </cell>
          <cell r="E2356" t="str">
            <v>BS99999</v>
          </cell>
        </row>
        <row r="2357">
          <cell r="A2357" t="str">
            <v>10000Ports</v>
          </cell>
          <cell r="B2357" t="str">
            <v>Ports</v>
          </cell>
          <cell r="C2357" t="str">
            <v>10000</v>
          </cell>
          <cell r="D2357" t="str">
            <v>Goods Wharfage Income</v>
          </cell>
          <cell r="E2357" t="str">
            <v>PL30085</v>
          </cell>
        </row>
        <row r="2358">
          <cell r="A2358" t="str">
            <v>10005Ports</v>
          </cell>
          <cell r="B2358" t="str">
            <v>Ports</v>
          </cell>
          <cell r="C2358" t="str">
            <v>10005</v>
          </cell>
          <cell r="D2358" t="str">
            <v>Lease Infrastructure</v>
          </cell>
          <cell r="E2358" t="str">
            <v>PL30085</v>
          </cell>
        </row>
        <row r="2359">
          <cell r="A2359" t="str">
            <v>10010Ports</v>
          </cell>
          <cell r="B2359" t="str">
            <v>Ports</v>
          </cell>
          <cell r="C2359" t="str">
            <v>10010</v>
          </cell>
          <cell r="D2359" t="str">
            <v>Imports-Breakbulk (Tonnes)</v>
          </cell>
          <cell r="E2359" t="str">
            <v>PL30085</v>
          </cell>
        </row>
        <row r="2360">
          <cell r="A2360" t="str">
            <v>10020Ports</v>
          </cell>
          <cell r="B2360" t="str">
            <v>Ports</v>
          </cell>
          <cell r="C2360" t="str">
            <v>10020</v>
          </cell>
          <cell r="D2360" t="str">
            <v>Exports-Breakbulk (Tonnes)</v>
          </cell>
          <cell r="E2360" t="str">
            <v>PL30085</v>
          </cell>
        </row>
        <row r="2361">
          <cell r="A2361" t="str">
            <v>10030Ports</v>
          </cell>
          <cell r="B2361" t="str">
            <v>Ports</v>
          </cell>
          <cell r="C2361" t="str">
            <v>10030</v>
          </cell>
          <cell r="D2361" t="str">
            <v>Imports-Containers (TEUS)</v>
          </cell>
          <cell r="E2361" t="str">
            <v>PL30085</v>
          </cell>
        </row>
        <row r="2362">
          <cell r="A2362" t="str">
            <v>10040Ports</v>
          </cell>
          <cell r="B2362" t="str">
            <v>Ports</v>
          </cell>
          <cell r="C2362" t="str">
            <v>10040</v>
          </cell>
          <cell r="D2362" t="str">
            <v>Exports-Containers (TEUS)</v>
          </cell>
          <cell r="E2362" t="str">
            <v>PL30085</v>
          </cell>
        </row>
        <row r="2363">
          <cell r="A2363" t="str">
            <v>10050Ports</v>
          </cell>
          <cell r="B2363" t="str">
            <v>Ports</v>
          </cell>
          <cell r="C2363" t="str">
            <v>10050</v>
          </cell>
          <cell r="D2363" t="str">
            <v>Monthly Goods Wharfage</v>
          </cell>
          <cell r="E2363" t="str">
            <v>PL30085</v>
          </cell>
        </row>
        <row r="2364">
          <cell r="A2364" t="str">
            <v>10070Ports</v>
          </cell>
          <cell r="B2364" t="str">
            <v>Ports</v>
          </cell>
          <cell r="C2364" t="str">
            <v>10070</v>
          </cell>
          <cell r="D2364" t="str">
            <v>Land,Reship,SOB,Overdimension CTNR</v>
          </cell>
          <cell r="E2364" t="str">
            <v>PL30085</v>
          </cell>
        </row>
        <row r="2365">
          <cell r="A2365" t="str">
            <v>10071Ports</v>
          </cell>
          <cell r="B2365" t="str">
            <v>Ports</v>
          </cell>
          <cell r="C2365" t="str">
            <v>10071</v>
          </cell>
          <cell r="D2365" t="str">
            <v>Land,Reship,SOB,Overdimension BBLK</v>
          </cell>
          <cell r="E2365" t="str">
            <v>PL30085</v>
          </cell>
        </row>
        <row r="2366">
          <cell r="A2366" t="str">
            <v>10082Ports</v>
          </cell>
          <cell r="B2366" t="str">
            <v>Ports</v>
          </cell>
          <cell r="C2366" t="str">
            <v>10082</v>
          </cell>
          <cell r="D2366" t="str">
            <v>Inland Ports Lease</v>
          </cell>
          <cell r="E2366" t="str">
            <v>PL41210</v>
          </cell>
        </row>
        <row r="2367">
          <cell r="A2367" t="str">
            <v>10083Ports</v>
          </cell>
          <cell r="B2367" t="str">
            <v>Ports</v>
          </cell>
          <cell r="C2367" t="str">
            <v>10083</v>
          </cell>
          <cell r="D2367" t="str">
            <v>Axis Lease</v>
          </cell>
          <cell r="E2367" t="str">
            <v>PL41210</v>
          </cell>
        </row>
        <row r="2368">
          <cell r="A2368" t="str">
            <v>10084Ports</v>
          </cell>
          <cell r="B2368" t="str">
            <v>Ports</v>
          </cell>
          <cell r="C2368" t="str">
            <v>10084</v>
          </cell>
          <cell r="D2368" t="str">
            <v>General Whves Lease</v>
          </cell>
          <cell r="E2368" t="str">
            <v>PL41210</v>
          </cell>
        </row>
        <row r="2369">
          <cell r="A2369" t="str">
            <v>10085Ports</v>
          </cell>
          <cell r="B2369" t="str">
            <v>Ports</v>
          </cell>
          <cell r="C2369" t="str">
            <v>10085</v>
          </cell>
          <cell r="D2369" t="str">
            <v>VSA Wharfage Reduction</v>
          </cell>
          <cell r="E2369" t="str">
            <v>PL30085</v>
          </cell>
        </row>
        <row r="2370">
          <cell r="A2370" t="str">
            <v>10086Ports</v>
          </cell>
          <cell r="B2370" t="str">
            <v>Ports</v>
          </cell>
          <cell r="C2370" t="str">
            <v>10086</v>
          </cell>
          <cell r="D2370" t="str">
            <v>Axis Container Wharfage</v>
          </cell>
          <cell r="E2370" t="str">
            <v>PL30085</v>
          </cell>
        </row>
        <row r="2371">
          <cell r="A2371" t="str">
            <v>10087Ports</v>
          </cell>
          <cell r="B2371" t="str">
            <v>Ports</v>
          </cell>
          <cell r="C2371" t="str">
            <v>10087</v>
          </cell>
          <cell r="D2371" t="str">
            <v>Axis Breakbulk Wharfage</v>
          </cell>
          <cell r="E2371" t="str">
            <v>PL30085</v>
          </cell>
        </row>
        <row r="2372">
          <cell r="A2372" t="str">
            <v>10088Ports</v>
          </cell>
          <cell r="B2372" t="str">
            <v>Ports</v>
          </cell>
          <cell r="C2372" t="str">
            <v>10088</v>
          </cell>
          <cell r="D2372" t="str">
            <v>Gen Whves Container Wharfage</v>
          </cell>
          <cell r="E2372" t="str">
            <v>PL41210</v>
          </cell>
        </row>
        <row r="2373">
          <cell r="A2373" t="str">
            <v>10089Ports</v>
          </cell>
          <cell r="B2373" t="str">
            <v>Ports</v>
          </cell>
          <cell r="C2373" t="str">
            <v>10089</v>
          </cell>
          <cell r="D2373" t="str">
            <v>Gen Whves Breakbulk Wharfage</v>
          </cell>
          <cell r="E2373" t="str">
            <v>PL30085</v>
          </cell>
        </row>
        <row r="2374">
          <cell r="A2374" t="str">
            <v>10090Ports</v>
          </cell>
          <cell r="B2374" t="str">
            <v>Ports</v>
          </cell>
          <cell r="C2374" t="str">
            <v>10090</v>
          </cell>
          <cell r="D2374" t="str">
            <v>Goods Wharfage-Corporate</v>
          </cell>
          <cell r="E2374" t="str">
            <v>PL30085</v>
          </cell>
        </row>
        <row r="2375">
          <cell r="A2375" t="str">
            <v>10091Ports</v>
          </cell>
          <cell r="B2375" t="str">
            <v>Ports</v>
          </cell>
          <cell r="C2375" t="str">
            <v>10091</v>
          </cell>
          <cell r="D2375" t="str">
            <v>Commission Paid-Goods Wharfage</v>
          </cell>
          <cell r="E2375" t="str">
            <v>PL30085</v>
          </cell>
        </row>
        <row r="2376">
          <cell r="A2376" t="str">
            <v>10092Ports</v>
          </cell>
          <cell r="B2376" t="str">
            <v>Ports</v>
          </cell>
          <cell r="C2376" t="str">
            <v>10092</v>
          </cell>
          <cell r="D2376" t="str">
            <v>Overheads Paid-Goods Wharfage</v>
          </cell>
          <cell r="E2376" t="str">
            <v>PL30085</v>
          </cell>
        </row>
        <row r="2377">
          <cell r="A2377" t="str">
            <v>10093Ports</v>
          </cell>
          <cell r="B2377" t="str">
            <v>Ports</v>
          </cell>
          <cell r="C2377" t="str">
            <v>10093</v>
          </cell>
          <cell r="D2377" t="str">
            <v>Seapack Rebate</v>
          </cell>
          <cell r="E2377" t="str">
            <v>PL30085</v>
          </cell>
        </row>
        <row r="2378">
          <cell r="A2378" t="str">
            <v>10094Ports</v>
          </cell>
          <cell r="B2378" t="str">
            <v>Ports</v>
          </cell>
          <cell r="C2378" t="str">
            <v>10094</v>
          </cell>
          <cell r="D2378" t="str">
            <v>Onehunga-Pacifica</v>
          </cell>
          <cell r="E2378" t="str">
            <v>PL30085</v>
          </cell>
        </row>
        <row r="2379">
          <cell r="A2379" t="str">
            <v>10095Ports</v>
          </cell>
          <cell r="B2379" t="str">
            <v>Ports</v>
          </cell>
          <cell r="C2379" t="str">
            <v>10095</v>
          </cell>
          <cell r="D2379" t="str">
            <v>Management Fee-Axis</v>
          </cell>
          <cell r="E2379" t="str">
            <v>PL30085</v>
          </cell>
        </row>
        <row r="2380">
          <cell r="A2380" t="str">
            <v>10096Ports</v>
          </cell>
          <cell r="B2380" t="str">
            <v>Ports</v>
          </cell>
          <cell r="C2380" t="str">
            <v>10096</v>
          </cell>
          <cell r="D2380" t="str">
            <v>Management Fee-General Wharves</v>
          </cell>
          <cell r="E2380" t="str">
            <v>PL30085</v>
          </cell>
        </row>
        <row r="2381">
          <cell r="A2381" t="str">
            <v>10097Ports</v>
          </cell>
          <cell r="B2381" t="str">
            <v>Ports</v>
          </cell>
          <cell r="C2381" t="str">
            <v>10097</v>
          </cell>
          <cell r="D2381" t="str">
            <v>Axis Rail Charges</v>
          </cell>
          <cell r="E2381" t="str">
            <v>PL30085</v>
          </cell>
        </row>
        <row r="2382">
          <cell r="A2382" t="str">
            <v>10098Ports</v>
          </cell>
          <cell r="B2382" t="str">
            <v>Ports</v>
          </cell>
          <cell r="C2382" t="str">
            <v>10098</v>
          </cell>
          <cell r="D2382" t="str">
            <v>Land Tranship</v>
          </cell>
          <cell r="E2382" t="str">
            <v>PL30085</v>
          </cell>
        </row>
        <row r="2383">
          <cell r="A2383" t="str">
            <v>10099Ports</v>
          </cell>
          <cell r="B2383" t="str">
            <v>Ports</v>
          </cell>
          <cell r="C2383" t="str">
            <v>10099</v>
          </cell>
          <cell r="D2383" t="str">
            <v>Elim Gds Whfge Mgmnt Fee Rec'd</v>
          </cell>
          <cell r="E2383" t="str">
            <v>PL30085</v>
          </cell>
        </row>
        <row r="2384">
          <cell r="A2384" t="str">
            <v>10999Ports</v>
          </cell>
          <cell r="B2384" t="str">
            <v>Ports</v>
          </cell>
          <cell r="C2384" t="str">
            <v>10999</v>
          </cell>
          <cell r="D2384" t="str">
            <v>General Wharves Adjustment</v>
          </cell>
          <cell r="E2384" t="str">
            <v>PL30085</v>
          </cell>
        </row>
        <row r="2385">
          <cell r="A2385" t="str">
            <v>11000Ports</v>
          </cell>
          <cell r="B2385" t="str">
            <v>Ports</v>
          </cell>
          <cell r="C2385" t="str">
            <v>11000</v>
          </cell>
          <cell r="D2385" t="str">
            <v>Rental Income</v>
          </cell>
          <cell r="E2385" t="str">
            <v>PL30085</v>
          </cell>
        </row>
        <row r="2386">
          <cell r="A2386" t="str">
            <v>11006Ports</v>
          </cell>
          <cell r="B2386" t="str">
            <v>Ports</v>
          </cell>
          <cell r="C2386" t="str">
            <v>11006</v>
          </cell>
          <cell r="D2386" t="str">
            <v>Investment properties - Leases</v>
          </cell>
          <cell r="E2386" t="str">
            <v>PL32390</v>
          </cell>
        </row>
        <row r="2387">
          <cell r="A2387" t="str">
            <v>11007Ports</v>
          </cell>
          <cell r="B2387" t="str">
            <v>Ports</v>
          </cell>
          <cell r="C2387" t="str">
            <v>11007</v>
          </cell>
          <cell r="D2387" t="str">
            <v>Leases</v>
          </cell>
          <cell r="E2387" t="str">
            <v>PL30085</v>
          </cell>
        </row>
        <row r="2388">
          <cell r="A2388" t="str">
            <v>11012Ports</v>
          </cell>
          <cell r="B2388" t="str">
            <v>Ports</v>
          </cell>
          <cell r="C2388" t="str">
            <v>11012</v>
          </cell>
          <cell r="D2388" t="str">
            <v>Investment properties - Licences</v>
          </cell>
          <cell r="E2388" t="str">
            <v>PL32390</v>
          </cell>
        </row>
        <row r="2389">
          <cell r="A2389" t="str">
            <v>11013Ports</v>
          </cell>
          <cell r="B2389" t="str">
            <v>Ports</v>
          </cell>
          <cell r="C2389" t="str">
            <v>11013</v>
          </cell>
          <cell r="D2389" t="str">
            <v>Licences</v>
          </cell>
          <cell r="E2389" t="str">
            <v>PL30085</v>
          </cell>
        </row>
        <row r="2390">
          <cell r="A2390" t="str">
            <v>11015Ports</v>
          </cell>
          <cell r="B2390" t="str">
            <v>Ports</v>
          </cell>
          <cell r="C2390" t="str">
            <v>11015</v>
          </cell>
          <cell r="D2390" t="str">
            <v>Premises Hire</v>
          </cell>
          <cell r="E2390" t="str">
            <v>PL30085</v>
          </cell>
        </row>
        <row r="2391">
          <cell r="A2391" t="str">
            <v>11016Ports</v>
          </cell>
          <cell r="B2391" t="str">
            <v>Ports</v>
          </cell>
          <cell r="C2391" t="str">
            <v>11016</v>
          </cell>
          <cell r="D2391" t="str">
            <v>Investment properties - Tenancies</v>
          </cell>
          <cell r="E2391" t="str">
            <v>PL32390</v>
          </cell>
        </row>
        <row r="2392">
          <cell r="A2392" t="str">
            <v>11017Ports</v>
          </cell>
          <cell r="B2392" t="str">
            <v>Ports</v>
          </cell>
          <cell r="C2392" t="str">
            <v>11017</v>
          </cell>
          <cell r="D2392" t="str">
            <v>Tenancies</v>
          </cell>
          <cell r="E2392" t="str">
            <v>PL30085</v>
          </cell>
        </row>
        <row r="2393">
          <cell r="A2393" t="str">
            <v>11018Ports</v>
          </cell>
          <cell r="B2393" t="str">
            <v>Ports</v>
          </cell>
          <cell r="C2393" t="str">
            <v>11018</v>
          </cell>
          <cell r="D2393" t="str">
            <v>Carparking</v>
          </cell>
          <cell r="E2393" t="str">
            <v>PL30085</v>
          </cell>
        </row>
        <row r="2394">
          <cell r="A2394" t="str">
            <v>11019Ports</v>
          </cell>
          <cell r="B2394" t="str">
            <v>Ports</v>
          </cell>
          <cell r="C2394" t="str">
            <v>11019</v>
          </cell>
          <cell r="D2394" t="str">
            <v>Miscellaneous Rentals</v>
          </cell>
          <cell r="E2394" t="str">
            <v>PL30085</v>
          </cell>
        </row>
        <row r="2395">
          <cell r="A2395" t="str">
            <v>11020Ports</v>
          </cell>
          <cell r="B2395" t="str">
            <v>Ports</v>
          </cell>
          <cell r="C2395" t="str">
            <v>11020</v>
          </cell>
          <cell r="D2395" t="str">
            <v>Premises Hire</v>
          </cell>
          <cell r="E2395" t="str">
            <v>PL30085</v>
          </cell>
        </row>
        <row r="2396">
          <cell r="A2396" t="str">
            <v>11021Ports</v>
          </cell>
          <cell r="B2396" t="str">
            <v>Ports</v>
          </cell>
          <cell r="C2396" t="str">
            <v>11021</v>
          </cell>
          <cell r="D2396" t="str">
            <v>Vending Machine Revenue</v>
          </cell>
          <cell r="E2396" t="str">
            <v>PL30085</v>
          </cell>
        </row>
        <row r="2397">
          <cell r="A2397" t="str">
            <v>11025Ports</v>
          </cell>
          <cell r="B2397" t="str">
            <v>Ports</v>
          </cell>
          <cell r="C2397" t="str">
            <v>11025</v>
          </cell>
          <cell r="D2397" t="str">
            <v>Rental Management Fees</v>
          </cell>
          <cell r="E2397" t="str">
            <v>PL30085</v>
          </cell>
        </row>
        <row r="2398">
          <cell r="A2398" t="str">
            <v>11026Ports</v>
          </cell>
          <cell r="B2398" t="str">
            <v>Ports</v>
          </cell>
          <cell r="C2398" t="str">
            <v>11026</v>
          </cell>
          <cell r="D2398" t="str">
            <v>Port Agency Fees</v>
          </cell>
          <cell r="E2398" t="str">
            <v>PL30085</v>
          </cell>
        </row>
        <row r="2399">
          <cell r="A2399" t="str">
            <v>11027Ports</v>
          </cell>
          <cell r="B2399" t="str">
            <v>Ports</v>
          </cell>
          <cell r="C2399" t="str">
            <v>11027</v>
          </cell>
          <cell r="D2399" t="str">
            <v>Operating Expenses Recovery</v>
          </cell>
          <cell r="E2399" t="str">
            <v>PL30085</v>
          </cell>
        </row>
        <row r="2400">
          <cell r="A2400" t="str">
            <v>11028Ports</v>
          </cell>
          <cell r="B2400" t="str">
            <v>Ports</v>
          </cell>
          <cell r="C2400" t="str">
            <v>11028</v>
          </cell>
          <cell r="D2400" t="str">
            <v>Recoverable Expenses</v>
          </cell>
          <cell r="E2400" t="str">
            <v>PL30085</v>
          </cell>
        </row>
        <row r="2401">
          <cell r="A2401" t="str">
            <v>11029Ports</v>
          </cell>
          <cell r="B2401" t="str">
            <v>Ports</v>
          </cell>
          <cell r="C2401" t="str">
            <v>11029</v>
          </cell>
          <cell r="D2401" t="str">
            <v>Tenant Washup Charges</v>
          </cell>
          <cell r="E2401" t="str">
            <v>PL30085</v>
          </cell>
        </row>
        <row r="2402">
          <cell r="A2402" t="str">
            <v>11037Ports</v>
          </cell>
          <cell r="B2402" t="str">
            <v>Ports</v>
          </cell>
          <cell r="C2402" t="str">
            <v>11037</v>
          </cell>
          <cell r="D2402" t="str">
            <v>Signage</v>
          </cell>
          <cell r="E2402" t="str">
            <v>PL30085</v>
          </cell>
        </row>
        <row r="2403">
          <cell r="A2403" t="str">
            <v>11100Ports</v>
          </cell>
          <cell r="B2403" t="str">
            <v>Ports</v>
          </cell>
          <cell r="C2403" t="str">
            <v>11100</v>
          </cell>
          <cell r="D2403" t="str">
            <v>Rental Income Internal</v>
          </cell>
          <cell r="E2403" t="str">
            <v>PL30085</v>
          </cell>
        </row>
        <row r="2404">
          <cell r="A2404" t="str">
            <v>11101Ports</v>
          </cell>
          <cell r="B2404" t="str">
            <v>Ports</v>
          </cell>
          <cell r="C2404" t="str">
            <v>11101</v>
          </cell>
          <cell r="D2404" t="str">
            <v>Elim Interco Rental Received</v>
          </cell>
          <cell r="E2404" t="str">
            <v>PL30085</v>
          </cell>
        </row>
        <row r="2405">
          <cell r="A2405" t="str">
            <v>11107Ports</v>
          </cell>
          <cell r="B2405" t="str">
            <v>Ports</v>
          </cell>
          <cell r="C2405" t="str">
            <v>11107</v>
          </cell>
          <cell r="D2405" t="str">
            <v>Leases-Internal</v>
          </cell>
          <cell r="E2405" t="str">
            <v>PL30085</v>
          </cell>
        </row>
        <row r="2406">
          <cell r="A2406" t="str">
            <v>11113Ports</v>
          </cell>
          <cell r="B2406" t="str">
            <v>Ports</v>
          </cell>
          <cell r="C2406" t="str">
            <v>11113</v>
          </cell>
          <cell r="D2406" t="str">
            <v>Licences-Internal</v>
          </cell>
          <cell r="E2406" t="str">
            <v>PL30085</v>
          </cell>
        </row>
        <row r="2407">
          <cell r="A2407" t="str">
            <v>11117Ports</v>
          </cell>
          <cell r="B2407" t="str">
            <v>Ports</v>
          </cell>
          <cell r="C2407" t="str">
            <v>11117</v>
          </cell>
          <cell r="D2407" t="str">
            <v>Tenancies-Internal</v>
          </cell>
          <cell r="E2407" t="str">
            <v>PL30085</v>
          </cell>
        </row>
        <row r="2408">
          <cell r="A2408" t="str">
            <v>11118Ports</v>
          </cell>
          <cell r="B2408" t="str">
            <v>Ports</v>
          </cell>
          <cell r="C2408" t="str">
            <v>11118</v>
          </cell>
          <cell r="D2408" t="str">
            <v>Carparking-Internal</v>
          </cell>
          <cell r="E2408" t="str">
            <v>PL30085</v>
          </cell>
        </row>
        <row r="2409">
          <cell r="A2409" t="str">
            <v>11119Ports</v>
          </cell>
          <cell r="B2409" t="str">
            <v>Ports</v>
          </cell>
          <cell r="C2409" t="str">
            <v>11119</v>
          </cell>
          <cell r="D2409" t="str">
            <v>Misc Rentals-Internal</v>
          </cell>
          <cell r="E2409" t="str">
            <v>PL30085</v>
          </cell>
        </row>
        <row r="2410">
          <cell r="A2410" t="str">
            <v>11250Ports</v>
          </cell>
          <cell r="B2410" t="str">
            <v>Ports</v>
          </cell>
          <cell r="C2410" t="str">
            <v>11250</v>
          </cell>
          <cell r="D2410" t="str">
            <v>Rental Mgmnt Fees-Internal</v>
          </cell>
          <cell r="E2410" t="str">
            <v>PL30085</v>
          </cell>
        </row>
        <row r="2411">
          <cell r="A2411" t="str">
            <v>11270Ports</v>
          </cell>
          <cell r="B2411" t="str">
            <v>Ports</v>
          </cell>
          <cell r="C2411" t="str">
            <v>11270</v>
          </cell>
          <cell r="D2411" t="str">
            <v>Operating Expenses-Internal</v>
          </cell>
          <cell r="E2411" t="str">
            <v>PL30085</v>
          </cell>
        </row>
        <row r="2412">
          <cell r="A2412" t="str">
            <v>11370Ports</v>
          </cell>
          <cell r="B2412" t="str">
            <v>Ports</v>
          </cell>
          <cell r="C2412" t="str">
            <v>11370</v>
          </cell>
          <cell r="D2412" t="str">
            <v>Signage-Internal</v>
          </cell>
          <cell r="E2412" t="str">
            <v>PL30085</v>
          </cell>
        </row>
        <row r="2413">
          <cell r="A2413" t="str">
            <v>12000Ports</v>
          </cell>
          <cell r="B2413" t="str">
            <v>Ports</v>
          </cell>
          <cell r="C2413" t="str">
            <v>12000</v>
          </cell>
          <cell r="D2413" t="str">
            <v>Demurrage - Storage Income</v>
          </cell>
          <cell r="E2413" t="str">
            <v>PL30085</v>
          </cell>
        </row>
        <row r="2414">
          <cell r="A2414" t="str">
            <v>12001Ports</v>
          </cell>
          <cell r="B2414" t="str">
            <v>Ports</v>
          </cell>
          <cell r="C2414" t="str">
            <v>12001</v>
          </cell>
          <cell r="D2414" t="str">
            <v>Demurrage- Export</v>
          </cell>
          <cell r="E2414" t="str">
            <v>PL30085</v>
          </cell>
        </row>
        <row r="2415">
          <cell r="A2415" t="str">
            <v>12002Ports</v>
          </cell>
          <cell r="B2415" t="str">
            <v>Ports</v>
          </cell>
          <cell r="C2415" t="str">
            <v>12002</v>
          </cell>
          <cell r="D2415" t="str">
            <v>Demurrage - Tranship</v>
          </cell>
          <cell r="E2415" t="str">
            <v>PL30085</v>
          </cell>
        </row>
        <row r="2416">
          <cell r="A2416" t="str">
            <v>12005Ports</v>
          </cell>
          <cell r="B2416" t="str">
            <v>Ports</v>
          </cell>
          <cell r="C2416" t="str">
            <v>12005</v>
          </cell>
          <cell r="D2416" t="str">
            <v>Fuel Recovery</v>
          </cell>
          <cell r="E2416" t="str">
            <v>PL30085</v>
          </cell>
        </row>
        <row r="2417">
          <cell r="A2417" t="str">
            <v>12010Ports</v>
          </cell>
          <cell r="B2417" t="str">
            <v>Ports</v>
          </cell>
          <cell r="C2417" t="str">
            <v>12010</v>
          </cell>
          <cell r="D2417" t="str">
            <v>Demurrage-Corporate</v>
          </cell>
          <cell r="E2417" t="str">
            <v>PL30085</v>
          </cell>
        </row>
        <row r="2418">
          <cell r="A2418" t="str">
            <v>12011Ports</v>
          </cell>
          <cell r="B2418" t="str">
            <v>Ports</v>
          </cell>
          <cell r="C2418" t="str">
            <v>12011</v>
          </cell>
          <cell r="D2418" t="str">
            <v>Commission Paid-Demurrage</v>
          </cell>
          <cell r="E2418" t="str">
            <v>PL30085</v>
          </cell>
        </row>
        <row r="2419">
          <cell r="A2419" t="str">
            <v>12012Ports</v>
          </cell>
          <cell r="B2419" t="str">
            <v>Ports</v>
          </cell>
          <cell r="C2419" t="str">
            <v>12012</v>
          </cell>
          <cell r="D2419" t="str">
            <v>General Wharves Demurrage Fee</v>
          </cell>
          <cell r="E2419" t="str">
            <v>PL30085</v>
          </cell>
        </row>
        <row r="2420">
          <cell r="A2420" t="str">
            <v>12015Ports</v>
          </cell>
          <cell r="B2420" t="str">
            <v>Ports</v>
          </cell>
          <cell r="C2420" t="str">
            <v>12015</v>
          </cell>
          <cell r="D2420" t="str">
            <v>Border Security Charge</v>
          </cell>
          <cell r="E2420" t="str">
            <v>PL30085</v>
          </cell>
        </row>
        <row r="2421">
          <cell r="A2421" t="str">
            <v>12016Ports</v>
          </cell>
          <cell r="B2421" t="str">
            <v>Ports</v>
          </cell>
          <cell r="C2421" t="str">
            <v>12016</v>
          </cell>
          <cell r="D2421" t="str">
            <v>Merchandise</v>
          </cell>
          <cell r="E2421" t="str">
            <v>PL30085</v>
          </cell>
        </row>
        <row r="2422">
          <cell r="A2422" t="str">
            <v>12017Ports</v>
          </cell>
          <cell r="B2422" t="str">
            <v>Ports</v>
          </cell>
          <cell r="C2422" t="str">
            <v>12017</v>
          </cell>
          <cell r="D2422" t="str">
            <v>Border Sec Rev transfer</v>
          </cell>
          <cell r="E2422" t="str">
            <v>PL30085</v>
          </cell>
        </row>
        <row r="2423">
          <cell r="A2423" t="str">
            <v>12050Ports</v>
          </cell>
          <cell r="B2423" t="str">
            <v>Ports</v>
          </cell>
          <cell r="C2423" t="str">
            <v>12050</v>
          </cell>
          <cell r="D2423" t="str">
            <v>VBS Fees</v>
          </cell>
          <cell r="E2423" t="str">
            <v>PL30085</v>
          </cell>
        </row>
        <row r="2424">
          <cell r="A2424" t="str">
            <v>13000Ports</v>
          </cell>
          <cell r="B2424" t="str">
            <v>Ports</v>
          </cell>
          <cell r="C2424" t="str">
            <v>13000</v>
          </cell>
          <cell r="D2424" t="str">
            <v>Miscellaneous Wharf Income</v>
          </cell>
          <cell r="E2424" t="str">
            <v>PL30085</v>
          </cell>
        </row>
        <row r="2425">
          <cell r="A2425" t="str">
            <v>13001Ports</v>
          </cell>
          <cell r="B2425" t="str">
            <v>Ports</v>
          </cell>
          <cell r="C2425" t="str">
            <v>13001</v>
          </cell>
          <cell r="D2425" t="str">
            <v>Internal Onehunga loss transfer</v>
          </cell>
          <cell r="E2425" t="str">
            <v>PL30085</v>
          </cell>
        </row>
        <row r="2426">
          <cell r="A2426" t="str">
            <v>13010Ports</v>
          </cell>
          <cell r="B2426" t="str">
            <v>Ports</v>
          </cell>
          <cell r="C2426" t="str">
            <v>13010</v>
          </cell>
          <cell r="D2426" t="str">
            <v>Storage For Empties</v>
          </cell>
          <cell r="E2426" t="str">
            <v>PL30085</v>
          </cell>
        </row>
        <row r="2427">
          <cell r="A2427" t="str">
            <v>13020Ports</v>
          </cell>
          <cell r="B2427" t="str">
            <v>Ports</v>
          </cell>
          <cell r="C2427" t="str">
            <v>13020</v>
          </cell>
          <cell r="D2427" t="str">
            <v>Link containers for storage</v>
          </cell>
          <cell r="E2427" t="str">
            <v>PL30085</v>
          </cell>
        </row>
        <row r="2428">
          <cell r="A2428" t="str">
            <v>13030Ports</v>
          </cell>
          <cell r="B2428" t="str">
            <v>Ports</v>
          </cell>
          <cell r="C2428" t="str">
            <v>13030</v>
          </cell>
          <cell r="D2428" t="str">
            <v>Cleaning</v>
          </cell>
          <cell r="E2428" t="str">
            <v>PL30085</v>
          </cell>
        </row>
        <row r="2429">
          <cell r="A2429" t="str">
            <v>13040Ports</v>
          </cell>
          <cell r="B2429" t="str">
            <v>Ports</v>
          </cell>
          <cell r="C2429" t="str">
            <v>13040</v>
          </cell>
          <cell r="D2429" t="str">
            <v>Repairs</v>
          </cell>
          <cell r="E2429" t="str">
            <v>PL30085</v>
          </cell>
        </row>
        <row r="2430">
          <cell r="A2430" t="str">
            <v>13050Ports</v>
          </cell>
          <cell r="B2430" t="str">
            <v>Ports</v>
          </cell>
          <cell r="C2430" t="str">
            <v>13050</v>
          </cell>
          <cell r="D2430" t="str">
            <v>Electrical Pre-Trip</v>
          </cell>
          <cell r="E2430" t="str">
            <v>PL30085</v>
          </cell>
        </row>
        <row r="2431">
          <cell r="A2431" t="str">
            <v>13060Ports</v>
          </cell>
          <cell r="B2431" t="str">
            <v>Ports</v>
          </cell>
          <cell r="C2431" t="str">
            <v>13060</v>
          </cell>
          <cell r="D2431" t="str">
            <v>Refrigeration</v>
          </cell>
          <cell r="E2431" t="str">
            <v>PL30085</v>
          </cell>
        </row>
        <row r="2432">
          <cell r="A2432" t="str">
            <v>13070Ports</v>
          </cell>
          <cell r="B2432" t="str">
            <v>Ports</v>
          </cell>
          <cell r="C2432" t="str">
            <v>13070</v>
          </cell>
          <cell r="D2432" t="str">
            <v>Inspection</v>
          </cell>
          <cell r="E2432" t="str">
            <v>PL30085</v>
          </cell>
        </row>
        <row r="2433">
          <cell r="A2433" t="str">
            <v>13075Ports</v>
          </cell>
          <cell r="B2433" t="str">
            <v>Ports</v>
          </cell>
          <cell r="C2433" t="str">
            <v>13075</v>
          </cell>
          <cell r="D2433" t="str">
            <v>X Ray Inspection</v>
          </cell>
          <cell r="E2433" t="str">
            <v>PL30085</v>
          </cell>
        </row>
        <row r="2434">
          <cell r="A2434" t="str">
            <v>13080Ports</v>
          </cell>
          <cell r="B2434" t="str">
            <v>Ports</v>
          </cell>
          <cell r="C2434" t="str">
            <v>13080</v>
          </cell>
          <cell r="D2434" t="str">
            <v>Fumigation</v>
          </cell>
          <cell r="E2434" t="str">
            <v>PL30085</v>
          </cell>
        </row>
        <row r="2435">
          <cell r="A2435" t="str">
            <v>13085Ports</v>
          </cell>
          <cell r="B2435" t="str">
            <v>Ports</v>
          </cell>
          <cell r="C2435" t="str">
            <v>13085</v>
          </cell>
          <cell r="D2435" t="str">
            <v>Drying Facility</v>
          </cell>
          <cell r="E2435" t="str">
            <v>PL30085</v>
          </cell>
        </row>
        <row r="2436">
          <cell r="A2436" t="str">
            <v>14000Ports</v>
          </cell>
          <cell r="B2436" t="str">
            <v>Ports</v>
          </cell>
          <cell r="C2436" t="str">
            <v>14000</v>
          </cell>
          <cell r="D2436" t="str">
            <v>Berthage</v>
          </cell>
          <cell r="E2436" t="str">
            <v>PL30085</v>
          </cell>
        </row>
        <row r="2437">
          <cell r="A2437" t="str">
            <v>14001Ports</v>
          </cell>
          <cell r="B2437" t="str">
            <v>Ports</v>
          </cell>
          <cell r="C2437" t="str">
            <v>14001</v>
          </cell>
          <cell r="D2437" t="str">
            <v>Launches/Lines/Mooring Fixed</v>
          </cell>
          <cell r="E2437" t="str">
            <v>PL30085</v>
          </cell>
        </row>
        <row r="2438">
          <cell r="A2438" t="str">
            <v>14002Ports</v>
          </cell>
          <cell r="B2438" t="str">
            <v>Ports</v>
          </cell>
          <cell r="C2438" t="str">
            <v>14002</v>
          </cell>
          <cell r="D2438" t="str">
            <v>Launches/Lines/Mooring Variabl</v>
          </cell>
          <cell r="E2438" t="str">
            <v>PL30085</v>
          </cell>
        </row>
        <row r="2439">
          <cell r="A2439" t="str">
            <v>14003Ports</v>
          </cell>
          <cell r="B2439" t="str">
            <v>Ports</v>
          </cell>
          <cell r="C2439" t="str">
            <v>14003</v>
          </cell>
          <cell r="D2439" t="str">
            <v>Per Man per Operation</v>
          </cell>
          <cell r="E2439" t="str">
            <v>PL30085</v>
          </cell>
        </row>
        <row r="2440">
          <cell r="A2440" t="str">
            <v>14005Ports</v>
          </cell>
          <cell r="B2440" t="str">
            <v>Ports</v>
          </cell>
          <cell r="C2440" t="str">
            <v>14005</v>
          </cell>
          <cell r="D2440" t="str">
            <v>Elim Interco Tug Berthage</v>
          </cell>
          <cell r="E2440" t="str">
            <v>PL30085</v>
          </cell>
        </row>
        <row r="2441">
          <cell r="A2441" t="str">
            <v>14050Ports</v>
          </cell>
          <cell r="B2441" t="str">
            <v>Ports</v>
          </cell>
          <cell r="C2441" t="str">
            <v>14050</v>
          </cell>
          <cell r="D2441" t="str">
            <v>Premium Service Agreement Rev</v>
          </cell>
          <cell r="E2441" t="str">
            <v>PL30085</v>
          </cell>
        </row>
        <row r="2442">
          <cell r="A2442" t="str">
            <v>14100Ports</v>
          </cell>
          <cell r="B2442" t="str">
            <v>Ports</v>
          </cell>
          <cell r="C2442" t="str">
            <v>14100</v>
          </cell>
          <cell r="D2442" t="str">
            <v>Pilotage</v>
          </cell>
          <cell r="E2442" t="str">
            <v>PL30085</v>
          </cell>
        </row>
        <row r="2443">
          <cell r="A2443" t="str">
            <v>14101Ports</v>
          </cell>
          <cell r="B2443" t="str">
            <v>Ports</v>
          </cell>
          <cell r="C2443" t="str">
            <v>14101</v>
          </cell>
          <cell r="D2443" t="str">
            <v>Pilotage fixed</v>
          </cell>
          <cell r="E2443" t="str">
            <v>PL30085</v>
          </cell>
        </row>
        <row r="2444">
          <cell r="A2444" t="str">
            <v>14105Ports</v>
          </cell>
          <cell r="B2444" t="str">
            <v>Ports</v>
          </cell>
          <cell r="C2444" t="str">
            <v>14105</v>
          </cell>
          <cell r="D2444" t="str">
            <v>MSC Northport</v>
          </cell>
          <cell r="E2444" t="str">
            <v>PL30085</v>
          </cell>
        </row>
        <row r="2445">
          <cell r="A2445" t="str">
            <v>14200Ports</v>
          </cell>
          <cell r="B2445" t="str">
            <v>Ports</v>
          </cell>
          <cell r="C2445" t="str">
            <v>14200</v>
          </cell>
          <cell r="D2445" t="str">
            <v>Consumables:Water/Telephone</v>
          </cell>
          <cell r="E2445" t="str">
            <v>PL30085</v>
          </cell>
        </row>
        <row r="2446">
          <cell r="A2446" t="str">
            <v>14300Ports</v>
          </cell>
          <cell r="B2446" t="str">
            <v>Ports</v>
          </cell>
          <cell r="C2446" t="str">
            <v>14300</v>
          </cell>
          <cell r="D2446" t="str">
            <v>Consumables:Electricity</v>
          </cell>
          <cell r="E2446" t="str">
            <v>PL30085</v>
          </cell>
        </row>
        <row r="2447">
          <cell r="A2447" t="str">
            <v>14400Ports</v>
          </cell>
          <cell r="B2447" t="str">
            <v>Ports</v>
          </cell>
          <cell r="C2447" t="str">
            <v>14400</v>
          </cell>
          <cell r="D2447" t="str">
            <v>Port Dues</v>
          </cell>
          <cell r="E2447" t="str">
            <v>PL30085</v>
          </cell>
        </row>
        <row r="2448">
          <cell r="A2448" t="str">
            <v>14500Ports</v>
          </cell>
          <cell r="B2448" t="str">
            <v>Ports</v>
          </cell>
          <cell r="C2448" t="str">
            <v>14500</v>
          </cell>
          <cell r="D2448" t="str">
            <v>Refuse Collection-Commercial</v>
          </cell>
          <cell r="E2448" t="str">
            <v>PL30085</v>
          </cell>
        </row>
        <row r="2449">
          <cell r="A2449" t="str">
            <v>14501Ports</v>
          </cell>
          <cell r="B2449" t="str">
            <v>Ports</v>
          </cell>
          <cell r="C2449" t="str">
            <v>14501</v>
          </cell>
          <cell r="D2449" t="str">
            <v>Refuse Collection-Quarantine</v>
          </cell>
          <cell r="E2449" t="str">
            <v>PL30085</v>
          </cell>
        </row>
        <row r="2450">
          <cell r="A2450" t="str">
            <v>14502Ports</v>
          </cell>
          <cell r="B2450" t="str">
            <v>Ports</v>
          </cell>
          <cell r="C2450" t="str">
            <v>14502</v>
          </cell>
          <cell r="D2450" t="str">
            <v>Refuse Collection-Domestic</v>
          </cell>
          <cell r="E2450" t="str">
            <v>PL30085</v>
          </cell>
        </row>
        <row r="2451">
          <cell r="A2451" t="str">
            <v>14503Ports</v>
          </cell>
          <cell r="B2451" t="str">
            <v>Ports</v>
          </cell>
          <cell r="C2451" t="str">
            <v>14503</v>
          </cell>
          <cell r="D2451" t="str">
            <v>Refuse Collection-Addition</v>
          </cell>
          <cell r="E2451" t="str">
            <v>PL30085</v>
          </cell>
        </row>
        <row r="2452">
          <cell r="A2452" t="str">
            <v>14504Ports</v>
          </cell>
          <cell r="B2452" t="str">
            <v>Ports</v>
          </cell>
          <cell r="C2452" t="str">
            <v>14504</v>
          </cell>
          <cell r="D2452" t="str">
            <v>Garbage Northport</v>
          </cell>
          <cell r="E2452" t="str">
            <v>PL30085</v>
          </cell>
        </row>
        <row r="2453">
          <cell r="A2453" t="str">
            <v>14600Ports</v>
          </cell>
          <cell r="B2453" t="str">
            <v>Ports</v>
          </cell>
          <cell r="C2453" t="str">
            <v>14600</v>
          </cell>
          <cell r="D2453" t="str">
            <v>Tugs &amp; Towage Fixed</v>
          </cell>
          <cell r="E2453" t="str">
            <v>PL30085</v>
          </cell>
        </row>
        <row r="2454">
          <cell r="A2454" t="str">
            <v>14601Ports</v>
          </cell>
          <cell r="B2454" t="str">
            <v>Ports</v>
          </cell>
          <cell r="C2454" t="str">
            <v>14601</v>
          </cell>
          <cell r="D2454" t="str">
            <v>Tugs &amp; Towage Variable</v>
          </cell>
          <cell r="E2454" t="str">
            <v>PL30085</v>
          </cell>
        </row>
        <row r="2455">
          <cell r="A2455" t="str">
            <v>14602Ports</v>
          </cell>
          <cell r="B2455" t="str">
            <v>Ports</v>
          </cell>
          <cell r="C2455" t="str">
            <v>14602</v>
          </cell>
          <cell r="D2455" t="str">
            <v>Internal vessel moves</v>
          </cell>
          <cell r="E2455" t="str">
            <v>PL30085</v>
          </cell>
        </row>
        <row r="2456">
          <cell r="A2456" t="str">
            <v>14700Ports</v>
          </cell>
          <cell r="B2456" t="str">
            <v>Ports</v>
          </cell>
          <cell r="C2456" t="str">
            <v>14700</v>
          </cell>
          <cell r="D2456" t="str">
            <v>Berthage - Corporate</v>
          </cell>
          <cell r="E2456" t="str">
            <v>PL30085</v>
          </cell>
        </row>
        <row r="2457">
          <cell r="A2457" t="str">
            <v>14800Ports</v>
          </cell>
          <cell r="B2457" t="str">
            <v>Ports</v>
          </cell>
          <cell r="C2457" t="str">
            <v>14800</v>
          </cell>
          <cell r="D2457" t="str">
            <v>Commission Paid - Berthage</v>
          </cell>
          <cell r="E2457" t="str">
            <v>PL30085</v>
          </cell>
        </row>
        <row r="2458">
          <cell r="A2458" t="str">
            <v>14810Ports</v>
          </cell>
          <cell r="B2458" t="str">
            <v>Ports</v>
          </cell>
          <cell r="C2458" t="str">
            <v>14810</v>
          </cell>
          <cell r="D2458" t="str">
            <v>Berthage - Wynyard /Vt/ Cmt</v>
          </cell>
          <cell r="E2458" t="str">
            <v>PL30085</v>
          </cell>
        </row>
        <row r="2459">
          <cell r="A2459" t="str">
            <v>14820Ports</v>
          </cell>
          <cell r="B2459" t="str">
            <v>Ports</v>
          </cell>
          <cell r="C2459" t="str">
            <v>14820</v>
          </cell>
          <cell r="D2459" t="str">
            <v>Berthage to Wynd Mgmt</v>
          </cell>
          <cell r="E2459" t="str">
            <v>PL30085</v>
          </cell>
        </row>
        <row r="2460">
          <cell r="A2460" t="str">
            <v>14830Ports</v>
          </cell>
          <cell r="B2460" t="str">
            <v>Ports</v>
          </cell>
          <cell r="C2460" t="str">
            <v>14830</v>
          </cell>
          <cell r="D2460" t="str">
            <v>Berthage- Comission Wynrd</v>
          </cell>
          <cell r="E2460" t="str">
            <v>PL30085</v>
          </cell>
        </row>
        <row r="2461">
          <cell r="A2461" t="str">
            <v>14850Ports</v>
          </cell>
          <cell r="B2461" t="str">
            <v>Ports</v>
          </cell>
          <cell r="C2461" t="str">
            <v>14850</v>
          </cell>
          <cell r="D2461" t="str">
            <v>Marine Client Rebates</v>
          </cell>
          <cell r="E2461" t="str">
            <v>PL30085</v>
          </cell>
        </row>
        <row r="2462">
          <cell r="A2462" t="str">
            <v>14900Ports</v>
          </cell>
          <cell r="B2462" t="str">
            <v>Ports</v>
          </cell>
          <cell r="C2462" t="str">
            <v>14900</v>
          </cell>
          <cell r="D2462" t="str">
            <v>Misc Marine Income</v>
          </cell>
          <cell r="E2462" t="str">
            <v>PL30085</v>
          </cell>
        </row>
        <row r="2463">
          <cell r="A2463" t="str">
            <v>14902Ports</v>
          </cell>
          <cell r="B2463" t="str">
            <v>Ports</v>
          </cell>
          <cell r="C2463">
            <v>14902</v>
          </cell>
          <cell r="D2463" t="str">
            <v>Marine Miscellaneous Charges</v>
          </cell>
          <cell r="E2463" t="str">
            <v>PL40410</v>
          </cell>
        </row>
        <row r="2464">
          <cell r="A2464" t="str">
            <v>14908Ports</v>
          </cell>
          <cell r="B2464" t="str">
            <v>Ports</v>
          </cell>
          <cell r="C2464">
            <v>14908</v>
          </cell>
          <cell r="D2464" t="str">
            <v>Marine Berths Income</v>
          </cell>
          <cell r="E2464" t="str">
            <v>PL30085</v>
          </cell>
        </row>
        <row r="2465">
          <cell r="A2465" t="str">
            <v>14910Ports</v>
          </cell>
          <cell r="B2465" t="str">
            <v>Ports</v>
          </cell>
          <cell r="C2465" t="str">
            <v>14910</v>
          </cell>
          <cell r="D2465" t="str">
            <v>Marine Income-Port Dues</v>
          </cell>
          <cell r="E2465" t="str">
            <v>PL30085</v>
          </cell>
        </row>
        <row r="2466">
          <cell r="A2466" t="str">
            <v>14911Ports</v>
          </cell>
          <cell r="B2466" t="str">
            <v>Ports</v>
          </cell>
          <cell r="C2466" t="str">
            <v>14911</v>
          </cell>
          <cell r="D2466" t="str">
            <v>Management Fee on Port Dues</v>
          </cell>
          <cell r="E2466" t="str">
            <v>PL30085</v>
          </cell>
        </row>
        <row r="2467">
          <cell r="A2467" t="str">
            <v>14999Ports</v>
          </cell>
          <cell r="B2467" t="str">
            <v>Ports</v>
          </cell>
          <cell r="C2467" t="str">
            <v>14999</v>
          </cell>
          <cell r="D2467" t="str">
            <v>Marine Adjustment</v>
          </cell>
          <cell r="E2467" t="str">
            <v>PL30085</v>
          </cell>
        </row>
        <row r="2468">
          <cell r="A2468" t="str">
            <v>16000Ports</v>
          </cell>
          <cell r="B2468" t="str">
            <v>Ports</v>
          </cell>
          <cell r="C2468" t="str">
            <v>16000</v>
          </cell>
          <cell r="D2468" t="str">
            <v>Forkhoist-Light</v>
          </cell>
          <cell r="E2468" t="str">
            <v>PL30085</v>
          </cell>
        </row>
        <row r="2469">
          <cell r="A2469" t="str">
            <v>16100Ports</v>
          </cell>
          <cell r="B2469" t="str">
            <v>Ports</v>
          </cell>
          <cell r="C2469" t="str">
            <v>16100</v>
          </cell>
          <cell r="D2469" t="str">
            <v>Forkhoist - Medium</v>
          </cell>
          <cell r="E2469" t="str">
            <v>PL30085</v>
          </cell>
        </row>
        <row r="2470">
          <cell r="A2470" t="str">
            <v>16200Ports</v>
          </cell>
          <cell r="B2470" t="str">
            <v>Ports</v>
          </cell>
          <cell r="C2470" t="str">
            <v>16200</v>
          </cell>
          <cell r="D2470" t="str">
            <v>Forkhoist - Heavy</v>
          </cell>
          <cell r="E2470" t="str">
            <v>PL30085</v>
          </cell>
        </row>
        <row r="2471">
          <cell r="A2471" t="str">
            <v>16201Ports</v>
          </cell>
          <cell r="B2471" t="str">
            <v>Ports</v>
          </cell>
          <cell r="C2471" t="str">
            <v>16201</v>
          </cell>
          <cell r="D2471" t="str">
            <v>Internal Plant hire</v>
          </cell>
          <cell r="E2471" t="str">
            <v>PL30085</v>
          </cell>
        </row>
        <row r="2472">
          <cell r="A2472" t="str">
            <v>16300Ports</v>
          </cell>
          <cell r="B2472" t="str">
            <v>Ports</v>
          </cell>
          <cell r="C2472" t="str">
            <v>16300</v>
          </cell>
          <cell r="D2472" t="str">
            <v>Forkhoist - Super Heavy</v>
          </cell>
          <cell r="E2472" t="str">
            <v>PL30085</v>
          </cell>
        </row>
        <row r="2473">
          <cell r="A2473" t="str">
            <v>16400Ports</v>
          </cell>
          <cell r="B2473" t="str">
            <v>Ports</v>
          </cell>
          <cell r="C2473" t="str">
            <v>16400</v>
          </cell>
          <cell r="D2473" t="str">
            <v>Hired Plant</v>
          </cell>
          <cell r="E2473" t="str">
            <v>PL30085</v>
          </cell>
        </row>
        <row r="2474">
          <cell r="A2474" t="str">
            <v>16500Ports</v>
          </cell>
          <cell r="B2474" t="str">
            <v>Ports</v>
          </cell>
          <cell r="C2474" t="str">
            <v>16500</v>
          </cell>
          <cell r="D2474" t="str">
            <v>Tractors &amp; Trailers</v>
          </cell>
          <cell r="E2474" t="str">
            <v>PL30085</v>
          </cell>
        </row>
        <row r="2475">
          <cell r="A2475" t="str">
            <v>16600Ports</v>
          </cell>
          <cell r="B2475" t="str">
            <v>Ports</v>
          </cell>
          <cell r="C2475" t="str">
            <v>16600</v>
          </cell>
          <cell r="D2475" t="str">
            <v>Weighbridge</v>
          </cell>
          <cell r="E2475" t="str">
            <v>PL30085</v>
          </cell>
        </row>
        <row r="2476">
          <cell r="A2476" t="str">
            <v>16700Ports</v>
          </cell>
          <cell r="B2476" t="str">
            <v>Ports</v>
          </cell>
          <cell r="C2476" t="str">
            <v>16700</v>
          </cell>
          <cell r="D2476" t="str">
            <v>Misc Plant / Stevedoring Rev</v>
          </cell>
          <cell r="E2476" t="str">
            <v>PL30085</v>
          </cell>
        </row>
        <row r="2477">
          <cell r="A2477" t="str">
            <v>16701Ports</v>
          </cell>
          <cell r="B2477" t="str">
            <v>Ports</v>
          </cell>
          <cell r="C2477" t="str">
            <v>16701</v>
          </cell>
          <cell r="D2477" t="str">
            <v>Elim Interco Shuttle Moves</v>
          </cell>
          <cell r="E2477" t="str">
            <v>PL30085</v>
          </cell>
        </row>
        <row r="2478">
          <cell r="A2478" t="str">
            <v>16705Ports</v>
          </cell>
          <cell r="B2478" t="str">
            <v>Ports</v>
          </cell>
          <cell r="C2478" t="str">
            <v>16705</v>
          </cell>
          <cell r="D2478" t="str">
            <v>Shuttle revenue</v>
          </cell>
          <cell r="E2478" t="str">
            <v>PL30085</v>
          </cell>
        </row>
        <row r="2479">
          <cell r="A2479" t="str">
            <v>16800Ports</v>
          </cell>
          <cell r="B2479" t="str">
            <v>Ports</v>
          </cell>
          <cell r="C2479" t="str">
            <v>16800</v>
          </cell>
          <cell r="D2479" t="str">
            <v>Cranes</v>
          </cell>
          <cell r="E2479" t="str">
            <v>PL30085</v>
          </cell>
        </row>
        <row r="2480">
          <cell r="A2480" t="str">
            <v>16900Ports</v>
          </cell>
          <cell r="B2480" t="str">
            <v>Ports</v>
          </cell>
          <cell r="C2480" t="str">
            <v>16900</v>
          </cell>
          <cell r="D2480" t="str">
            <v>In,Out Road &amp; Rail</v>
          </cell>
          <cell r="E2480" t="str">
            <v>PL30085</v>
          </cell>
        </row>
        <row r="2481">
          <cell r="A2481" t="str">
            <v>17000Ports</v>
          </cell>
          <cell r="B2481" t="str">
            <v>Ports</v>
          </cell>
          <cell r="C2481" t="str">
            <v>17000</v>
          </cell>
          <cell r="D2481" t="str">
            <v>Discharge,Land,Reship</v>
          </cell>
          <cell r="E2481" t="str">
            <v>PL30085</v>
          </cell>
        </row>
        <row r="2482">
          <cell r="A2482" t="str">
            <v>17100Ports</v>
          </cell>
          <cell r="B2482" t="str">
            <v>Ports</v>
          </cell>
          <cell r="C2482" t="str">
            <v>17100</v>
          </cell>
          <cell r="D2482" t="str">
            <v>Shift On Board</v>
          </cell>
          <cell r="E2482" t="str">
            <v>PL30085</v>
          </cell>
        </row>
        <row r="2483">
          <cell r="A2483" t="str">
            <v>17200Ports</v>
          </cell>
          <cell r="B2483" t="str">
            <v>Ports</v>
          </cell>
          <cell r="C2483" t="str">
            <v>17200</v>
          </cell>
          <cell r="D2483" t="str">
            <v>T/S Import</v>
          </cell>
          <cell r="E2483" t="str">
            <v>PL30085</v>
          </cell>
        </row>
        <row r="2484">
          <cell r="A2484" t="str">
            <v>17300Ports</v>
          </cell>
          <cell r="B2484" t="str">
            <v>Ports</v>
          </cell>
          <cell r="C2484" t="str">
            <v>17300</v>
          </cell>
          <cell r="D2484" t="str">
            <v>T/S Export</v>
          </cell>
          <cell r="E2484" t="str">
            <v>PL30085</v>
          </cell>
        </row>
        <row r="2485">
          <cell r="A2485" t="str">
            <v>17400Ports</v>
          </cell>
          <cell r="B2485" t="str">
            <v>Ports</v>
          </cell>
          <cell r="C2485" t="str">
            <v>17400</v>
          </cell>
          <cell r="D2485" t="str">
            <v>Import</v>
          </cell>
          <cell r="E2485" t="str">
            <v>PL30085</v>
          </cell>
        </row>
        <row r="2486">
          <cell r="A2486" t="str">
            <v>17500Ports</v>
          </cell>
          <cell r="B2486" t="str">
            <v>Ports</v>
          </cell>
          <cell r="C2486" t="str">
            <v>17500</v>
          </cell>
          <cell r="D2486" t="str">
            <v>Export</v>
          </cell>
          <cell r="E2486" t="str">
            <v>PL30085</v>
          </cell>
        </row>
        <row r="2487">
          <cell r="A2487" t="str">
            <v>17600Ports</v>
          </cell>
          <cell r="B2487" t="str">
            <v>Ports</v>
          </cell>
          <cell r="C2487" t="str">
            <v>17600</v>
          </cell>
          <cell r="D2487" t="str">
            <v>Breakbulk</v>
          </cell>
          <cell r="E2487" t="str">
            <v>PL30085</v>
          </cell>
        </row>
        <row r="2488">
          <cell r="A2488" t="str">
            <v>17700Ports</v>
          </cell>
          <cell r="B2488" t="str">
            <v>Ports</v>
          </cell>
          <cell r="C2488" t="str">
            <v>17700</v>
          </cell>
          <cell r="D2488" t="str">
            <v>External Stevedoring</v>
          </cell>
          <cell r="E2488" t="str">
            <v>PL30085</v>
          </cell>
        </row>
        <row r="2489">
          <cell r="A2489" t="str">
            <v>17998Ports</v>
          </cell>
          <cell r="B2489" t="str">
            <v>Ports</v>
          </cell>
          <cell r="C2489" t="str">
            <v>17998</v>
          </cell>
          <cell r="D2489" t="str">
            <v>Elim Interco Security Fee Rec</v>
          </cell>
          <cell r="E2489" t="str">
            <v>PL30085</v>
          </cell>
        </row>
        <row r="2490">
          <cell r="A2490" t="str">
            <v>17999Ports</v>
          </cell>
          <cell r="B2490" t="str">
            <v>Ports</v>
          </cell>
          <cell r="C2490" t="str">
            <v>17999</v>
          </cell>
          <cell r="D2490" t="str">
            <v>Oth Ext Labour Recharge-O/Time</v>
          </cell>
          <cell r="E2490" t="str">
            <v>PL30085</v>
          </cell>
        </row>
        <row r="2491">
          <cell r="A2491" t="str">
            <v>18000Ports</v>
          </cell>
          <cell r="B2491" t="str">
            <v>Ports</v>
          </cell>
          <cell r="C2491" t="str">
            <v>18000</v>
          </cell>
          <cell r="D2491" t="str">
            <v>Labour - Hydrographer</v>
          </cell>
          <cell r="E2491" t="str">
            <v>PL30085</v>
          </cell>
        </row>
        <row r="2492">
          <cell r="A2492" t="str">
            <v>18001Ports</v>
          </cell>
          <cell r="B2492" t="str">
            <v>Ports</v>
          </cell>
          <cell r="C2492" t="str">
            <v>18001</v>
          </cell>
          <cell r="D2492" t="str">
            <v>Elim Interco Hydrographic Chge</v>
          </cell>
          <cell r="E2492" t="str">
            <v>PL30085</v>
          </cell>
        </row>
        <row r="2493">
          <cell r="A2493" t="str">
            <v>18020Ports</v>
          </cell>
          <cell r="B2493" t="str">
            <v>Ports</v>
          </cell>
          <cell r="C2493" t="str">
            <v>18020</v>
          </cell>
          <cell r="D2493" t="str">
            <v>Materials - Hydrographer</v>
          </cell>
          <cell r="E2493" t="str">
            <v>PL30085</v>
          </cell>
        </row>
        <row r="2494">
          <cell r="A2494" t="str">
            <v>18030Ports</v>
          </cell>
          <cell r="B2494" t="str">
            <v>Ports</v>
          </cell>
          <cell r="C2494" t="str">
            <v>18030</v>
          </cell>
          <cell r="D2494" t="str">
            <v>Hire Of Plant &amp; Equipment</v>
          </cell>
          <cell r="E2494" t="str">
            <v>PL30085</v>
          </cell>
        </row>
        <row r="2495">
          <cell r="A2495" t="str">
            <v>18040Ports</v>
          </cell>
          <cell r="B2495" t="str">
            <v>Ports</v>
          </cell>
          <cell r="C2495" t="str">
            <v>18040</v>
          </cell>
          <cell r="D2495" t="str">
            <v>Service Recharges - Labour</v>
          </cell>
          <cell r="E2495" t="str">
            <v>PL30085</v>
          </cell>
        </row>
        <row r="2496">
          <cell r="A2496" t="str">
            <v>18050Ports</v>
          </cell>
          <cell r="B2496" t="str">
            <v>Ports</v>
          </cell>
          <cell r="C2496" t="str">
            <v>18050</v>
          </cell>
          <cell r="D2496" t="str">
            <v>Service Recharges - Materials</v>
          </cell>
          <cell r="E2496" t="str">
            <v>PL30085</v>
          </cell>
        </row>
        <row r="2497">
          <cell r="A2497" t="str">
            <v>19000Ports</v>
          </cell>
          <cell r="B2497" t="str">
            <v>Ports</v>
          </cell>
          <cell r="C2497" t="str">
            <v>19000</v>
          </cell>
          <cell r="D2497" t="str">
            <v>Sundry Income</v>
          </cell>
          <cell r="E2497" t="str">
            <v>PL30085</v>
          </cell>
        </row>
        <row r="2498">
          <cell r="A2498" t="str">
            <v>19100Ports</v>
          </cell>
          <cell r="B2498" t="str">
            <v>Ports</v>
          </cell>
          <cell r="C2498" t="str">
            <v>19100</v>
          </cell>
          <cell r="D2498" t="str">
            <v>Sundry Income - Internal</v>
          </cell>
          <cell r="E2498" t="str">
            <v>PL30085</v>
          </cell>
        </row>
        <row r="2499">
          <cell r="A2499" t="str">
            <v>19105Ports</v>
          </cell>
          <cell r="B2499" t="str">
            <v>Ports</v>
          </cell>
          <cell r="C2499" t="str">
            <v>19105</v>
          </cell>
          <cell r="D2499" t="str">
            <v>Realised Exchange Gain</v>
          </cell>
          <cell r="E2499" t="str">
            <v>PL38841</v>
          </cell>
        </row>
        <row r="2500">
          <cell r="A2500" t="str">
            <v>19106Ports</v>
          </cell>
          <cell r="B2500" t="str">
            <v>Ports</v>
          </cell>
          <cell r="C2500" t="str">
            <v>19106</v>
          </cell>
          <cell r="D2500" t="str">
            <v>Unrealised Exchange Gains</v>
          </cell>
          <cell r="E2500" t="str">
            <v>PL38861</v>
          </cell>
        </row>
        <row r="2501">
          <cell r="A2501" t="str">
            <v>19200Ports</v>
          </cell>
          <cell r="B2501" t="str">
            <v>Ports</v>
          </cell>
          <cell r="C2501" t="str">
            <v>19200</v>
          </cell>
          <cell r="D2501" t="str">
            <v>Short Term Interest Received</v>
          </cell>
          <cell r="E2501" t="str">
            <v>PL35050</v>
          </cell>
        </row>
        <row r="2502">
          <cell r="A2502" t="str">
            <v>19205Ports</v>
          </cell>
          <cell r="B2502" t="str">
            <v>Ports</v>
          </cell>
          <cell r="C2502" t="str">
            <v>19205</v>
          </cell>
          <cell r="D2502" t="str">
            <v>Long Term Interest Received</v>
          </cell>
          <cell r="E2502" t="str">
            <v>PL35050</v>
          </cell>
        </row>
        <row r="2503">
          <cell r="A2503" t="str">
            <v>19208Ports</v>
          </cell>
          <cell r="B2503" t="str">
            <v>Ports</v>
          </cell>
          <cell r="C2503" t="str">
            <v>19208</v>
          </cell>
          <cell r="D2503" t="str">
            <v>Interest Received CONLINXX Ltd Advance</v>
          </cell>
          <cell r="E2503" t="str">
            <v>PL35010</v>
          </cell>
        </row>
        <row r="2504">
          <cell r="A2504" t="str">
            <v>19210Ports</v>
          </cell>
          <cell r="B2504" t="str">
            <v>Ports</v>
          </cell>
          <cell r="C2504" t="str">
            <v>19210</v>
          </cell>
          <cell r="D2504" t="str">
            <v>Interest Received IRD</v>
          </cell>
          <cell r="E2504" t="str">
            <v>PL35190</v>
          </cell>
        </row>
        <row r="2505">
          <cell r="A2505" t="str">
            <v>19300Ports</v>
          </cell>
          <cell r="B2505" t="str">
            <v>Ports</v>
          </cell>
          <cell r="C2505" t="str">
            <v>19300</v>
          </cell>
          <cell r="D2505" t="str">
            <v>Statement bal over/under $2</v>
          </cell>
          <cell r="E2505" t="str">
            <v>PL30085</v>
          </cell>
        </row>
        <row r="2506">
          <cell r="A2506" t="str">
            <v>19600Ports</v>
          </cell>
          <cell r="B2506" t="str">
            <v>Ports</v>
          </cell>
          <cell r="C2506" t="str">
            <v>19600</v>
          </cell>
          <cell r="D2506" t="str">
            <v>Client Rebates</v>
          </cell>
          <cell r="E2506" t="str">
            <v>PL30085</v>
          </cell>
        </row>
        <row r="2507">
          <cell r="A2507" t="str">
            <v>19800Ports</v>
          </cell>
          <cell r="B2507" t="str">
            <v>Ports</v>
          </cell>
          <cell r="C2507" t="str">
            <v>19800</v>
          </cell>
          <cell r="D2507" t="str">
            <v>Dividends Received</v>
          </cell>
          <cell r="E2507" t="str">
            <v>PL35210</v>
          </cell>
        </row>
        <row r="2508">
          <cell r="A2508" t="str">
            <v>19801Ports</v>
          </cell>
          <cell r="B2508" t="str">
            <v>Ports</v>
          </cell>
          <cell r="C2508" t="str">
            <v>19801</v>
          </cell>
          <cell r="D2508" t="str">
            <v>NPC Dividend</v>
          </cell>
          <cell r="E2508" t="str">
            <v>PL35210</v>
          </cell>
        </row>
        <row r="2509">
          <cell r="A2509" t="str">
            <v>19802Ports</v>
          </cell>
          <cell r="B2509" t="str">
            <v>Ports</v>
          </cell>
          <cell r="C2509" t="str">
            <v>19802</v>
          </cell>
          <cell r="D2509" t="str">
            <v>Assoc/JV Dividends</v>
          </cell>
          <cell r="E2509" t="str">
            <v>PL35210</v>
          </cell>
        </row>
        <row r="2510">
          <cell r="A2510" t="str">
            <v>19850Ports</v>
          </cell>
          <cell r="B2510" t="str">
            <v>Ports</v>
          </cell>
          <cell r="C2510" t="str">
            <v>19850</v>
          </cell>
          <cell r="D2510" t="str">
            <v>Equity Accounting - North Tugz Ltd</v>
          </cell>
          <cell r="E2510" t="str">
            <v>PL38991</v>
          </cell>
        </row>
        <row r="2511">
          <cell r="A2511" t="str">
            <v>19851Ports</v>
          </cell>
          <cell r="B2511" t="str">
            <v>Ports</v>
          </cell>
          <cell r="C2511" t="str">
            <v>19851</v>
          </cell>
          <cell r="D2511" t="str">
            <v>Equity Accounting - UCL</v>
          </cell>
          <cell r="E2511" t="str">
            <v>PL38991</v>
          </cell>
        </row>
        <row r="2512">
          <cell r="A2512" t="str">
            <v>19852Ports</v>
          </cell>
          <cell r="B2512" t="str">
            <v>Ports</v>
          </cell>
          <cell r="C2512" t="str">
            <v>19852</v>
          </cell>
          <cell r="D2512" t="str">
            <v>Equity Accounting - Seafuels Ltd</v>
          </cell>
          <cell r="E2512" t="str">
            <v>PL38991</v>
          </cell>
        </row>
        <row r="2513">
          <cell r="A2513" t="str">
            <v>19853Ports</v>
          </cell>
          <cell r="B2513" t="str">
            <v>Ports</v>
          </cell>
          <cell r="C2513" t="str">
            <v>19853</v>
          </cell>
          <cell r="D2513" t="str">
            <v>Non Controlling interest (P&amp;L)</v>
          </cell>
          <cell r="E2513" t="str">
            <v>PL95999</v>
          </cell>
        </row>
        <row r="2514">
          <cell r="A2514" t="str">
            <v>19900Ports</v>
          </cell>
          <cell r="B2514" t="str">
            <v>Ports</v>
          </cell>
          <cell r="C2514" t="str">
            <v>19900</v>
          </cell>
          <cell r="D2514" t="str">
            <v>Capital Gain on Disposal</v>
          </cell>
          <cell r="E2514" t="str">
            <v>PL38720</v>
          </cell>
        </row>
        <row r="2515">
          <cell r="A2515" t="str">
            <v>19901Ports</v>
          </cell>
          <cell r="B2515" t="str">
            <v>Ports</v>
          </cell>
          <cell r="C2515" t="str">
            <v>19901</v>
          </cell>
          <cell r="D2515" t="str">
            <v>Fair value gain on investment properties</v>
          </cell>
          <cell r="E2515" t="str">
            <v>PL38710</v>
          </cell>
        </row>
        <row r="2516">
          <cell r="A2516" t="str">
            <v>19905Ports</v>
          </cell>
          <cell r="B2516" t="str">
            <v>Ports</v>
          </cell>
          <cell r="C2516" t="str">
            <v>19905</v>
          </cell>
          <cell r="D2516" t="str">
            <v>Depreciation Recovered - Gain</v>
          </cell>
          <cell r="E2516" t="str">
            <v>PL38720</v>
          </cell>
        </row>
        <row r="2517">
          <cell r="A2517" t="str">
            <v>20000Ports</v>
          </cell>
          <cell r="B2517" t="str">
            <v>Ports</v>
          </cell>
          <cell r="C2517" t="str">
            <v>20000</v>
          </cell>
          <cell r="D2517" t="str">
            <v>Seapack Income</v>
          </cell>
          <cell r="E2517" t="str">
            <v>PL30085</v>
          </cell>
        </row>
        <row r="2518">
          <cell r="A2518" t="str">
            <v>20710Ports</v>
          </cell>
          <cell r="B2518" t="str">
            <v>Ports</v>
          </cell>
          <cell r="C2518" t="str">
            <v>20710</v>
          </cell>
          <cell r="D2518" t="str">
            <v>Export Consolidation</v>
          </cell>
          <cell r="E2518" t="str">
            <v>PL30085</v>
          </cell>
        </row>
        <row r="2519">
          <cell r="A2519" t="str">
            <v>20720Ports</v>
          </cell>
          <cell r="B2519" t="str">
            <v>Ports</v>
          </cell>
          <cell r="C2519" t="str">
            <v>20720</v>
          </cell>
          <cell r="D2519" t="str">
            <v>Unpack Revenue</v>
          </cell>
          <cell r="E2519" t="str">
            <v>PL30085</v>
          </cell>
        </row>
        <row r="2520">
          <cell r="A2520" t="str">
            <v>20740Ports</v>
          </cell>
          <cell r="B2520" t="str">
            <v>Ports</v>
          </cell>
          <cell r="C2520" t="str">
            <v>20740</v>
          </cell>
          <cell r="D2520" t="str">
            <v>Income-CHH</v>
          </cell>
          <cell r="E2520" t="str">
            <v>PL30085</v>
          </cell>
        </row>
        <row r="2521">
          <cell r="A2521" t="str">
            <v>20760Ports</v>
          </cell>
          <cell r="B2521" t="str">
            <v>Ports</v>
          </cell>
          <cell r="C2521" t="str">
            <v>20760</v>
          </cell>
          <cell r="D2521" t="str">
            <v>Seapack Income - Wool</v>
          </cell>
          <cell r="E2521" t="str">
            <v>PL30085</v>
          </cell>
        </row>
        <row r="2522">
          <cell r="A2522" t="str">
            <v>20770Ports</v>
          </cell>
          <cell r="B2522" t="str">
            <v>Ports</v>
          </cell>
          <cell r="C2522" t="str">
            <v>20770</v>
          </cell>
          <cell r="D2522" t="str">
            <v>Seapack Income-Timber</v>
          </cell>
          <cell r="E2522" t="str">
            <v>PL30085</v>
          </cell>
        </row>
        <row r="2523">
          <cell r="A2523" t="str">
            <v>20780Ports</v>
          </cell>
          <cell r="B2523" t="str">
            <v>Ports</v>
          </cell>
          <cell r="C2523" t="str">
            <v>20780</v>
          </cell>
          <cell r="D2523" t="str">
            <v>LCL Export</v>
          </cell>
          <cell r="E2523" t="str">
            <v>PL30085</v>
          </cell>
        </row>
        <row r="2524">
          <cell r="A2524" t="str">
            <v>21000Ports</v>
          </cell>
          <cell r="B2524" t="str">
            <v>Ports</v>
          </cell>
          <cell r="C2524" t="str">
            <v>21000</v>
          </cell>
          <cell r="D2524" t="str">
            <v>Gain on Sale of Business to Joint Ventur</v>
          </cell>
          <cell r="E2524" t="str">
            <v>PL35009</v>
          </cell>
        </row>
        <row r="2525">
          <cell r="A2525" t="str">
            <v>23000Ports</v>
          </cell>
          <cell r="B2525" t="str">
            <v>Ports</v>
          </cell>
          <cell r="C2525" t="str">
            <v>23000</v>
          </cell>
          <cell r="D2525" t="str">
            <v>Plant Services Income</v>
          </cell>
          <cell r="E2525" t="str">
            <v>PL30085</v>
          </cell>
        </row>
        <row r="2526">
          <cell r="A2526" t="str">
            <v>23001Ports</v>
          </cell>
          <cell r="B2526" t="str">
            <v>Ports</v>
          </cell>
          <cell r="C2526" t="str">
            <v>23001</v>
          </cell>
          <cell r="D2526" t="str">
            <v>Water Reticulation - Income</v>
          </cell>
          <cell r="E2526" t="str">
            <v>PL30085</v>
          </cell>
        </row>
        <row r="2527">
          <cell r="A2527" t="str">
            <v>23010Ports</v>
          </cell>
          <cell r="B2527" t="str">
            <v>Ports</v>
          </cell>
          <cell r="C2527" t="str">
            <v>23010</v>
          </cell>
          <cell r="D2527" t="str">
            <v>Stock Sales</v>
          </cell>
          <cell r="E2527" t="str">
            <v>PL30085</v>
          </cell>
        </row>
        <row r="2528">
          <cell r="A2528" t="str">
            <v>23020Ports</v>
          </cell>
          <cell r="B2528" t="str">
            <v>Ports</v>
          </cell>
          <cell r="C2528" t="str">
            <v>23020</v>
          </cell>
          <cell r="D2528" t="str">
            <v>Fixed Price Material Sales</v>
          </cell>
          <cell r="E2528" t="str">
            <v>PL30085</v>
          </cell>
        </row>
        <row r="2529">
          <cell r="A2529" t="str">
            <v>23030Ports</v>
          </cell>
          <cell r="B2529" t="str">
            <v>Ports</v>
          </cell>
          <cell r="C2529" t="str">
            <v>23030</v>
          </cell>
          <cell r="D2529" t="str">
            <v>Fixed Price Other Sales</v>
          </cell>
          <cell r="E2529" t="str">
            <v>PL30085</v>
          </cell>
        </row>
        <row r="2530">
          <cell r="A2530" t="str">
            <v>23040Ports</v>
          </cell>
          <cell r="B2530" t="str">
            <v>Ports</v>
          </cell>
          <cell r="C2530" t="str">
            <v>23040</v>
          </cell>
          <cell r="D2530" t="str">
            <v>Power Charges</v>
          </cell>
          <cell r="E2530" t="str">
            <v>PL30085</v>
          </cell>
        </row>
        <row r="2531">
          <cell r="A2531" t="str">
            <v>23050Ports</v>
          </cell>
          <cell r="B2531" t="str">
            <v>Ports</v>
          </cell>
          <cell r="C2531" t="str">
            <v>23050</v>
          </cell>
          <cell r="D2531" t="str">
            <v>Sundry Sales</v>
          </cell>
          <cell r="E2531" t="str">
            <v>PL30085</v>
          </cell>
        </row>
        <row r="2532">
          <cell r="A2532" t="str">
            <v>23051Ports</v>
          </cell>
          <cell r="B2532" t="str">
            <v>Ports</v>
          </cell>
          <cell r="C2532" t="str">
            <v>23051</v>
          </cell>
          <cell r="D2532" t="str">
            <v>Job Sundry</v>
          </cell>
          <cell r="E2532" t="str">
            <v>PL30085</v>
          </cell>
        </row>
        <row r="2533">
          <cell r="A2533" t="str">
            <v>23060Ports</v>
          </cell>
          <cell r="B2533" t="str">
            <v>Ports</v>
          </cell>
          <cell r="C2533" t="str">
            <v>23060</v>
          </cell>
          <cell r="D2533" t="str">
            <v>Direct Purchases Sales</v>
          </cell>
          <cell r="E2533" t="str">
            <v>PL30085</v>
          </cell>
        </row>
        <row r="2534">
          <cell r="A2534" t="str">
            <v>23070Ports</v>
          </cell>
          <cell r="B2534" t="str">
            <v>Ports</v>
          </cell>
          <cell r="C2534" t="str">
            <v>23070</v>
          </cell>
          <cell r="D2534" t="str">
            <v>Outwork Sales</v>
          </cell>
          <cell r="E2534" t="str">
            <v>PL30085</v>
          </cell>
        </row>
        <row r="2535">
          <cell r="A2535" t="str">
            <v>23080Ports</v>
          </cell>
          <cell r="B2535" t="str">
            <v>Ports</v>
          </cell>
          <cell r="C2535" t="str">
            <v>23080</v>
          </cell>
          <cell r="D2535" t="str">
            <v>Internal Jobs,Stock Sales</v>
          </cell>
          <cell r="E2535" t="str">
            <v>PL30085</v>
          </cell>
        </row>
        <row r="2536">
          <cell r="A2536" t="str">
            <v>23090Ports</v>
          </cell>
          <cell r="B2536" t="str">
            <v>Ports</v>
          </cell>
          <cell r="C2536" t="str">
            <v>23090</v>
          </cell>
          <cell r="D2536" t="str">
            <v>Internal Jobs,NonStock Sales</v>
          </cell>
          <cell r="E2536" t="str">
            <v>PL30085</v>
          </cell>
        </row>
        <row r="2537">
          <cell r="A2537" t="str">
            <v>24000Ports</v>
          </cell>
          <cell r="B2537" t="str">
            <v>Ports</v>
          </cell>
          <cell r="C2537" t="str">
            <v>24000</v>
          </cell>
          <cell r="D2537" t="str">
            <v>Electrical Direct Labour</v>
          </cell>
          <cell r="E2537" t="str">
            <v>PL30085</v>
          </cell>
        </row>
        <row r="2538">
          <cell r="A2538" t="str">
            <v>24010Ports</v>
          </cell>
          <cell r="B2538" t="str">
            <v>Ports</v>
          </cell>
          <cell r="C2538" t="str">
            <v>24010</v>
          </cell>
          <cell r="D2538" t="str">
            <v>Internal Jobs Labour Sales</v>
          </cell>
          <cell r="E2538" t="str">
            <v>PL30085</v>
          </cell>
        </row>
        <row r="2539">
          <cell r="A2539" t="str">
            <v>24020Ports</v>
          </cell>
          <cell r="B2539" t="str">
            <v>Ports</v>
          </cell>
          <cell r="C2539" t="str">
            <v>24020</v>
          </cell>
          <cell r="D2539" t="str">
            <v>Mechanical Direct Labour</v>
          </cell>
          <cell r="E2539" t="str">
            <v>PL30085</v>
          </cell>
        </row>
        <row r="2540">
          <cell r="A2540" t="str">
            <v>24030Ports</v>
          </cell>
          <cell r="B2540" t="str">
            <v>Ports</v>
          </cell>
          <cell r="C2540" t="str">
            <v>24030</v>
          </cell>
          <cell r="D2540" t="str">
            <v>Contract Revenue</v>
          </cell>
          <cell r="E2540" t="str">
            <v>PL30085</v>
          </cell>
        </row>
        <row r="2541">
          <cell r="A2541" t="str">
            <v>24035Ports</v>
          </cell>
          <cell r="B2541" t="str">
            <v>Ports</v>
          </cell>
          <cell r="C2541" t="str">
            <v>24035</v>
          </cell>
          <cell r="D2541" t="str">
            <v>Contract Revenue internal</v>
          </cell>
          <cell r="E2541" t="str">
            <v>PL30085</v>
          </cell>
        </row>
        <row r="2542">
          <cell r="A2542" t="str">
            <v>24040Ports</v>
          </cell>
          <cell r="B2542" t="str">
            <v>Ports</v>
          </cell>
          <cell r="C2542" t="str">
            <v>24040</v>
          </cell>
          <cell r="D2542" t="str">
            <v>Electrical Indirect Labour</v>
          </cell>
          <cell r="E2542" t="str">
            <v>PL30085</v>
          </cell>
        </row>
        <row r="2543">
          <cell r="A2543" t="str">
            <v>24050Ports</v>
          </cell>
          <cell r="B2543" t="str">
            <v>Ports</v>
          </cell>
          <cell r="C2543" t="str">
            <v>24050</v>
          </cell>
          <cell r="D2543" t="str">
            <v>Construct Dir Labour Sales</v>
          </cell>
          <cell r="E2543" t="str">
            <v>PL30085</v>
          </cell>
        </row>
        <row r="2544">
          <cell r="A2544" t="str">
            <v>24055Ports</v>
          </cell>
          <cell r="B2544" t="str">
            <v>Ports</v>
          </cell>
          <cell r="C2544" t="str">
            <v>24055</v>
          </cell>
          <cell r="D2544" t="str">
            <v>Construct Indir Labour Sales</v>
          </cell>
          <cell r="E2544" t="str">
            <v>PL30085</v>
          </cell>
        </row>
        <row r="2545">
          <cell r="A2545" t="str">
            <v>24070Ports</v>
          </cell>
          <cell r="B2545" t="str">
            <v>Ports</v>
          </cell>
          <cell r="C2545" t="str">
            <v>24070</v>
          </cell>
          <cell r="D2545" t="str">
            <v>Fixed Price Labour Sales</v>
          </cell>
          <cell r="E2545" t="str">
            <v>PL30085</v>
          </cell>
        </row>
        <row r="2546">
          <cell r="A2546" t="str">
            <v>24080Ports</v>
          </cell>
          <cell r="B2546" t="str">
            <v>Ports</v>
          </cell>
          <cell r="C2546" t="str">
            <v>24080</v>
          </cell>
          <cell r="D2546" t="str">
            <v>Mechanical Indirect Labour</v>
          </cell>
          <cell r="E2546" t="str">
            <v>PL30085</v>
          </cell>
        </row>
        <row r="2547">
          <cell r="A2547" t="str">
            <v>24090Ports</v>
          </cell>
          <cell r="B2547" t="str">
            <v>Ports</v>
          </cell>
          <cell r="C2547" t="str">
            <v>24090</v>
          </cell>
          <cell r="D2547" t="str">
            <v>Staff Sales</v>
          </cell>
          <cell r="E2547" t="str">
            <v>PL30085</v>
          </cell>
        </row>
        <row r="2548">
          <cell r="A2548" t="str">
            <v>24095Ports</v>
          </cell>
          <cell r="B2548" t="str">
            <v>Ports</v>
          </cell>
          <cell r="C2548" t="str">
            <v>24095</v>
          </cell>
          <cell r="D2548" t="str">
            <v>Construct Plant Res Sales</v>
          </cell>
          <cell r="E2548" t="str">
            <v>PL30085</v>
          </cell>
        </row>
        <row r="2549">
          <cell r="A2549" t="str">
            <v>24096Ports</v>
          </cell>
          <cell r="B2549" t="str">
            <v>Ports</v>
          </cell>
          <cell r="C2549" t="str">
            <v>24096</v>
          </cell>
          <cell r="D2549" t="str">
            <v>Electrical Plant Res Sales</v>
          </cell>
          <cell r="E2549" t="str">
            <v>PL30085</v>
          </cell>
        </row>
        <row r="2550">
          <cell r="A2550" t="str">
            <v>24097Ports</v>
          </cell>
          <cell r="B2550" t="str">
            <v>Ports</v>
          </cell>
          <cell r="C2550" t="str">
            <v>24097</v>
          </cell>
          <cell r="D2550" t="str">
            <v>Mechanical Plant Res Sales</v>
          </cell>
          <cell r="E2550" t="str">
            <v>PL30085</v>
          </cell>
        </row>
        <row r="2551">
          <cell r="A2551" t="str">
            <v>25000Ports</v>
          </cell>
          <cell r="B2551" t="str">
            <v>Ports</v>
          </cell>
          <cell r="C2551" t="str">
            <v>25000</v>
          </cell>
          <cell r="D2551" t="str">
            <v>Charter Boat Base Berthage</v>
          </cell>
          <cell r="E2551" t="str">
            <v>PL30085</v>
          </cell>
        </row>
        <row r="2552">
          <cell r="A2552" t="str">
            <v>25010Ports</v>
          </cell>
          <cell r="B2552" t="str">
            <v>Ports</v>
          </cell>
          <cell r="C2552" t="str">
            <v>25010</v>
          </cell>
          <cell r="D2552" t="str">
            <v>Ferry/Charter Boat Berthage</v>
          </cell>
          <cell r="E2552" t="str">
            <v>PL30085</v>
          </cell>
        </row>
        <row r="2553">
          <cell r="A2553" t="str">
            <v>25020Ports</v>
          </cell>
          <cell r="B2553" t="str">
            <v>Ports</v>
          </cell>
          <cell r="C2553" t="str">
            <v>25020</v>
          </cell>
          <cell r="D2553" t="str">
            <v>12 Month Licence Fee</v>
          </cell>
          <cell r="E2553" t="str">
            <v>PL30085</v>
          </cell>
        </row>
        <row r="2554">
          <cell r="A2554" t="str">
            <v>25025Ports</v>
          </cell>
          <cell r="B2554" t="str">
            <v>Ports</v>
          </cell>
          <cell r="C2554" t="str">
            <v>25025</v>
          </cell>
          <cell r="D2554" t="str">
            <v>Hobson Licences</v>
          </cell>
          <cell r="E2554" t="str">
            <v>PL30085</v>
          </cell>
        </row>
        <row r="2555">
          <cell r="A2555" t="str">
            <v>25030Ports</v>
          </cell>
          <cell r="B2555" t="str">
            <v>Ports</v>
          </cell>
          <cell r="C2555" t="str">
            <v>25030</v>
          </cell>
          <cell r="D2555" t="str">
            <v>Annual Opex Licence Fee</v>
          </cell>
          <cell r="E2555" t="str">
            <v>PL30085</v>
          </cell>
        </row>
        <row r="2556">
          <cell r="A2556" t="str">
            <v>25035Ports</v>
          </cell>
          <cell r="B2556" t="str">
            <v>Ports</v>
          </cell>
          <cell r="C2556" t="str">
            <v>25035</v>
          </cell>
          <cell r="D2556" t="str">
            <v>Swing/Piles Annual Licence Fee</v>
          </cell>
          <cell r="E2556" t="str">
            <v>PL30085</v>
          </cell>
        </row>
        <row r="2557">
          <cell r="A2557" t="str">
            <v>25036Ports</v>
          </cell>
          <cell r="B2557" t="str">
            <v>Ports</v>
          </cell>
          <cell r="C2557" t="str">
            <v>25036</v>
          </cell>
          <cell r="D2557" t="str">
            <v>Swing/Pile Short Term Licences</v>
          </cell>
          <cell r="E2557" t="str">
            <v>PL30085</v>
          </cell>
        </row>
        <row r="2558">
          <cell r="A2558" t="str">
            <v>25040Ports</v>
          </cell>
          <cell r="B2558" t="str">
            <v>Ports</v>
          </cell>
          <cell r="C2558" t="str">
            <v>25040</v>
          </cell>
          <cell r="D2558" t="str">
            <v>Licence Transfer Fee</v>
          </cell>
          <cell r="E2558" t="str">
            <v>PL30085</v>
          </cell>
        </row>
        <row r="2559">
          <cell r="A2559" t="str">
            <v>25100Ports</v>
          </cell>
          <cell r="B2559" t="str">
            <v>Ports</v>
          </cell>
          <cell r="C2559" t="str">
            <v>25100</v>
          </cell>
          <cell r="D2559" t="str">
            <v>Visitors/Casual Berthage</v>
          </cell>
          <cell r="E2559" t="str">
            <v>PL30085</v>
          </cell>
        </row>
        <row r="2560">
          <cell r="A2560" t="str">
            <v>25110Ports</v>
          </cell>
          <cell r="B2560" t="str">
            <v>Ports</v>
          </cell>
          <cell r="C2560" t="str">
            <v>25110</v>
          </cell>
          <cell r="D2560" t="str">
            <v>Site Credits</v>
          </cell>
          <cell r="E2560" t="str">
            <v>PL30085</v>
          </cell>
        </row>
        <row r="2561">
          <cell r="A2561" t="str">
            <v>25115Ports</v>
          </cell>
          <cell r="B2561" t="str">
            <v>Ports</v>
          </cell>
          <cell r="C2561" t="str">
            <v>25115</v>
          </cell>
          <cell r="D2561" t="str">
            <v>Marina Trusts Credits</v>
          </cell>
          <cell r="E2561" t="str">
            <v>PL30085</v>
          </cell>
        </row>
        <row r="2562">
          <cell r="A2562" t="str">
            <v>25116Ports</v>
          </cell>
          <cell r="B2562" t="str">
            <v>Ports</v>
          </cell>
          <cell r="C2562" t="str">
            <v>25116</v>
          </cell>
          <cell r="D2562" t="str">
            <v>Present Berthholder Credits</v>
          </cell>
          <cell r="E2562" t="str">
            <v>PL30085</v>
          </cell>
        </row>
        <row r="2563">
          <cell r="A2563" t="str">
            <v>25117Ports</v>
          </cell>
          <cell r="B2563" t="str">
            <v>Ports</v>
          </cell>
          <cell r="C2563" t="str">
            <v>25117</v>
          </cell>
          <cell r="D2563" t="str">
            <v>New Entrant Credits</v>
          </cell>
          <cell r="E2563" t="str">
            <v>PL30085</v>
          </cell>
        </row>
        <row r="2564">
          <cell r="A2564" t="str">
            <v>25118Ports</v>
          </cell>
          <cell r="B2564" t="str">
            <v>Ports</v>
          </cell>
          <cell r="C2564" t="str">
            <v>25118</v>
          </cell>
          <cell r="D2564" t="str">
            <v>12 Month Site Credits</v>
          </cell>
          <cell r="E2564" t="str">
            <v>PL30085</v>
          </cell>
        </row>
        <row r="2565">
          <cell r="A2565" t="str">
            <v>25119Ports</v>
          </cell>
          <cell r="B2565" t="str">
            <v>Ports</v>
          </cell>
          <cell r="C2565" t="str">
            <v>25119</v>
          </cell>
          <cell r="D2565" t="str">
            <v>Commercial Site Credits</v>
          </cell>
          <cell r="E2565" t="str">
            <v>PL30085</v>
          </cell>
        </row>
        <row r="2566">
          <cell r="A2566" t="str">
            <v>25120Ports</v>
          </cell>
          <cell r="B2566" t="str">
            <v>Ports</v>
          </cell>
          <cell r="C2566" t="str">
            <v>25120</v>
          </cell>
          <cell r="D2566" t="str">
            <v>Work Berthage</v>
          </cell>
          <cell r="E2566" t="str">
            <v>PL30085</v>
          </cell>
        </row>
        <row r="2567">
          <cell r="A2567" t="str">
            <v>25121Ports</v>
          </cell>
          <cell r="B2567" t="str">
            <v>Ports</v>
          </cell>
          <cell r="C2567" t="str">
            <v>25121</v>
          </cell>
          <cell r="D2567" t="str">
            <v>Swings &amp; Piles Casual Berthage</v>
          </cell>
          <cell r="E2567" t="str">
            <v>PL30085</v>
          </cell>
        </row>
        <row r="2568">
          <cell r="A2568" t="str">
            <v>25122Ports</v>
          </cell>
          <cell r="B2568" t="str">
            <v>Ports</v>
          </cell>
          <cell r="C2568" t="str">
            <v>25122</v>
          </cell>
          <cell r="D2568" t="str">
            <v>Swings &amp; Piles Site Credits</v>
          </cell>
          <cell r="E2568" t="str">
            <v>PL30085</v>
          </cell>
        </row>
        <row r="2569">
          <cell r="A2569" t="str">
            <v>25125Ports</v>
          </cell>
          <cell r="B2569" t="str">
            <v>Ports</v>
          </cell>
          <cell r="C2569" t="str">
            <v>25125</v>
          </cell>
          <cell r="D2569" t="str">
            <v>Rental Commercial Broker</v>
          </cell>
          <cell r="E2569" t="str">
            <v>PL30085</v>
          </cell>
        </row>
        <row r="2570">
          <cell r="A2570" t="str">
            <v>25200Ports</v>
          </cell>
          <cell r="B2570" t="str">
            <v>Ports</v>
          </cell>
          <cell r="C2570" t="str">
            <v>25200</v>
          </cell>
          <cell r="D2570" t="str">
            <v>Hauling/Launch Fees</v>
          </cell>
          <cell r="E2570" t="str">
            <v>PL30085</v>
          </cell>
        </row>
        <row r="2571">
          <cell r="A2571" t="str">
            <v>25201Ports</v>
          </cell>
          <cell r="B2571" t="str">
            <v>Ports</v>
          </cell>
          <cell r="C2571" t="str">
            <v>25201</v>
          </cell>
          <cell r="D2571" t="str">
            <v>Trailer Park</v>
          </cell>
          <cell r="E2571" t="str">
            <v>PL30085</v>
          </cell>
        </row>
        <row r="2572">
          <cell r="A2572" t="str">
            <v>25210Ports</v>
          </cell>
          <cell r="B2572" t="str">
            <v>Ports</v>
          </cell>
          <cell r="C2572" t="str">
            <v>25210</v>
          </cell>
          <cell r="D2572" t="str">
            <v>Launch Park Permits</v>
          </cell>
          <cell r="E2572" t="str">
            <v>PL30085</v>
          </cell>
        </row>
        <row r="2573">
          <cell r="A2573" t="str">
            <v>25220Ports</v>
          </cell>
          <cell r="B2573" t="str">
            <v>Ports</v>
          </cell>
          <cell r="C2573" t="str">
            <v>25220</v>
          </cell>
          <cell r="D2573" t="str">
            <v>Storage Fees</v>
          </cell>
          <cell r="E2573" t="str">
            <v>PL30085</v>
          </cell>
        </row>
        <row r="2574">
          <cell r="A2574" t="str">
            <v>25225Ports</v>
          </cell>
          <cell r="B2574" t="str">
            <v>Ports</v>
          </cell>
          <cell r="C2574" t="str">
            <v>25225</v>
          </cell>
          <cell r="D2574" t="str">
            <v>Abandoned Boat Revenue</v>
          </cell>
          <cell r="E2574" t="str">
            <v>PL30085</v>
          </cell>
        </row>
        <row r="2575">
          <cell r="A2575" t="str">
            <v>25230Ports</v>
          </cell>
          <cell r="B2575" t="str">
            <v>Ports</v>
          </cell>
          <cell r="C2575" t="str">
            <v>25230</v>
          </cell>
          <cell r="D2575" t="str">
            <v>Dinghy Locker/Wheeled Cradles</v>
          </cell>
          <cell r="E2575" t="str">
            <v>PL30085</v>
          </cell>
        </row>
        <row r="2576">
          <cell r="A2576" t="str">
            <v>25300Ports</v>
          </cell>
          <cell r="B2576" t="str">
            <v>Ports</v>
          </cell>
          <cell r="C2576" t="str">
            <v>25300</v>
          </cell>
          <cell r="D2576" t="str">
            <v>Annual Operating Fee</v>
          </cell>
          <cell r="E2576" t="str">
            <v>PL30085</v>
          </cell>
        </row>
        <row r="2577">
          <cell r="A2577" t="str">
            <v>25301Ports</v>
          </cell>
          <cell r="B2577" t="str">
            <v>Ports</v>
          </cell>
          <cell r="C2577" t="str">
            <v>25301</v>
          </cell>
          <cell r="D2577" t="str">
            <v>WXIST Management Fee</v>
          </cell>
          <cell r="E2577" t="str">
            <v>PL30085</v>
          </cell>
        </row>
        <row r="2578">
          <cell r="A2578" t="str">
            <v>25302Ports</v>
          </cell>
          <cell r="B2578" t="str">
            <v>Ports</v>
          </cell>
          <cell r="C2578" t="str">
            <v>25302</v>
          </cell>
          <cell r="D2578" t="str">
            <v>DTM Management Fee</v>
          </cell>
          <cell r="E2578" t="str">
            <v>PL30085</v>
          </cell>
        </row>
        <row r="2579">
          <cell r="A2579" t="str">
            <v>25303Ports</v>
          </cell>
          <cell r="B2579" t="str">
            <v>Ports</v>
          </cell>
          <cell r="C2579" t="str">
            <v>25303</v>
          </cell>
          <cell r="D2579" t="str">
            <v>Management Fee</v>
          </cell>
          <cell r="E2579" t="str">
            <v>PL30085</v>
          </cell>
        </row>
        <row r="2580">
          <cell r="A2580" t="str">
            <v>25304Ports</v>
          </cell>
          <cell r="B2580" t="str">
            <v>Ports</v>
          </cell>
          <cell r="C2580" t="str">
            <v>25304</v>
          </cell>
          <cell r="D2580" t="str">
            <v>Management Fee - NTL</v>
          </cell>
          <cell r="E2580" t="str">
            <v>PL30085</v>
          </cell>
        </row>
        <row r="2581">
          <cell r="A2581" t="str">
            <v>25305Ports</v>
          </cell>
          <cell r="B2581" t="str">
            <v>Ports</v>
          </cell>
          <cell r="C2581" t="str">
            <v>25305</v>
          </cell>
          <cell r="D2581" t="str">
            <v>Wynyard managment Fee Income</v>
          </cell>
          <cell r="E2581" t="str">
            <v>PL30085</v>
          </cell>
        </row>
        <row r="2582">
          <cell r="A2582" t="str">
            <v>25306Ports</v>
          </cell>
          <cell r="B2582" t="str">
            <v>Ports</v>
          </cell>
          <cell r="C2582" t="str">
            <v>25306</v>
          </cell>
          <cell r="D2582" t="str">
            <v>Management fee - Seafuels Ltd</v>
          </cell>
          <cell r="E2582" t="str">
            <v>PL30085</v>
          </cell>
        </row>
        <row r="2583">
          <cell r="A2583" t="str">
            <v>25310Ports</v>
          </cell>
          <cell r="B2583" t="str">
            <v>Ports</v>
          </cell>
          <cell r="C2583" t="str">
            <v>25310</v>
          </cell>
          <cell r="D2583" t="str">
            <v>WXIST Berthage Management Fee</v>
          </cell>
          <cell r="E2583" t="str">
            <v>PL30085</v>
          </cell>
        </row>
        <row r="2584">
          <cell r="A2584" t="str">
            <v>25311Ports</v>
          </cell>
          <cell r="B2584" t="str">
            <v>Ports</v>
          </cell>
          <cell r="C2584" t="str">
            <v>25311</v>
          </cell>
          <cell r="D2584" t="str">
            <v>WXTEN Management Fee</v>
          </cell>
          <cell r="E2584" t="str">
            <v>PL30085</v>
          </cell>
        </row>
        <row r="2585">
          <cell r="A2585" t="str">
            <v>25312Ports</v>
          </cell>
          <cell r="B2585" t="str">
            <v>Ports</v>
          </cell>
          <cell r="C2585" t="str">
            <v>25312</v>
          </cell>
          <cell r="D2585" t="str">
            <v>Berthage Mgmnt Fee</v>
          </cell>
          <cell r="E2585" t="str">
            <v>PL30085</v>
          </cell>
        </row>
        <row r="2586">
          <cell r="A2586" t="str">
            <v>25320Ports</v>
          </cell>
          <cell r="B2586" t="str">
            <v>Ports</v>
          </cell>
          <cell r="C2586" t="str">
            <v>25320</v>
          </cell>
          <cell r="D2586" t="str">
            <v>Annual Refurbishment Levy</v>
          </cell>
          <cell r="E2586" t="str">
            <v>PL30085</v>
          </cell>
        </row>
        <row r="2587">
          <cell r="A2587" t="str">
            <v>25330Ports</v>
          </cell>
          <cell r="B2587" t="str">
            <v>Ports</v>
          </cell>
          <cell r="C2587" t="str">
            <v>25330</v>
          </cell>
          <cell r="D2587" t="str">
            <v>BEU Sales Recognition -Non B-F</v>
          </cell>
          <cell r="E2587" t="str">
            <v>PL30085</v>
          </cell>
        </row>
        <row r="2588">
          <cell r="A2588" t="str">
            <v>25331Ports</v>
          </cell>
          <cell r="B2588" t="str">
            <v>Ports</v>
          </cell>
          <cell r="C2588" t="str">
            <v>25331</v>
          </cell>
          <cell r="D2588" t="str">
            <v>Berth Resale</v>
          </cell>
          <cell r="E2588" t="str">
            <v>PL30085</v>
          </cell>
        </row>
        <row r="2589">
          <cell r="A2589" t="str">
            <v>25332Ports</v>
          </cell>
          <cell r="B2589" t="str">
            <v>Ports</v>
          </cell>
          <cell r="C2589" t="str">
            <v>25332</v>
          </cell>
          <cell r="D2589" t="str">
            <v>BEU Sales Recognition - B-F</v>
          </cell>
          <cell r="E2589" t="str">
            <v>PL30085</v>
          </cell>
        </row>
        <row r="2590">
          <cell r="A2590" t="str">
            <v>25333Ports</v>
          </cell>
          <cell r="B2590" t="str">
            <v>Ports</v>
          </cell>
          <cell r="C2590" t="str">
            <v>25333</v>
          </cell>
          <cell r="D2590" t="str">
            <v>BEU Sales Recognition - Hobson</v>
          </cell>
          <cell r="E2590" t="str">
            <v>PL30085</v>
          </cell>
        </row>
        <row r="2591">
          <cell r="A2591" t="str">
            <v>25340Ports</v>
          </cell>
          <cell r="B2591" t="str">
            <v>Ports</v>
          </cell>
          <cell r="C2591" t="str">
            <v>25340</v>
          </cell>
          <cell r="D2591" t="str">
            <v>Port Plan Revenue Adjustment</v>
          </cell>
          <cell r="E2591" t="str">
            <v>PL30085</v>
          </cell>
        </row>
        <row r="2592">
          <cell r="A2592" t="str">
            <v>25341Ports</v>
          </cell>
          <cell r="B2592" t="str">
            <v>Ports</v>
          </cell>
          <cell r="C2592" t="str">
            <v>25341</v>
          </cell>
          <cell r="D2592" t="str">
            <v>Other Revenue Adjustment</v>
          </cell>
          <cell r="E2592" t="str">
            <v>PL30085</v>
          </cell>
        </row>
        <row r="2593">
          <cell r="A2593" t="str">
            <v>25350Ports</v>
          </cell>
          <cell r="B2593" t="str">
            <v>Ports</v>
          </cell>
          <cell r="C2593" t="str">
            <v>25350</v>
          </cell>
          <cell r="D2593" t="str">
            <v>Extension Berth Clearing Acct</v>
          </cell>
          <cell r="E2593" t="str">
            <v>PL30085</v>
          </cell>
        </row>
        <row r="2594">
          <cell r="A2594" t="str">
            <v>25351Ports</v>
          </cell>
          <cell r="B2594" t="str">
            <v>Ports</v>
          </cell>
          <cell r="C2594" t="str">
            <v>25351</v>
          </cell>
          <cell r="D2594" t="str">
            <v>WEMT Berth Clearing acct</v>
          </cell>
          <cell r="E2594" t="str">
            <v>PL30085</v>
          </cell>
        </row>
        <row r="2595">
          <cell r="A2595" t="str">
            <v>25360Ports</v>
          </cell>
          <cell r="B2595" t="str">
            <v>Ports</v>
          </cell>
          <cell r="C2595" t="str">
            <v>25360</v>
          </cell>
          <cell r="D2595" t="str">
            <v>Key Deposits Clearing Acct</v>
          </cell>
          <cell r="E2595" t="str">
            <v>PL30085</v>
          </cell>
        </row>
        <row r="2596">
          <cell r="A2596" t="str">
            <v>25370Ports</v>
          </cell>
          <cell r="B2596" t="str">
            <v>Ports</v>
          </cell>
          <cell r="C2596" t="str">
            <v>25370</v>
          </cell>
          <cell r="D2596" t="str">
            <v>Recovery External Repayables</v>
          </cell>
          <cell r="E2596" t="str">
            <v>PL30085</v>
          </cell>
        </row>
        <row r="2597">
          <cell r="A2597" t="str">
            <v>25371Ports</v>
          </cell>
          <cell r="B2597" t="str">
            <v>Ports</v>
          </cell>
          <cell r="C2597" t="str">
            <v>25371</v>
          </cell>
          <cell r="D2597" t="str">
            <v>Payments For External Recovery</v>
          </cell>
          <cell r="E2597" t="str">
            <v>PL30085</v>
          </cell>
        </row>
        <row r="2598">
          <cell r="A2598" t="str">
            <v>25399Ports</v>
          </cell>
          <cell r="B2598" t="str">
            <v>Ports</v>
          </cell>
          <cell r="C2598" t="str">
            <v>25399</v>
          </cell>
          <cell r="D2598" t="str">
            <v>Elim DTM Management Fee</v>
          </cell>
          <cell r="E2598" t="str">
            <v>PL30085</v>
          </cell>
        </row>
        <row r="2599">
          <cell r="A2599" t="str">
            <v>26304Ports</v>
          </cell>
          <cell r="B2599" t="str">
            <v>Ports</v>
          </cell>
          <cell r="C2599" t="str">
            <v>26304</v>
          </cell>
          <cell r="D2599" t="str">
            <v>Accounting Fee - NTL</v>
          </cell>
          <cell r="E2599" t="str">
            <v>PL30085</v>
          </cell>
        </row>
        <row r="2600">
          <cell r="A2600" t="str">
            <v>26305Ports</v>
          </cell>
          <cell r="B2600" t="str">
            <v>Ports</v>
          </cell>
          <cell r="C2600" t="str">
            <v>26305</v>
          </cell>
          <cell r="D2600" t="str">
            <v>Accounting Fee  - AWDAL</v>
          </cell>
          <cell r="E2600" t="str">
            <v>PL30085</v>
          </cell>
        </row>
        <row r="2601">
          <cell r="A2601" t="str">
            <v>27010Ports</v>
          </cell>
          <cell r="B2601" t="str">
            <v>Ports</v>
          </cell>
          <cell r="C2601" t="str">
            <v>27010</v>
          </cell>
          <cell r="D2601" t="str">
            <v>Seapack Income-General</v>
          </cell>
          <cell r="E2601" t="str">
            <v>PL30085</v>
          </cell>
        </row>
        <row r="2602">
          <cell r="A2602" t="str">
            <v>27040Ports</v>
          </cell>
          <cell r="B2602" t="str">
            <v>Ports</v>
          </cell>
          <cell r="C2602" t="str">
            <v>27040</v>
          </cell>
          <cell r="D2602" t="str">
            <v>Seapack Income-NZFP</v>
          </cell>
          <cell r="E2602" t="str">
            <v>PL30085</v>
          </cell>
        </row>
        <row r="2603">
          <cell r="A2603" t="str">
            <v>27060Ports</v>
          </cell>
          <cell r="B2603" t="str">
            <v>Ports</v>
          </cell>
          <cell r="C2603" t="str">
            <v>27060</v>
          </cell>
          <cell r="D2603" t="str">
            <v>Seapack Income-Wool</v>
          </cell>
          <cell r="E2603" t="str">
            <v>PL30085</v>
          </cell>
        </row>
        <row r="2604">
          <cell r="A2604" t="str">
            <v>29000Ports</v>
          </cell>
          <cell r="B2604" t="str">
            <v>Ports</v>
          </cell>
          <cell r="C2604" t="str">
            <v>29000</v>
          </cell>
          <cell r="D2604" t="str">
            <v>Work In Progress - Gen Sales</v>
          </cell>
          <cell r="E2604" t="str">
            <v>PL30085</v>
          </cell>
        </row>
        <row r="2605">
          <cell r="A2605" t="str">
            <v>29001Ports</v>
          </cell>
          <cell r="B2605" t="str">
            <v>Ports</v>
          </cell>
          <cell r="C2605" t="str">
            <v>29001</v>
          </cell>
          <cell r="D2605" t="str">
            <v>Work in Progress- Civil Sales</v>
          </cell>
          <cell r="E2605" t="str">
            <v>PL30085</v>
          </cell>
        </row>
        <row r="2606">
          <cell r="A2606" t="str">
            <v>29050Ports</v>
          </cell>
          <cell r="B2606" t="str">
            <v>Ports</v>
          </cell>
          <cell r="C2606" t="str">
            <v>29050</v>
          </cell>
          <cell r="D2606" t="str">
            <v>Work in Progress - Plant Hire</v>
          </cell>
          <cell r="E2606" t="str">
            <v>PL30085</v>
          </cell>
        </row>
        <row r="2607">
          <cell r="A2607" t="str">
            <v>30000Ports</v>
          </cell>
          <cell r="B2607" t="str">
            <v>Ports</v>
          </cell>
          <cell r="C2607" t="str">
            <v>30000</v>
          </cell>
          <cell r="D2607" t="str">
            <v>Wages Recovery Control</v>
          </cell>
          <cell r="E2607" t="str">
            <v>PL42996</v>
          </cell>
        </row>
        <row r="2608">
          <cell r="A2608" t="str">
            <v>30005Ports</v>
          </cell>
          <cell r="B2608" t="str">
            <v>Ports</v>
          </cell>
          <cell r="C2608" t="str">
            <v>30005</v>
          </cell>
          <cell r="D2608" t="str">
            <v>Labour Recovery - RM Projects</v>
          </cell>
          <cell r="E2608" t="str">
            <v>PL42996</v>
          </cell>
        </row>
        <row r="2609">
          <cell r="A2609" t="str">
            <v>30006Ports</v>
          </cell>
          <cell r="B2609" t="str">
            <v>Ports</v>
          </cell>
          <cell r="C2609" t="str">
            <v>30006</v>
          </cell>
          <cell r="D2609" t="str">
            <v>Labour Recovery - Opex Projects</v>
          </cell>
          <cell r="E2609" t="str">
            <v>PL42996</v>
          </cell>
        </row>
        <row r="2610">
          <cell r="A2610" t="str">
            <v>30010Ports</v>
          </cell>
          <cell r="B2610" t="str">
            <v>Ports</v>
          </cell>
          <cell r="C2610" t="str">
            <v>30010</v>
          </cell>
          <cell r="D2610" t="str">
            <v>Overhead Labour Recovery</v>
          </cell>
          <cell r="E2610" t="str">
            <v>PL42996</v>
          </cell>
        </row>
        <row r="2611">
          <cell r="A2611" t="str">
            <v>30020Ports</v>
          </cell>
          <cell r="B2611" t="str">
            <v>Ports</v>
          </cell>
          <cell r="C2611" t="str">
            <v>30020</v>
          </cell>
          <cell r="D2611" t="str">
            <v>Labour recovery- internal</v>
          </cell>
          <cell r="E2611" t="str">
            <v>PL42996</v>
          </cell>
        </row>
        <row r="2612">
          <cell r="A2612" t="str">
            <v>30021Ports</v>
          </cell>
          <cell r="B2612" t="str">
            <v>Ports</v>
          </cell>
          <cell r="C2612" t="str">
            <v>30021</v>
          </cell>
          <cell r="D2612" t="str">
            <v xml:space="preserve"> Labour recovery- Internal Refurb</v>
          </cell>
          <cell r="E2612" t="str">
            <v>PL42996</v>
          </cell>
        </row>
        <row r="2613">
          <cell r="A2613" t="str">
            <v>30025Ports</v>
          </cell>
          <cell r="B2613" t="str">
            <v>Ports</v>
          </cell>
          <cell r="C2613" t="str">
            <v>30025</v>
          </cell>
          <cell r="D2613" t="str">
            <v>Labour Recovery- External</v>
          </cell>
          <cell r="E2613" t="str">
            <v>PL42996</v>
          </cell>
        </row>
        <row r="2614">
          <cell r="A2614" t="str">
            <v>30026Ports</v>
          </cell>
          <cell r="B2614" t="str">
            <v>Ports</v>
          </cell>
          <cell r="C2614" t="str">
            <v>30026</v>
          </cell>
          <cell r="D2614" t="str">
            <v>Labour Recovery- External Billed</v>
          </cell>
          <cell r="E2614" t="str">
            <v>PL42996</v>
          </cell>
        </row>
        <row r="2615">
          <cell r="A2615" t="str">
            <v>30030Ports</v>
          </cell>
          <cell r="B2615" t="str">
            <v>Ports</v>
          </cell>
          <cell r="C2615" t="str">
            <v>30030</v>
          </cell>
          <cell r="D2615" t="str">
            <v>Labour recovery- capex</v>
          </cell>
          <cell r="E2615" t="str">
            <v>PL42996</v>
          </cell>
        </row>
        <row r="2616">
          <cell r="A2616" t="str">
            <v>30100Ports</v>
          </cell>
          <cell r="B2616" t="str">
            <v>Ports</v>
          </cell>
          <cell r="C2616" t="str">
            <v>30100</v>
          </cell>
          <cell r="D2616" t="str">
            <v>Direct Labour-Wages</v>
          </cell>
          <cell r="E2616" t="str">
            <v>PL40015</v>
          </cell>
        </row>
        <row r="2617">
          <cell r="A2617" t="str">
            <v>30200Ports</v>
          </cell>
          <cell r="B2617" t="str">
            <v>Ports</v>
          </cell>
          <cell r="C2617" t="str">
            <v>30200</v>
          </cell>
          <cell r="D2617" t="str">
            <v>Direct Labour-Overtime</v>
          </cell>
          <cell r="E2617" t="str">
            <v>PL40030</v>
          </cell>
        </row>
        <row r="2618">
          <cell r="A2618" t="str">
            <v>30300Ports</v>
          </cell>
          <cell r="B2618" t="str">
            <v>Ports</v>
          </cell>
          <cell r="C2618" t="str">
            <v>30300</v>
          </cell>
          <cell r="D2618" t="str">
            <v>Direct Labour-Shift Payment</v>
          </cell>
          <cell r="E2618" t="str">
            <v>PL40015</v>
          </cell>
        </row>
        <row r="2619">
          <cell r="A2619" t="str">
            <v>30400Ports</v>
          </cell>
          <cell r="B2619" t="str">
            <v>Ports</v>
          </cell>
          <cell r="C2619" t="str">
            <v>30400</v>
          </cell>
          <cell r="D2619" t="str">
            <v>Unallocated Labour</v>
          </cell>
          <cell r="E2619" t="str">
            <v>PL40015</v>
          </cell>
        </row>
        <row r="2620">
          <cell r="A2620" t="str">
            <v>30500Ports</v>
          </cell>
          <cell r="B2620" t="str">
            <v>Ports</v>
          </cell>
          <cell r="C2620" t="str">
            <v>30500</v>
          </cell>
          <cell r="D2620" t="str">
            <v>Wage Adjustment (Back Pay Etc)</v>
          </cell>
          <cell r="E2620" t="str">
            <v>PL40015</v>
          </cell>
        </row>
        <row r="2621">
          <cell r="A2621" t="str">
            <v>30600Ports</v>
          </cell>
          <cell r="B2621" t="str">
            <v>Ports</v>
          </cell>
          <cell r="C2621" t="str">
            <v>30600</v>
          </cell>
          <cell r="D2621" t="str">
            <v>Holiday Pay Provision</v>
          </cell>
          <cell r="E2621" t="str">
            <v>PL40020</v>
          </cell>
        </row>
        <row r="2622">
          <cell r="A2622" t="str">
            <v>30700Ports</v>
          </cell>
          <cell r="B2622" t="str">
            <v>Ports</v>
          </cell>
          <cell r="C2622" t="str">
            <v>30700</v>
          </cell>
          <cell r="D2622" t="str">
            <v>Long Service Pay</v>
          </cell>
          <cell r="E2622" t="str">
            <v>PL40015</v>
          </cell>
        </row>
        <row r="2623">
          <cell r="A2623" t="str">
            <v>30800Ports</v>
          </cell>
          <cell r="B2623" t="str">
            <v>Ports</v>
          </cell>
          <cell r="C2623" t="str">
            <v>30800</v>
          </cell>
          <cell r="D2623" t="str">
            <v>Statutory Leave</v>
          </cell>
          <cell r="E2623" t="str">
            <v>PL40015</v>
          </cell>
        </row>
        <row r="2624">
          <cell r="A2624" t="str">
            <v>30900Ports</v>
          </cell>
          <cell r="B2624" t="str">
            <v>Ports</v>
          </cell>
          <cell r="C2624" t="str">
            <v>30900</v>
          </cell>
          <cell r="D2624" t="str">
            <v>Sick Leave</v>
          </cell>
          <cell r="E2624" t="str">
            <v>PL40015</v>
          </cell>
        </row>
        <row r="2625">
          <cell r="A2625" t="str">
            <v>31000Ports</v>
          </cell>
          <cell r="B2625" t="str">
            <v>Ports</v>
          </cell>
          <cell r="C2625" t="str">
            <v>31000</v>
          </cell>
          <cell r="D2625" t="str">
            <v>Accident Compensation Pay</v>
          </cell>
          <cell r="E2625" t="str">
            <v>PL40070</v>
          </cell>
        </row>
        <row r="2626">
          <cell r="A2626" t="str">
            <v>31100Ports</v>
          </cell>
          <cell r="B2626" t="str">
            <v>Ports</v>
          </cell>
          <cell r="C2626" t="str">
            <v>31100</v>
          </cell>
          <cell r="D2626" t="str">
            <v>Other Paid Leave/Leave In Lieu</v>
          </cell>
          <cell r="E2626" t="str">
            <v>PL40015</v>
          </cell>
        </row>
        <row r="2627">
          <cell r="A2627" t="str">
            <v>31400Ports</v>
          </cell>
          <cell r="B2627" t="str">
            <v>Ports</v>
          </cell>
          <cell r="C2627" t="str">
            <v>31400</v>
          </cell>
          <cell r="D2627" t="str">
            <v>Service Pay</v>
          </cell>
          <cell r="E2627" t="str">
            <v>PL40015</v>
          </cell>
        </row>
        <row r="2628">
          <cell r="A2628" t="str">
            <v>31500Ports</v>
          </cell>
          <cell r="B2628" t="str">
            <v>Ports</v>
          </cell>
          <cell r="C2628" t="str">
            <v>31500</v>
          </cell>
          <cell r="D2628" t="str">
            <v>Bonus Payments</v>
          </cell>
          <cell r="E2628" t="str">
            <v>PL40015</v>
          </cell>
        </row>
        <row r="2629">
          <cell r="A2629" t="str">
            <v>31900Ports</v>
          </cell>
          <cell r="B2629" t="str">
            <v>Ports</v>
          </cell>
          <cell r="C2629" t="str">
            <v>31900</v>
          </cell>
          <cell r="D2629" t="str">
            <v>Allowances</v>
          </cell>
          <cell r="E2629" t="str">
            <v>PL40015</v>
          </cell>
        </row>
        <row r="2630">
          <cell r="A2630" t="str">
            <v>32000Ports</v>
          </cell>
          <cell r="B2630" t="str">
            <v>Ports</v>
          </cell>
          <cell r="C2630" t="str">
            <v>32000</v>
          </cell>
          <cell r="D2630" t="str">
            <v>Retirement Allowance</v>
          </cell>
          <cell r="E2630" t="str">
            <v>PL40015</v>
          </cell>
        </row>
        <row r="2631">
          <cell r="A2631" t="str">
            <v>32100Ports</v>
          </cell>
          <cell r="B2631" t="str">
            <v>Ports</v>
          </cell>
          <cell r="C2631" t="str">
            <v>32100</v>
          </cell>
          <cell r="D2631" t="str">
            <v>Redundancy Costs</v>
          </cell>
          <cell r="E2631" t="str">
            <v>PL40110</v>
          </cell>
        </row>
        <row r="2632">
          <cell r="A2632" t="str">
            <v>32500Ports</v>
          </cell>
          <cell r="B2632" t="str">
            <v>Ports</v>
          </cell>
          <cell r="C2632" t="str">
            <v>32500</v>
          </cell>
          <cell r="D2632" t="str">
            <v>Superannuation Subsidy</v>
          </cell>
          <cell r="E2632" t="str">
            <v>PL40060</v>
          </cell>
        </row>
        <row r="2633">
          <cell r="A2633" t="str">
            <v>32501Ports</v>
          </cell>
          <cell r="B2633" t="str">
            <v>Ports</v>
          </cell>
          <cell r="C2633" t="str">
            <v>32501</v>
          </cell>
          <cell r="D2633" t="str">
            <v>Kiwisaver-Employer(Direct)</v>
          </cell>
          <cell r="E2633" t="str">
            <v>PL40050</v>
          </cell>
        </row>
        <row r="2634">
          <cell r="A2634" t="str">
            <v>32600Ports</v>
          </cell>
          <cell r="B2634" t="str">
            <v>Ports</v>
          </cell>
          <cell r="C2634" t="str">
            <v>32600</v>
          </cell>
          <cell r="D2634" t="str">
            <v>Accident Compensation Levy</v>
          </cell>
          <cell r="E2634" t="str">
            <v>PL40070</v>
          </cell>
        </row>
        <row r="2635">
          <cell r="A2635" t="str">
            <v>32605Ports</v>
          </cell>
          <cell r="B2635" t="str">
            <v>Ports</v>
          </cell>
          <cell r="C2635" t="str">
            <v>32605</v>
          </cell>
          <cell r="D2635" t="str">
            <v>ACC Pharmacy Costs</v>
          </cell>
          <cell r="E2635" t="str">
            <v>PL42996</v>
          </cell>
        </row>
        <row r="2636">
          <cell r="A2636" t="str">
            <v>32606Ports</v>
          </cell>
          <cell r="B2636" t="str">
            <v>Ports</v>
          </cell>
          <cell r="C2636" t="str">
            <v>32606</v>
          </cell>
          <cell r="D2636" t="str">
            <v>HIH Surcharge/Radiology</v>
          </cell>
          <cell r="E2636" t="str">
            <v>PL42996</v>
          </cell>
        </row>
        <row r="2637">
          <cell r="A2637" t="str">
            <v>32700Ports</v>
          </cell>
          <cell r="B2637" t="str">
            <v>Ports</v>
          </cell>
          <cell r="C2637" t="str">
            <v>32700</v>
          </cell>
          <cell r="D2637" t="str">
            <v>Medical Insurance Subsidy</v>
          </cell>
          <cell r="E2637" t="str">
            <v>PL40080</v>
          </cell>
        </row>
        <row r="2638">
          <cell r="A2638" t="str">
            <v>32800Ports</v>
          </cell>
          <cell r="B2638" t="str">
            <v>Ports</v>
          </cell>
          <cell r="C2638" t="str">
            <v>32800</v>
          </cell>
          <cell r="D2638" t="str">
            <v>Tax Free Meal Money</v>
          </cell>
          <cell r="E2638" t="str">
            <v>PL40015</v>
          </cell>
        </row>
        <row r="2639">
          <cell r="A2639" t="str">
            <v>32810Ports</v>
          </cell>
          <cell r="B2639" t="str">
            <v>Ports</v>
          </cell>
          <cell r="C2639" t="str">
            <v>32810</v>
          </cell>
          <cell r="D2639" t="str">
            <v>Straddle/Hoist Training</v>
          </cell>
          <cell r="E2639" t="str">
            <v>PL42996</v>
          </cell>
        </row>
        <row r="2640">
          <cell r="A2640" t="str">
            <v>32811Ports</v>
          </cell>
          <cell r="B2640" t="str">
            <v>Ports</v>
          </cell>
          <cell r="C2640" t="str">
            <v>32811</v>
          </cell>
          <cell r="D2640" t="str">
            <v>Cranedriver Training</v>
          </cell>
          <cell r="E2640" t="str">
            <v>PL42996</v>
          </cell>
        </row>
        <row r="2641">
          <cell r="A2641" t="str">
            <v>32812Ports</v>
          </cell>
          <cell r="B2641" t="str">
            <v>Ports</v>
          </cell>
          <cell r="C2641" t="str">
            <v>32812</v>
          </cell>
          <cell r="D2641" t="str">
            <v>Foreman(Inc.Twinlift) Training</v>
          </cell>
          <cell r="E2641" t="str">
            <v>PL42996</v>
          </cell>
        </row>
        <row r="2642">
          <cell r="A2642" t="str">
            <v>32813Ports</v>
          </cell>
          <cell r="B2642" t="str">
            <v>Ports</v>
          </cell>
          <cell r="C2642" t="str">
            <v>32813</v>
          </cell>
          <cell r="D2642" t="str">
            <v>Lashing Training</v>
          </cell>
          <cell r="E2642" t="str">
            <v>PL42996</v>
          </cell>
        </row>
        <row r="2643">
          <cell r="A2643" t="str">
            <v>32814Ports</v>
          </cell>
          <cell r="B2643" t="str">
            <v>Ports</v>
          </cell>
          <cell r="C2643" t="str">
            <v>32814</v>
          </cell>
          <cell r="D2643" t="str">
            <v>Training - Others</v>
          </cell>
          <cell r="E2643" t="str">
            <v>PL42996</v>
          </cell>
        </row>
        <row r="2644">
          <cell r="A2644" t="str">
            <v>32815Ports</v>
          </cell>
          <cell r="B2644" t="str">
            <v>Ports</v>
          </cell>
          <cell r="C2644" t="str">
            <v>32815</v>
          </cell>
          <cell r="D2644" t="str">
            <v>Meetings - Employee Wages</v>
          </cell>
          <cell r="E2644" t="str">
            <v>PL42996</v>
          </cell>
        </row>
        <row r="2645">
          <cell r="A2645" t="str">
            <v>32816Ports</v>
          </cell>
          <cell r="B2645" t="str">
            <v>Ports</v>
          </cell>
          <cell r="C2645" t="str">
            <v>32816</v>
          </cell>
          <cell r="D2645" t="str">
            <v>Union Training</v>
          </cell>
          <cell r="E2645" t="str">
            <v>PL42996</v>
          </cell>
        </row>
        <row r="2646">
          <cell r="A2646" t="str">
            <v>32817Ports</v>
          </cell>
          <cell r="B2646" t="str">
            <v>Ports</v>
          </cell>
          <cell r="C2646" t="str">
            <v>32817</v>
          </cell>
          <cell r="D2646" t="str">
            <v>Miscellaneous Training</v>
          </cell>
          <cell r="E2646" t="str">
            <v>PL42996</v>
          </cell>
        </row>
        <row r="2647">
          <cell r="A2647" t="str">
            <v>32820Ports</v>
          </cell>
          <cell r="B2647" t="str">
            <v>Ports</v>
          </cell>
          <cell r="C2647" t="str">
            <v>32820</v>
          </cell>
          <cell r="D2647" t="str">
            <v>Unallocated Labour</v>
          </cell>
          <cell r="E2647" t="str">
            <v>PL42996</v>
          </cell>
        </row>
        <row r="2648">
          <cell r="A2648" t="str">
            <v>32830Ports</v>
          </cell>
          <cell r="B2648" t="str">
            <v>Ports</v>
          </cell>
          <cell r="C2648" t="str">
            <v>32830</v>
          </cell>
          <cell r="D2648" t="str">
            <v>Third Shift Labour</v>
          </cell>
          <cell r="E2648" t="str">
            <v>PL42996</v>
          </cell>
        </row>
        <row r="2649">
          <cell r="A2649" t="str">
            <v>32840Ports</v>
          </cell>
          <cell r="B2649" t="str">
            <v>Ports</v>
          </cell>
          <cell r="C2649" t="str">
            <v>32840</v>
          </cell>
          <cell r="D2649" t="str">
            <v>Labour Recoveries</v>
          </cell>
          <cell r="E2649" t="str">
            <v>PL42996</v>
          </cell>
        </row>
        <row r="2650">
          <cell r="A2650" t="str">
            <v>32850Ports</v>
          </cell>
          <cell r="B2650" t="str">
            <v>Ports</v>
          </cell>
          <cell r="C2650" t="str">
            <v>32850</v>
          </cell>
          <cell r="D2650" t="str">
            <v>Electrical Contract Labour</v>
          </cell>
          <cell r="E2650" t="str">
            <v>PL42996</v>
          </cell>
        </row>
        <row r="2651">
          <cell r="A2651" t="str">
            <v>32855Ports</v>
          </cell>
          <cell r="B2651" t="str">
            <v>Ports</v>
          </cell>
          <cell r="C2651" t="str">
            <v>32855</v>
          </cell>
          <cell r="D2651" t="str">
            <v>Construct Contract Labour</v>
          </cell>
          <cell r="E2651" t="str">
            <v>PL42996</v>
          </cell>
        </row>
        <row r="2652">
          <cell r="A2652" t="str">
            <v>32860Ports</v>
          </cell>
          <cell r="B2652" t="str">
            <v>Ports</v>
          </cell>
          <cell r="C2652" t="str">
            <v>32860</v>
          </cell>
          <cell r="D2652" t="str">
            <v>Mechanical Contract Labour</v>
          </cell>
          <cell r="E2652" t="str">
            <v>PL42996</v>
          </cell>
        </row>
        <row r="2653">
          <cell r="A2653" t="str">
            <v>32870Ports</v>
          </cell>
          <cell r="B2653" t="str">
            <v>Ports</v>
          </cell>
          <cell r="C2653" t="str">
            <v>32870</v>
          </cell>
          <cell r="D2653" t="str">
            <v>Mechanical Direct Labour</v>
          </cell>
          <cell r="E2653" t="str">
            <v>PL42996</v>
          </cell>
        </row>
        <row r="2654">
          <cell r="A2654" t="str">
            <v>32875Ports</v>
          </cell>
          <cell r="B2654" t="str">
            <v>Ports</v>
          </cell>
          <cell r="C2654" t="str">
            <v>32875</v>
          </cell>
          <cell r="D2654" t="str">
            <v>Construction Direct Labour</v>
          </cell>
          <cell r="E2654" t="str">
            <v>PL42996</v>
          </cell>
        </row>
        <row r="2655">
          <cell r="A2655" t="str">
            <v>32880Ports</v>
          </cell>
          <cell r="B2655" t="str">
            <v>Ports</v>
          </cell>
          <cell r="C2655" t="str">
            <v>32880</v>
          </cell>
          <cell r="D2655" t="str">
            <v>Electrical Direct Labour</v>
          </cell>
          <cell r="E2655" t="str">
            <v>PL42996</v>
          </cell>
        </row>
        <row r="2656">
          <cell r="A2656" t="str">
            <v>32890Ports</v>
          </cell>
          <cell r="B2656" t="str">
            <v>Ports</v>
          </cell>
          <cell r="C2656" t="str">
            <v>32890</v>
          </cell>
          <cell r="D2656" t="str">
            <v>Contractual Labour</v>
          </cell>
          <cell r="E2656" t="str">
            <v>PL42996</v>
          </cell>
        </row>
        <row r="2657">
          <cell r="A2657" t="str">
            <v>32900Ports</v>
          </cell>
          <cell r="B2657" t="str">
            <v>Ports</v>
          </cell>
          <cell r="C2657" t="str">
            <v>32900</v>
          </cell>
          <cell r="D2657" t="str">
            <v>Other Labour Costs</v>
          </cell>
          <cell r="E2657" t="str">
            <v>PL42996</v>
          </cell>
        </row>
        <row r="2658">
          <cell r="A2658" t="str">
            <v>34000Ports</v>
          </cell>
          <cell r="B2658" t="str">
            <v>Ports</v>
          </cell>
          <cell r="C2658" t="str">
            <v>34000</v>
          </cell>
          <cell r="D2658" t="str">
            <v>Salaries</v>
          </cell>
          <cell r="E2658" t="str">
            <v>PL40010</v>
          </cell>
        </row>
        <row r="2659">
          <cell r="A2659" t="str">
            <v>34001Ports</v>
          </cell>
          <cell r="B2659" t="str">
            <v>Ports</v>
          </cell>
          <cell r="C2659" t="str">
            <v>34001</v>
          </cell>
          <cell r="D2659" t="str">
            <v>Directors Fees</v>
          </cell>
          <cell r="E2659" t="str">
            <v>PL40130</v>
          </cell>
        </row>
        <row r="2660">
          <cell r="A2660" t="str">
            <v>34100Ports</v>
          </cell>
          <cell r="B2660" t="str">
            <v>Ports</v>
          </cell>
          <cell r="C2660" t="str">
            <v>34100</v>
          </cell>
          <cell r="D2660" t="str">
            <v>Bonus Payments</v>
          </cell>
          <cell r="E2660" t="str">
            <v>PL40010</v>
          </cell>
        </row>
        <row r="2661">
          <cell r="A2661" t="str">
            <v>34200Ports</v>
          </cell>
          <cell r="B2661" t="str">
            <v>Ports</v>
          </cell>
          <cell r="C2661" t="str">
            <v>34200</v>
          </cell>
          <cell r="D2661" t="str">
            <v>Overtime</v>
          </cell>
          <cell r="E2661" t="str">
            <v>PL40030</v>
          </cell>
        </row>
        <row r="2662">
          <cell r="A2662" t="str">
            <v>34300Ports</v>
          </cell>
          <cell r="B2662" t="str">
            <v>Ports</v>
          </cell>
          <cell r="C2662" t="str">
            <v>34300</v>
          </cell>
          <cell r="D2662" t="str">
            <v>Other Salary Expenses</v>
          </cell>
          <cell r="E2662" t="str">
            <v>PL40010</v>
          </cell>
        </row>
        <row r="2663">
          <cell r="A2663" t="str">
            <v>34400Ports</v>
          </cell>
          <cell r="B2663" t="str">
            <v>Ports</v>
          </cell>
          <cell r="C2663" t="str">
            <v>34400</v>
          </cell>
          <cell r="D2663" t="str">
            <v>Holiday Pay Provision</v>
          </cell>
          <cell r="E2663" t="str">
            <v>PL40020</v>
          </cell>
        </row>
        <row r="2664">
          <cell r="A2664" t="str">
            <v>34410Ports</v>
          </cell>
          <cell r="B2664" t="str">
            <v>Ports</v>
          </cell>
          <cell r="C2664" t="str">
            <v>34410</v>
          </cell>
          <cell r="D2664" t="str">
            <v>Holiday Pay</v>
          </cell>
          <cell r="E2664" t="str">
            <v>PL40020</v>
          </cell>
        </row>
        <row r="2665">
          <cell r="A2665" t="str">
            <v>34500Ports</v>
          </cell>
          <cell r="B2665" t="str">
            <v>Ports</v>
          </cell>
          <cell r="C2665" t="str">
            <v>34500</v>
          </cell>
          <cell r="D2665" t="str">
            <v>Salary Adjust (Backpay Etc)</v>
          </cell>
          <cell r="E2665" t="str">
            <v>PL40010</v>
          </cell>
        </row>
        <row r="2666">
          <cell r="A2666" t="str">
            <v>34600Ports</v>
          </cell>
          <cell r="B2666" t="str">
            <v>Ports</v>
          </cell>
          <cell r="C2666" t="str">
            <v>34600</v>
          </cell>
          <cell r="D2666" t="str">
            <v>Statutory Leave</v>
          </cell>
          <cell r="E2666" t="str">
            <v>PL40010</v>
          </cell>
        </row>
        <row r="2667">
          <cell r="A2667" t="str">
            <v>34700Ports</v>
          </cell>
          <cell r="B2667" t="str">
            <v>Ports</v>
          </cell>
          <cell r="C2667" t="str">
            <v>34700</v>
          </cell>
          <cell r="D2667" t="str">
            <v>Long Service Leave</v>
          </cell>
          <cell r="E2667" t="str">
            <v>PL40010</v>
          </cell>
        </row>
        <row r="2668">
          <cell r="A2668" t="str">
            <v>34800Ports</v>
          </cell>
          <cell r="B2668" t="str">
            <v>Ports</v>
          </cell>
          <cell r="C2668" t="str">
            <v>34800</v>
          </cell>
          <cell r="D2668" t="str">
            <v>Leave In Lieu</v>
          </cell>
          <cell r="E2668" t="str">
            <v>PL40010</v>
          </cell>
        </row>
        <row r="2669">
          <cell r="A2669" t="str">
            <v>34900Ports</v>
          </cell>
          <cell r="B2669" t="str">
            <v>Ports</v>
          </cell>
          <cell r="C2669" t="str">
            <v>34900</v>
          </cell>
          <cell r="D2669" t="str">
            <v>Sick Leave</v>
          </cell>
          <cell r="E2669" t="str">
            <v>PL40010</v>
          </cell>
        </row>
        <row r="2670">
          <cell r="A2670" t="str">
            <v>34950Ports</v>
          </cell>
          <cell r="B2670" t="str">
            <v>Ports</v>
          </cell>
          <cell r="C2670" t="str">
            <v>34950</v>
          </cell>
          <cell r="D2670" t="str">
            <v>Staff Costs Capitalised</v>
          </cell>
          <cell r="E2670" t="str">
            <v>PL40160</v>
          </cell>
        </row>
        <row r="2671">
          <cell r="A2671" t="str">
            <v>34951Ports</v>
          </cell>
          <cell r="B2671" t="str">
            <v>Ports</v>
          </cell>
          <cell r="C2671" t="str">
            <v>34951</v>
          </cell>
          <cell r="D2671" t="str">
            <v>Staff costs to Preproject expenses</v>
          </cell>
          <cell r="E2671" t="str">
            <v>PL40160</v>
          </cell>
        </row>
        <row r="2672">
          <cell r="A2672" t="str">
            <v>35000Ports</v>
          </cell>
          <cell r="B2672" t="str">
            <v>Ports</v>
          </cell>
          <cell r="C2672" t="str">
            <v>35000</v>
          </cell>
          <cell r="D2672" t="str">
            <v>Accident Compensation Pay</v>
          </cell>
          <cell r="E2672" t="str">
            <v>PL40070</v>
          </cell>
        </row>
        <row r="2673">
          <cell r="A2673" t="str">
            <v>35100Ports</v>
          </cell>
          <cell r="B2673" t="str">
            <v>Ports</v>
          </cell>
          <cell r="C2673" t="str">
            <v>35100</v>
          </cell>
          <cell r="D2673" t="str">
            <v>Other Paid Leave/Leave In Lieu</v>
          </cell>
          <cell r="E2673" t="str">
            <v>PL40010</v>
          </cell>
        </row>
        <row r="2674">
          <cell r="A2674" t="str">
            <v>35200Ports</v>
          </cell>
          <cell r="B2674" t="str">
            <v>Ports</v>
          </cell>
          <cell r="C2674" t="str">
            <v>35200</v>
          </cell>
          <cell r="D2674" t="str">
            <v>Retirement Allowance</v>
          </cell>
          <cell r="E2674" t="str">
            <v>PL40010</v>
          </cell>
        </row>
        <row r="2675">
          <cell r="A2675" t="str">
            <v>35300Ports</v>
          </cell>
          <cell r="B2675" t="str">
            <v>Ports</v>
          </cell>
          <cell r="C2675" t="str">
            <v>35300</v>
          </cell>
          <cell r="D2675" t="str">
            <v>Redundancy Costs</v>
          </cell>
          <cell r="E2675" t="str">
            <v>PL40110</v>
          </cell>
        </row>
        <row r="2676">
          <cell r="A2676" t="str">
            <v>35400Ports</v>
          </cell>
          <cell r="B2676" t="str">
            <v>Ports</v>
          </cell>
          <cell r="C2676" t="str">
            <v>35400</v>
          </cell>
          <cell r="D2676" t="str">
            <v>Labour Recoveries</v>
          </cell>
          <cell r="E2676" t="str">
            <v>PL42996</v>
          </cell>
        </row>
        <row r="2677">
          <cell r="A2677" t="str">
            <v>35410Ports</v>
          </cell>
          <cell r="B2677" t="str">
            <v>Ports</v>
          </cell>
          <cell r="C2677" t="str">
            <v>35410</v>
          </cell>
          <cell r="D2677" t="str">
            <v>Mech Indirect Labour</v>
          </cell>
          <cell r="E2677" t="str">
            <v>PL42996</v>
          </cell>
        </row>
        <row r="2678">
          <cell r="A2678" t="str">
            <v>35420Ports</v>
          </cell>
          <cell r="B2678" t="str">
            <v>Ports</v>
          </cell>
          <cell r="C2678" t="str">
            <v>35420</v>
          </cell>
          <cell r="D2678" t="str">
            <v>Construction Indirect Labour</v>
          </cell>
          <cell r="E2678" t="str">
            <v>PL42996</v>
          </cell>
        </row>
        <row r="2679">
          <cell r="A2679" t="str">
            <v>35430Ports</v>
          </cell>
          <cell r="B2679" t="str">
            <v>Ports</v>
          </cell>
          <cell r="C2679" t="str">
            <v>35430</v>
          </cell>
          <cell r="D2679" t="str">
            <v>Elec Indirect Labour</v>
          </cell>
          <cell r="E2679" t="str">
            <v>PL42996</v>
          </cell>
        </row>
        <row r="2680">
          <cell r="A2680" t="str">
            <v>35500Ports</v>
          </cell>
          <cell r="B2680" t="str">
            <v>Ports</v>
          </cell>
          <cell r="C2680" t="str">
            <v>35500</v>
          </cell>
          <cell r="D2680" t="str">
            <v>Service Pay</v>
          </cell>
          <cell r="E2680" t="str">
            <v>PL40010</v>
          </cell>
        </row>
        <row r="2681">
          <cell r="A2681" t="str">
            <v>35600Ports</v>
          </cell>
          <cell r="B2681" t="str">
            <v>Ports</v>
          </cell>
          <cell r="C2681" t="str">
            <v>35600</v>
          </cell>
          <cell r="D2681" t="str">
            <v>Allowances (Incl Retirement)</v>
          </cell>
          <cell r="E2681" t="str">
            <v>PL40010</v>
          </cell>
        </row>
        <row r="2682">
          <cell r="A2682" t="str">
            <v>35700Ports</v>
          </cell>
          <cell r="B2682" t="str">
            <v>Ports</v>
          </cell>
          <cell r="C2682" t="str">
            <v>35700</v>
          </cell>
          <cell r="D2682" t="str">
            <v>Superannuation Subsidy</v>
          </cell>
          <cell r="E2682" t="str">
            <v>PL40060</v>
          </cell>
        </row>
        <row r="2683">
          <cell r="A2683" t="str">
            <v>35701Ports</v>
          </cell>
          <cell r="B2683" t="str">
            <v>Ports</v>
          </cell>
          <cell r="C2683" t="str">
            <v>35701</v>
          </cell>
          <cell r="D2683" t="str">
            <v>Kiwisaver-Employer(Indirect)</v>
          </cell>
          <cell r="E2683" t="str">
            <v>PL40050</v>
          </cell>
        </row>
        <row r="2684">
          <cell r="A2684" t="str">
            <v>35800Ports</v>
          </cell>
          <cell r="B2684" t="str">
            <v>Ports</v>
          </cell>
          <cell r="C2684" t="str">
            <v>35800</v>
          </cell>
          <cell r="D2684" t="str">
            <v>Accident Compensation Levy</v>
          </cell>
          <cell r="E2684" t="str">
            <v>PL40070</v>
          </cell>
        </row>
        <row r="2685">
          <cell r="A2685" t="str">
            <v>35900Ports</v>
          </cell>
          <cell r="B2685" t="str">
            <v>Ports</v>
          </cell>
          <cell r="C2685" t="str">
            <v>35900</v>
          </cell>
          <cell r="D2685" t="str">
            <v>Medical Insurance Subsidy</v>
          </cell>
          <cell r="E2685" t="str">
            <v>PL40080</v>
          </cell>
        </row>
        <row r="2686">
          <cell r="A2686" t="str">
            <v>36000Ports</v>
          </cell>
          <cell r="B2686" t="str">
            <v>Ports</v>
          </cell>
          <cell r="C2686" t="str">
            <v>36000</v>
          </cell>
          <cell r="D2686" t="str">
            <v>Payroll Process Recovery-I/Co</v>
          </cell>
          <cell r="E2686" t="str">
            <v>PL42996</v>
          </cell>
        </row>
        <row r="2687">
          <cell r="A2687" t="str">
            <v>36900Ports</v>
          </cell>
          <cell r="B2687" t="str">
            <v>Ports</v>
          </cell>
          <cell r="C2687" t="str">
            <v>36900</v>
          </cell>
          <cell r="D2687" t="str">
            <v>Recovery:Inter-Cost Cntr(Wges)</v>
          </cell>
          <cell r="E2687" t="str">
            <v>PL42996</v>
          </cell>
        </row>
        <row r="2688">
          <cell r="A2688" t="str">
            <v>37000Ports</v>
          </cell>
          <cell r="B2688" t="str">
            <v>Ports</v>
          </cell>
          <cell r="C2688" t="str">
            <v>37000</v>
          </cell>
          <cell r="D2688" t="str">
            <v>Job/Labour Construction Rechg</v>
          </cell>
          <cell r="E2688" t="str">
            <v>PL42996</v>
          </cell>
        </row>
        <row r="2689">
          <cell r="A2689" t="str">
            <v>37010Ports</v>
          </cell>
          <cell r="B2689" t="str">
            <v>Ports</v>
          </cell>
          <cell r="C2689" t="str">
            <v>37010</v>
          </cell>
          <cell r="D2689" t="str">
            <v>Recovery:Intr-Cost Cntr(Sals)</v>
          </cell>
          <cell r="E2689" t="str">
            <v>PL42996</v>
          </cell>
        </row>
        <row r="2690">
          <cell r="A2690" t="str">
            <v>38100Ports</v>
          </cell>
          <cell r="B2690" t="str">
            <v>Ports</v>
          </cell>
          <cell r="C2690" t="str">
            <v>38100</v>
          </cell>
          <cell r="D2690" t="str">
            <v>Water Space Rental</v>
          </cell>
          <cell r="E2690" t="str">
            <v>PL42996</v>
          </cell>
        </row>
        <row r="2691">
          <cell r="A2691" t="str">
            <v>38110Ports</v>
          </cell>
          <cell r="B2691" t="str">
            <v>Ports</v>
          </cell>
          <cell r="C2691" t="str">
            <v>38110</v>
          </cell>
          <cell r="D2691" t="str">
            <v>Resource Management Rental</v>
          </cell>
          <cell r="E2691" t="str">
            <v>PL42996</v>
          </cell>
        </row>
        <row r="2692">
          <cell r="A2692" t="str">
            <v>38200Ports</v>
          </cell>
          <cell r="B2692" t="str">
            <v>Ports</v>
          </cell>
          <cell r="C2692" t="str">
            <v>38200</v>
          </cell>
          <cell r="D2692" t="str">
            <v>Surrenders - BEU</v>
          </cell>
          <cell r="E2692" t="str">
            <v>PL42996</v>
          </cell>
        </row>
        <row r="2693">
          <cell r="A2693" t="str">
            <v>38201Ports</v>
          </cell>
          <cell r="B2693" t="str">
            <v>Ports</v>
          </cell>
          <cell r="C2693" t="str">
            <v>38201</v>
          </cell>
          <cell r="D2693" t="str">
            <v>Surrender Costs B-F BEU</v>
          </cell>
          <cell r="E2693" t="str">
            <v>PL42996</v>
          </cell>
        </row>
        <row r="2694">
          <cell r="A2694" t="str">
            <v>38210Ports</v>
          </cell>
          <cell r="B2694" t="str">
            <v>Ports</v>
          </cell>
          <cell r="C2694" t="str">
            <v>38210</v>
          </cell>
          <cell r="D2694" t="str">
            <v>Surrenders - Other</v>
          </cell>
          <cell r="E2694" t="str">
            <v>PL42996</v>
          </cell>
        </row>
        <row r="2695">
          <cell r="A2695" t="str">
            <v>38300Ports</v>
          </cell>
          <cell r="B2695" t="str">
            <v>Ports</v>
          </cell>
          <cell r="C2695" t="str">
            <v>38300</v>
          </cell>
          <cell r="D2695" t="str">
            <v>WXTEN Annual Opex Expense</v>
          </cell>
          <cell r="E2695" t="str">
            <v>PL42996</v>
          </cell>
        </row>
        <row r="2696">
          <cell r="A2696" t="str">
            <v>38305Ports</v>
          </cell>
          <cell r="B2696" t="str">
            <v>Ports</v>
          </cell>
          <cell r="C2696" t="str">
            <v>38305</v>
          </cell>
          <cell r="D2696" t="str">
            <v>DTM Annual Opex Expense</v>
          </cell>
          <cell r="E2696" t="str">
            <v>PL42996</v>
          </cell>
        </row>
        <row r="2697">
          <cell r="A2697" t="str">
            <v>38310Ports</v>
          </cell>
          <cell r="B2697" t="str">
            <v>Ports</v>
          </cell>
          <cell r="C2697" t="str">
            <v>38310</v>
          </cell>
          <cell r="D2697" t="str">
            <v>WXIST Annual Opex Expense</v>
          </cell>
          <cell r="E2697" t="str">
            <v>PL42996</v>
          </cell>
        </row>
        <row r="2698">
          <cell r="A2698" t="str">
            <v>38311Ports</v>
          </cell>
          <cell r="B2698" t="str">
            <v>Ports</v>
          </cell>
          <cell r="C2698" t="str">
            <v>38311</v>
          </cell>
          <cell r="D2698" t="str">
            <v>Downtown Annual Opex Fees</v>
          </cell>
          <cell r="E2698" t="str">
            <v>PL42996</v>
          </cell>
        </row>
        <row r="2699">
          <cell r="A2699" t="str">
            <v>38315Ports</v>
          </cell>
          <cell r="B2699" t="str">
            <v>Ports</v>
          </cell>
          <cell r="C2699" t="str">
            <v>38315</v>
          </cell>
          <cell r="D2699" t="str">
            <v>Opex Concessions - B-F</v>
          </cell>
          <cell r="E2699" t="str">
            <v>PL42996</v>
          </cell>
        </row>
        <row r="2700">
          <cell r="A2700" t="str">
            <v>38350Ports</v>
          </cell>
          <cell r="B2700" t="str">
            <v>Ports</v>
          </cell>
          <cell r="C2700" t="str">
            <v>38350</v>
          </cell>
          <cell r="D2700" t="str">
            <v>WXIST Management Fee</v>
          </cell>
          <cell r="E2700" t="str">
            <v>PL42996</v>
          </cell>
        </row>
        <row r="2701">
          <cell r="A2701" t="str">
            <v>38351Ports</v>
          </cell>
          <cell r="B2701" t="str">
            <v>Ports</v>
          </cell>
          <cell r="C2701" t="str">
            <v>38351</v>
          </cell>
          <cell r="D2701" t="str">
            <v>WXTEN Management Fee</v>
          </cell>
          <cell r="E2701" t="str">
            <v>PL42996</v>
          </cell>
        </row>
        <row r="2702">
          <cell r="A2702" t="str">
            <v>38352Ports</v>
          </cell>
          <cell r="B2702" t="str">
            <v>Ports</v>
          </cell>
          <cell r="C2702" t="str">
            <v>38352</v>
          </cell>
          <cell r="D2702" t="str">
            <v>DTM Management Fee</v>
          </cell>
          <cell r="E2702" t="str">
            <v>PL42996</v>
          </cell>
        </row>
        <row r="2703">
          <cell r="A2703" t="str">
            <v>38353Ports</v>
          </cell>
          <cell r="B2703" t="str">
            <v>Ports</v>
          </cell>
          <cell r="C2703" t="str">
            <v>38353</v>
          </cell>
          <cell r="D2703" t="str">
            <v>POAL Management Fee</v>
          </cell>
          <cell r="E2703" t="str">
            <v>PL42996</v>
          </cell>
        </row>
        <row r="2704">
          <cell r="A2704" t="str">
            <v>38360Ports</v>
          </cell>
          <cell r="B2704" t="str">
            <v>Ports</v>
          </cell>
          <cell r="C2704" t="str">
            <v>38360</v>
          </cell>
          <cell r="D2704" t="str">
            <v>Refurbishment Levy</v>
          </cell>
          <cell r="E2704" t="str">
            <v>PL42996</v>
          </cell>
        </row>
        <row r="2705">
          <cell r="A2705" t="str">
            <v>38361Ports</v>
          </cell>
          <cell r="B2705" t="str">
            <v>Ports</v>
          </cell>
          <cell r="C2705" t="str">
            <v>38361</v>
          </cell>
          <cell r="D2705" t="str">
            <v>WXTEN Refurbishment Levy</v>
          </cell>
          <cell r="E2705" t="str">
            <v>PL42996</v>
          </cell>
        </row>
        <row r="2706">
          <cell r="A2706" t="str">
            <v>38362Ports</v>
          </cell>
          <cell r="B2706" t="str">
            <v>Ports</v>
          </cell>
          <cell r="C2706" t="str">
            <v>38362</v>
          </cell>
          <cell r="D2706" t="str">
            <v>DTM Refurbishment Levy</v>
          </cell>
          <cell r="E2706" t="str">
            <v>PL42996</v>
          </cell>
        </row>
        <row r="2707">
          <cell r="A2707" t="str">
            <v>38399Ports</v>
          </cell>
          <cell r="B2707" t="str">
            <v>Ports</v>
          </cell>
          <cell r="C2707" t="str">
            <v>38399</v>
          </cell>
          <cell r="D2707" t="str">
            <v>Elim DTM Management Fee Paid</v>
          </cell>
          <cell r="E2707" t="str">
            <v>PL42996</v>
          </cell>
        </row>
        <row r="2708">
          <cell r="A2708" t="str">
            <v>38400Ports</v>
          </cell>
          <cell r="B2708" t="str">
            <v>Ports</v>
          </cell>
          <cell r="C2708" t="str">
            <v>38400</v>
          </cell>
          <cell r="D2708" t="str">
            <v>BEU Cost Recognition - Non B-F</v>
          </cell>
          <cell r="E2708" t="str">
            <v>PL42996</v>
          </cell>
        </row>
        <row r="2709">
          <cell r="A2709" t="str">
            <v>38401Ports</v>
          </cell>
          <cell r="B2709" t="str">
            <v>Ports</v>
          </cell>
          <cell r="C2709" t="str">
            <v>38401</v>
          </cell>
          <cell r="D2709" t="str">
            <v>BEU Cost Recognition - B-F</v>
          </cell>
          <cell r="E2709" t="str">
            <v>PL42996</v>
          </cell>
        </row>
        <row r="2710">
          <cell r="A2710" t="str">
            <v>38402Ports</v>
          </cell>
          <cell r="B2710" t="str">
            <v>Ports</v>
          </cell>
          <cell r="C2710" t="str">
            <v>38402</v>
          </cell>
          <cell r="D2710" t="str">
            <v>BEU Construction Cost - B-F</v>
          </cell>
          <cell r="E2710" t="str">
            <v>PL42996</v>
          </cell>
        </row>
        <row r="2711">
          <cell r="A2711" t="str">
            <v>38403Ports</v>
          </cell>
          <cell r="B2711" t="str">
            <v>Ports</v>
          </cell>
          <cell r="C2711" t="str">
            <v>38403</v>
          </cell>
          <cell r="D2711" t="str">
            <v>BEU r&amp;m recognition-Other BEU</v>
          </cell>
          <cell r="E2711" t="str">
            <v>PL42996</v>
          </cell>
        </row>
        <row r="2712">
          <cell r="A2712" t="str">
            <v>38404Ports</v>
          </cell>
          <cell r="B2712" t="str">
            <v>Ports</v>
          </cell>
          <cell r="C2712" t="str">
            <v>38404</v>
          </cell>
          <cell r="D2712" t="str">
            <v>BEU Cost Recognition - Hobson</v>
          </cell>
          <cell r="E2712" t="str">
            <v>PL42996</v>
          </cell>
        </row>
        <row r="2713">
          <cell r="A2713" t="str">
            <v>38410Ports</v>
          </cell>
          <cell r="B2713" t="str">
            <v>Ports</v>
          </cell>
          <cell r="C2713" t="str">
            <v>38410</v>
          </cell>
          <cell r="D2713" t="str">
            <v>Cost Recognition - Whavn Exten</v>
          </cell>
          <cell r="E2713" t="str">
            <v>PL42996</v>
          </cell>
        </row>
        <row r="2714">
          <cell r="A2714" t="str">
            <v>38500Ports</v>
          </cell>
          <cell r="B2714" t="str">
            <v>Ports</v>
          </cell>
          <cell r="C2714" t="str">
            <v>38500</v>
          </cell>
          <cell r="D2714" t="str">
            <v>General Beu Sales Costs</v>
          </cell>
          <cell r="E2714" t="str">
            <v>PL42996</v>
          </cell>
        </row>
        <row r="2715">
          <cell r="A2715" t="str">
            <v>38501Ports</v>
          </cell>
          <cell r="B2715" t="str">
            <v>Ports</v>
          </cell>
          <cell r="C2715" t="str">
            <v>38501</v>
          </cell>
          <cell r="D2715" t="str">
            <v>General Costs - B-F</v>
          </cell>
          <cell r="E2715" t="str">
            <v>PL42996</v>
          </cell>
        </row>
        <row r="2716">
          <cell r="A2716" t="str">
            <v>38510Ports</v>
          </cell>
          <cell r="B2716" t="str">
            <v>Ports</v>
          </cell>
          <cell r="C2716" t="str">
            <v>38510</v>
          </cell>
          <cell r="D2716" t="str">
            <v>Boat Length Increase Fee</v>
          </cell>
          <cell r="E2716" t="str">
            <v>PL42996</v>
          </cell>
        </row>
        <row r="2717">
          <cell r="A2717" t="str">
            <v>38511Ports</v>
          </cell>
          <cell r="B2717" t="str">
            <v>Ports</v>
          </cell>
          <cell r="C2717" t="str">
            <v>38511</v>
          </cell>
          <cell r="D2717" t="str">
            <v>Large Berths Review</v>
          </cell>
          <cell r="E2717" t="str">
            <v>PL42996</v>
          </cell>
        </row>
        <row r="2718">
          <cell r="A2718" t="str">
            <v>38600Ports</v>
          </cell>
          <cell r="B2718" t="str">
            <v>Ports</v>
          </cell>
          <cell r="C2718" t="str">
            <v>38600</v>
          </cell>
          <cell r="D2718" t="str">
            <v>Port Plan Exp Adj-Whavn Licees</v>
          </cell>
          <cell r="E2718" t="str">
            <v>PL42996</v>
          </cell>
        </row>
        <row r="2719">
          <cell r="A2719" t="str">
            <v>38601Ports</v>
          </cell>
          <cell r="B2719" t="str">
            <v>Ports</v>
          </cell>
          <cell r="C2719" t="str">
            <v>38601</v>
          </cell>
          <cell r="D2719" t="str">
            <v>Port Plan Exp Adjust - Wages</v>
          </cell>
          <cell r="E2719" t="str">
            <v>PL42996</v>
          </cell>
        </row>
        <row r="2720">
          <cell r="A2720" t="str">
            <v>38602Ports</v>
          </cell>
          <cell r="B2720" t="str">
            <v>Ports</v>
          </cell>
          <cell r="C2720" t="str">
            <v>38602</v>
          </cell>
          <cell r="D2720" t="str">
            <v>Port Plan Exp Adjust-Other</v>
          </cell>
          <cell r="E2720" t="str">
            <v>PL42996</v>
          </cell>
        </row>
        <row r="2721">
          <cell r="A2721" t="str">
            <v>38603Ports</v>
          </cell>
          <cell r="B2721" t="str">
            <v>Ports</v>
          </cell>
          <cell r="C2721" t="str">
            <v>38603</v>
          </cell>
          <cell r="D2721" t="str">
            <v>Other Expense Adjustment</v>
          </cell>
          <cell r="E2721" t="str">
            <v>PL42996</v>
          </cell>
        </row>
        <row r="2722">
          <cell r="A2722" t="str">
            <v>38700Ports</v>
          </cell>
          <cell r="B2722" t="str">
            <v>Ports</v>
          </cell>
          <cell r="C2722" t="str">
            <v>38700</v>
          </cell>
          <cell r="D2722" t="str">
            <v>Marina Recharge Acct-Ext Trust</v>
          </cell>
          <cell r="E2722" t="str">
            <v>PL42996</v>
          </cell>
        </row>
        <row r="2723">
          <cell r="A2723" t="str">
            <v>38701Ports</v>
          </cell>
          <cell r="B2723" t="str">
            <v>Ports</v>
          </cell>
          <cell r="C2723" t="str">
            <v>38701</v>
          </cell>
          <cell r="D2723" t="str">
            <v>Marina Recharge Ac-Exist Trust</v>
          </cell>
          <cell r="E2723" t="str">
            <v>PL42996</v>
          </cell>
        </row>
        <row r="2724">
          <cell r="A2724" t="str">
            <v>38702Ports</v>
          </cell>
          <cell r="B2724" t="str">
            <v>Ports</v>
          </cell>
          <cell r="C2724" t="str">
            <v>38702</v>
          </cell>
          <cell r="D2724" t="str">
            <v>Marina Recharge Acct-Capex</v>
          </cell>
          <cell r="E2724" t="str">
            <v>PL42996</v>
          </cell>
        </row>
        <row r="2725">
          <cell r="A2725" t="str">
            <v>38703Ports</v>
          </cell>
          <cell r="B2725" t="str">
            <v>Ports</v>
          </cell>
          <cell r="C2725" t="str">
            <v>38703</v>
          </cell>
          <cell r="D2725" t="str">
            <v>Marina Recharge Account-DTM</v>
          </cell>
          <cell r="E2725" t="str">
            <v>PL42996</v>
          </cell>
        </row>
        <row r="2726">
          <cell r="A2726" t="str">
            <v>38800Ports</v>
          </cell>
          <cell r="B2726" t="str">
            <v>Ports</v>
          </cell>
          <cell r="C2726" t="str">
            <v>38800</v>
          </cell>
          <cell r="D2726" t="str">
            <v>Piles</v>
          </cell>
          <cell r="E2726" t="str">
            <v>PL42996</v>
          </cell>
        </row>
        <row r="2727">
          <cell r="A2727" t="str">
            <v>38801Ports</v>
          </cell>
          <cell r="B2727" t="str">
            <v>Ports</v>
          </cell>
          <cell r="C2727" t="str">
            <v>38801</v>
          </cell>
          <cell r="D2727" t="str">
            <v>Other sundry expenses - direct</v>
          </cell>
          <cell r="E2727" t="str">
            <v>PL42996</v>
          </cell>
        </row>
        <row r="2728">
          <cell r="A2728" t="str">
            <v>39000Ports</v>
          </cell>
          <cell r="B2728" t="str">
            <v>Ports</v>
          </cell>
          <cell r="C2728" t="str">
            <v>39000</v>
          </cell>
          <cell r="D2728" t="str">
            <v>Poa Bldg Costs-AirConditioning</v>
          </cell>
          <cell r="E2728" t="str">
            <v>PL42996</v>
          </cell>
        </row>
        <row r="2729">
          <cell r="A2729" t="str">
            <v>39001Ports</v>
          </cell>
          <cell r="B2729" t="str">
            <v>Ports</v>
          </cell>
          <cell r="C2729" t="str">
            <v>39001</v>
          </cell>
          <cell r="D2729" t="str">
            <v>POA Bldg Costs-Lifts</v>
          </cell>
          <cell r="E2729" t="str">
            <v>PL42996</v>
          </cell>
        </row>
        <row r="2730">
          <cell r="A2730" t="str">
            <v>39002Ports</v>
          </cell>
          <cell r="B2730" t="str">
            <v>Ports</v>
          </cell>
          <cell r="C2730" t="str">
            <v>39002</v>
          </cell>
          <cell r="D2730" t="str">
            <v>POA Bldg Costs-Caretaker</v>
          </cell>
          <cell r="E2730" t="str">
            <v>PL42996</v>
          </cell>
        </row>
        <row r="2731">
          <cell r="A2731" t="str">
            <v>39005Ports</v>
          </cell>
          <cell r="B2731" t="str">
            <v>Ports</v>
          </cell>
          <cell r="C2731" t="str">
            <v>39005</v>
          </cell>
          <cell r="D2731" t="str">
            <v>POAL Building Sale Costs</v>
          </cell>
          <cell r="E2731" t="str">
            <v>PL42996</v>
          </cell>
        </row>
        <row r="2732">
          <cell r="A2732" t="str">
            <v>39100Ports</v>
          </cell>
          <cell r="B2732" t="str">
            <v>Ports</v>
          </cell>
          <cell r="C2732" t="str">
            <v>39100</v>
          </cell>
          <cell r="D2732" t="str">
            <v>Building Act Compliance</v>
          </cell>
          <cell r="E2732" t="str">
            <v>PL42996</v>
          </cell>
        </row>
        <row r="2733">
          <cell r="A2733" t="str">
            <v>39200Ports</v>
          </cell>
          <cell r="B2733" t="str">
            <v>Ports</v>
          </cell>
          <cell r="C2733" t="str">
            <v>39200</v>
          </cell>
          <cell r="D2733" t="str">
            <v>Boat Length Increase Fee</v>
          </cell>
          <cell r="E2733" t="str">
            <v>PL42996</v>
          </cell>
        </row>
        <row r="2734">
          <cell r="A2734" t="str">
            <v>39300Ports</v>
          </cell>
          <cell r="B2734" t="str">
            <v>Ports</v>
          </cell>
          <cell r="C2734" t="str">
            <v>39300</v>
          </cell>
          <cell r="D2734" t="str">
            <v>Large Berths Review</v>
          </cell>
          <cell r="E2734" t="str">
            <v>PL42996</v>
          </cell>
        </row>
        <row r="2735">
          <cell r="A2735" t="str">
            <v>39400Ports</v>
          </cell>
          <cell r="B2735" t="str">
            <v>Ports</v>
          </cell>
          <cell r="C2735" t="str">
            <v>39400</v>
          </cell>
          <cell r="D2735" t="str">
            <v>Legal Fees - Direct</v>
          </cell>
          <cell r="E2735" t="str">
            <v>PL42996</v>
          </cell>
        </row>
        <row r="2736">
          <cell r="A2736" t="str">
            <v>43100Ports</v>
          </cell>
          <cell r="B2736" t="str">
            <v>Ports</v>
          </cell>
          <cell r="C2736" t="str">
            <v>43100</v>
          </cell>
          <cell r="D2736" t="str">
            <v>Transaction Import</v>
          </cell>
          <cell r="E2736" t="str">
            <v>PL42996</v>
          </cell>
        </row>
        <row r="2737">
          <cell r="A2737" t="str">
            <v>43200Ports</v>
          </cell>
          <cell r="B2737" t="str">
            <v>Ports</v>
          </cell>
          <cell r="C2737" t="str">
            <v>43200</v>
          </cell>
          <cell r="D2737" t="str">
            <v>Work In Progress</v>
          </cell>
          <cell r="E2737" t="str">
            <v>PL42996</v>
          </cell>
        </row>
        <row r="2738">
          <cell r="A2738" t="str">
            <v>43300Ports</v>
          </cell>
          <cell r="B2738" t="str">
            <v>Ports</v>
          </cell>
          <cell r="C2738" t="str">
            <v>43300</v>
          </cell>
          <cell r="D2738" t="str">
            <v>Power Recharges Cost</v>
          </cell>
          <cell r="E2738" t="str">
            <v>PL42996</v>
          </cell>
        </row>
        <row r="2739">
          <cell r="A2739" t="str">
            <v>43400Ports</v>
          </cell>
          <cell r="B2739" t="str">
            <v>Ports</v>
          </cell>
          <cell r="C2739" t="str">
            <v>43400</v>
          </cell>
          <cell r="D2739" t="str">
            <v>Staff Purchases</v>
          </cell>
          <cell r="E2739" t="str">
            <v>PL42996</v>
          </cell>
        </row>
        <row r="2740">
          <cell r="A2740" t="str">
            <v>43500Ports</v>
          </cell>
          <cell r="B2740" t="str">
            <v>Ports</v>
          </cell>
          <cell r="C2740" t="str">
            <v>43500</v>
          </cell>
          <cell r="D2740" t="str">
            <v>Customs/Documentation</v>
          </cell>
          <cell r="E2740" t="str">
            <v>PL42996</v>
          </cell>
        </row>
        <row r="2741">
          <cell r="A2741" t="str">
            <v>43600Ports</v>
          </cell>
          <cell r="B2741" t="str">
            <v>Ports</v>
          </cell>
          <cell r="C2741" t="str">
            <v>43600</v>
          </cell>
          <cell r="D2741" t="str">
            <v>Freight</v>
          </cell>
          <cell r="E2741" t="str">
            <v>PL42996</v>
          </cell>
        </row>
        <row r="2742">
          <cell r="A2742" t="str">
            <v>43700Ports</v>
          </cell>
          <cell r="B2742" t="str">
            <v>Ports</v>
          </cell>
          <cell r="C2742" t="str">
            <v>43700</v>
          </cell>
          <cell r="D2742" t="str">
            <v>Stock Issues Cost</v>
          </cell>
          <cell r="E2742" t="str">
            <v>PL42996</v>
          </cell>
        </row>
        <row r="2743">
          <cell r="A2743" t="str">
            <v>43800Ports</v>
          </cell>
          <cell r="B2743" t="str">
            <v>Ports</v>
          </cell>
          <cell r="C2743" t="str">
            <v>43800</v>
          </cell>
          <cell r="D2743" t="str">
            <v>Non Contract Costs</v>
          </cell>
          <cell r="E2743" t="str">
            <v>PL42996</v>
          </cell>
        </row>
        <row r="2744">
          <cell r="A2744" t="str">
            <v>43900Ports</v>
          </cell>
          <cell r="B2744" t="str">
            <v>Ports</v>
          </cell>
          <cell r="C2744" t="str">
            <v>43900</v>
          </cell>
          <cell r="D2744" t="str">
            <v>Cash Sales Costs</v>
          </cell>
          <cell r="E2744" t="str">
            <v>PL42996</v>
          </cell>
        </row>
        <row r="2745">
          <cell r="A2745" t="str">
            <v>44000Ports</v>
          </cell>
          <cell r="B2745" t="str">
            <v>Ports</v>
          </cell>
          <cell r="C2745" t="str">
            <v>44000</v>
          </cell>
          <cell r="D2745" t="str">
            <v>Consumables-Debit Job Charge</v>
          </cell>
          <cell r="E2745" t="str">
            <v>PL42996</v>
          </cell>
        </row>
        <row r="2746">
          <cell r="A2746" t="str">
            <v>44010Ports</v>
          </cell>
          <cell r="B2746" t="str">
            <v>Ports</v>
          </cell>
          <cell r="C2746" t="str">
            <v>44010</v>
          </cell>
          <cell r="D2746" t="str">
            <v>Consumables-Credit Job Charge</v>
          </cell>
          <cell r="E2746" t="str">
            <v>PL42996</v>
          </cell>
        </row>
        <row r="2747">
          <cell r="A2747" t="str">
            <v>44050Ports</v>
          </cell>
          <cell r="B2747" t="str">
            <v>Ports</v>
          </cell>
          <cell r="C2747" t="str">
            <v>44050</v>
          </cell>
          <cell r="D2747" t="str">
            <v>Plant Charged to Jobs - Income</v>
          </cell>
          <cell r="E2747" t="str">
            <v>PL42996</v>
          </cell>
        </row>
        <row r="2748">
          <cell r="A2748" t="str">
            <v>44100Ports</v>
          </cell>
          <cell r="B2748" t="str">
            <v>Ports</v>
          </cell>
          <cell r="C2748" t="str">
            <v>44100</v>
          </cell>
          <cell r="D2748" t="str">
            <v>Direct Purchases Used</v>
          </cell>
          <cell r="E2748" t="str">
            <v>PL42996</v>
          </cell>
        </row>
        <row r="2749">
          <cell r="A2749" t="str">
            <v>44110Ports</v>
          </cell>
          <cell r="B2749" t="str">
            <v>Ports</v>
          </cell>
          <cell r="C2749" t="str">
            <v>44110</v>
          </cell>
          <cell r="D2749" t="str">
            <v xml:space="preserve"> Inventory &amp; Dir Purchases- Ext Billed</v>
          </cell>
          <cell r="E2749" t="str">
            <v>PL42996</v>
          </cell>
        </row>
        <row r="2750">
          <cell r="A2750" t="str">
            <v>44150Ports</v>
          </cell>
          <cell r="B2750" t="str">
            <v>Ports</v>
          </cell>
          <cell r="C2750" t="str">
            <v>44150</v>
          </cell>
          <cell r="D2750" t="str">
            <v>Material Recovery</v>
          </cell>
          <cell r="E2750" t="str">
            <v>PL42996</v>
          </cell>
        </row>
        <row r="2751">
          <cell r="A2751" t="str">
            <v>44160Ports</v>
          </cell>
          <cell r="B2751" t="str">
            <v>Ports</v>
          </cell>
          <cell r="C2751" t="str">
            <v>44160</v>
          </cell>
          <cell r="D2751" t="str">
            <v>Overhead Material Recovery</v>
          </cell>
          <cell r="E2751" t="str">
            <v>PL42996</v>
          </cell>
        </row>
        <row r="2752">
          <cell r="A2752" t="str">
            <v>44170Ports</v>
          </cell>
          <cell r="B2752" t="str">
            <v>Ports</v>
          </cell>
          <cell r="C2752" t="str">
            <v>44170</v>
          </cell>
          <cell r="D2752" t="str">
            <v>Material recovery- internal</v>
          </cell>
          <cell r="E2752" t="str">
            <v>PL42996</v>
          </cell>
        </row>
        <row r="2753">
          <cell r="A2753" t="str">
            <v>44171Ports</v>
          </cell>
          <cell r="B2753" t="str">
            <v>Ports</v>
          </cell>
          <cell r="C2753" t="str">
            <v>44171</v>
          </cell>
          <cell r="D2753" t="str">
            <v>Material recovery- Internal Refurb</v>
          </cell>
          <cell r="E2753" t="str">
            <v>PL42996</v>
          </cell>
        </row>
        <row r="2754">
          <cell r="A2754" t="str">
            <v>44180Ports</v>
          </cell>
          <cell r="B2754" t="str">
            <v>Ports</v>
          </cell>
          <cell r="C2754" t="str">
            <v>44180</v>
          </cell>
          <cell r="D2754" t="str">
            <v>Material recovery- capex</v>
          </cell>
          <cell r="E2754" t="str">
            <v>PL42996</v>
          </cell>
        </row>
        <row r="2755">
          <cell r="A2755" t="str">
            <v>44200Ports</v>
          </cell>
          <cell r="B2755" t="str">
            <v>Ports</v>
          </cell>
          <cell r="C2755" t="str">
            <v>44200</v>
          </cell>
          <cell r="D2755" t="str">
            <v>Outwork</v>
          </cell>
          <cell r="E2755" t="str">
            <v>PL42996</v>
          </cell>
        </row>
        <row r="2756">
          <cell r="A2756" t="str">
            <v>44300Ports</v>
          </cell>
          <cell r="B2756" t="str">
            <v>Ports</v>
          </cell>
          <cell r="C2756" t="str">
            <v>44300</v>
          </cell>
          <cell r="D2756" t="str">
            <v>Contract Purchases</v>
          </cell>
          <cell r="E2756" t="str">
            <v>PL42996</v>
          </cell>
        </row>
        <row r="2757">
          <cell r="A2757" t="str">
            <v>44301Ports</v>
          </cell>
          <cell r="B2757" t="str">
            <v>Ports</v>
          </cell>
          <cell r="C2757" t="str">
            <v>44301</v>
          </cell>
          <cell r="D2757" t="str">
            <v>Contract Stores Used</v>
          </cell>
          <cell r="E2757" t="str">
            <v>PL42996</v>
          </cell>
        </row>
        <row r="2758">
          <cell r="A2758" t="str">
            <v>44302Ports</v>
          </cell>
          <cell r="B2758" t="str">
            <v>Ports</v>
          </cell>
          <cell r="C2758" t="str">
            <v>44302</v>
          </cell>
          <cell r="D2758" t="str">
            <v>Contract Outwork</v>
          </cell>
          <cell r="E2758" t="str">
            <v>PL42996</v>
          </cell>
        </row>
        <row r="2759">
          <cell r="A2759" t="str">
            <v>44600Ports</v>
          </cell>
          <cell r="B2759" t="str">
            <v>Ports</v>
          </cell>
          <cell r="C2759" t="str">
            <v>44600</v>
          </cell>
          <cell r="D2759" t="str">
            <v>Stocktake Variance</v>
          </cell>
          <cell r="E2759" t="str">
            <v>PL42996</v>
          </cell>
        </row>
        <row r="2760">
          <cell r="A2760" t="str">
            <v>44605Ports</v>
          </cell>
          <cell r="B2760" t="str">
            <v>Ports</v>
          </cell>
          <cell r="C2760" t="str">
            <v>44605</v>
          </cell>
          <cell r="D2760" t="str">
            <v>Internal Refurb credit to Inventory</v>
          </cell>
          <cell r="E2760" t="str">
            <v>PL42996</v>
          </cell>
        </row>
        <row r="2761">
          <cell r="A2761" t="str">
            <v>44610Ports</v>
          </cell>
          <cell r="B2761" t="str">
            <v>Ports</v>
          </cell>
          <cell r="C2761" t="str">
            <v>44610</v>
          </cell>
          <cell r="D2761" t="str">
            <v>Stock Depreciation</v>
          </cell>
          <cell r="E2761" t="str">
            <v>PL42996</v>
          </cell>
        </row>
        <row r="2762">
          <cell r="A2762" t="str">
            <v>44620Ports</v>
          </cell>
          <cell r="B2762" t="str">
            <v>Ports</v>
          </cell>
          <cell r="C2762" t="str">
            <v>44620</v>
          </cell>
          <cell r="D2762" t="str">
            <v>Obsolete Stock</v>
          </cell>
          <cell r="E2762" t="str">
            <v>PL42996</v>
          </cell>
        </row>
        <row r="2763">
          <cell r="A2763" t="str">
            <v>47000Ports</v>
          </cell>
          <cell r="B2763" t="str">
            <v>Ports</v>
          </cell>
          <cell r="C2763" t="str">
            <v>47000</v>
          </cell>
          <cell r="D2763" t="str">
            <v>Protective Clothes (Boots,Etc)</v>
          </cell>
          <cell r="E2763" t="str">
            <v>PL42996</v>
          </cell>
        </row>
        <row r="2764">
          <cell r="A2764" t="str">
            <v>47100Ports</v>
          </cell>
          <cell r="B2764" t="str">
            <v>Ports</v>
          </cell>
          <cell r="C2764" t="str">
            <v>47100</v>
          </cell>
          <cell r="D2764" t="str">
            <v>Staff Telephone Rental</v>
          </cell>
          <cell r="E2764" t="str">
            <v>PL42996</v>
          </cell>
        </row>
        <row r="2765">
          <cell r="A2765" t="str">
            <v>47300Ports</v>
          </cell>
          <cell r="B2765" t="str">
            <v>Ports</v>
          </cell>
          <cell r="C2765" t="str">
            <v>47300</v>
          </cell>
          <cell r="D2765" t="str">
            <v>Staff Recruitment</v>
          </cell>
          <cell r="E2765" t="str">
            <v>PL42996</v>
          </cell>
        </row>
        <row r="2766">
          <cell r="A2766" t="str">
            <v>47310Ports</v>
          </cell>
          <cell r="B2766" t="str">
            <v>Ports</v>
          </cell>
          <cell r="C2766" t="str">
            <v>47310</v>
          </cell>
          <cell r="D2766" t="str">
            <v>Recruitment Advertising</v>
          </cell>
          <cell r="E2766" t="str">
            <v>PL42996</v>
          </cell>
        </row>
        <row r="2767">
          <cell r="A2767" t="str">
            <v>47320Ports</v>
          </cell>
          <cell r="B2767" t="str">
            <v>Ports</v>
          </cell>
          <cell r="C2767" t="str">
            <v>47320</v>
          </cell>
          <cell r="D2767" t="str">
            <v>Pyschometric Testing</v>
          </cell>
          <cell r="E2767" t="str">
            <v>PL42996</v>
          </cell>
        </row>
        <row r="2768">
          <cell r="A2768" t="str">
            <v>47330Ports</v>
          </cell>
          <cell r="B2768" t="str">
            <v>Ports</v>
          </cell>
          <cell r="C2768" t="str">
            <v>47330</v>
          </cell>
          <cell r="D2768" t="str">
            <v>Recruitment Placement Fee</v>
          </cell>
          <cell r="E2768" t="str">
            <v>PL42996</v>
          </cell>
        </row>
        <row r="2769">
          <cell r="A2769" t="str">
            <v>47400Ports</v>
          </cell>
          <cell r="B2769" t="str">
            <v>Ports</v>
          </cell>
          <cell r="C2769" t="str">
            <v>47400</v>
          </cell>
          <cell r="D2769" t="str">
            <v>Staff Training</v>
          </cell>
          <cell r="E2769" t="str">
            <v>PL42996</v>
          </cell>
        </row>
        <row r="2770">
          <cell r="A2770" t="str">
            <v>47500Ports</v>
          </cell>
          <cell r="B2770" t="str">
            <v>Ports</v>
          </cell>
          <cell r="C2770" t="str">
            <v>47500</v>
          </cell>
          <cell r="D2770" t="str">
            <v>Staff Amenities (Caf,Milk Etc)</v>
          </cell>
          <cell r="E2770" t="str">
            <v>PL42996</v>
          </cell>
        </row>
        <row r="2771">
          <cell r="A2771" t="str">
            <v>47600Ports</v>
          </cell>
          <cell r="B2771" t="str">
            <v>Ports</v>
          </cell>
          <cell r="C2771" t="str">
            <v>47600</v>
          </cell>
          <cell r="D2771" t="str">
            <v>Cleaning &amp; Laundry</v>
          </cell>
          <cell r="E2771" t="str">
            <v>PL42996</v>
          </cell>
        </row>
        <row r="2772">
          <cell r="A2772" t="str">
            <v>47700Ports</v>
          </cell>
          <cell r="B2772" t="str">
            <v>Ports</v>
          </cell>
          <cell r="C2772" t="str">
            <v>47700</v>
          </cell>
          <cell r="D2772" t="str">
            <v>First Aid &amp; Other Medical Exp</v>
          </cell>
          <cell r="E2772" t="str">
            <v>PL42996</v>
          </cell>
        </row>
        <row r="2773">
          <cell r="A2773" t="str">
            <v>47900Ports</v>
          </cell>
          <cell r="B2773" t="str">
            <v>Ports</v>
          </cell>
          <cell r="C2773" t="str">
            <v>47900</v>
          </cell>
          <cell r="D2773" t="str">
            <v>Other Staff Expenses</v>
          </cell>
          <cell r="E2773" t="str">
            <v>PL42996</v>
          </cell>
        </row>
        <row r="2774">
          <cell r="A2774" t="str">
            <v>48000Ports</v>
          </cell>
          <cell r="B2774" t="str">
            <v>Ports</v>
          </cell>
          <cell r="C2774" t="str">
            <v>48000</v>
          </cell>
          <cell r="D2774" t="str">
            <v>Fork Lift Hire</v>
          </cell>
          <cell r="E2774" t="str">
            <v>PL42996</v>
          </cell>
        </row>
        <row r="2775">
          <cell r="A2775" t="str">
            <v>48100Ports</v>
          </cell>
          <cell r="B2775" t="str">
            <v>Ports</v>
          </cell>
          <cell r="C2775" t="str">
            <v>48100</v>
          </cell>
          <cell r="D2775" t="str">
            <v>Plant and Equipment Hire</v>
          </cell>
          <cell r="E2775" t="str">
            <v>PL42996</v>
          </cell>
        </row>
        <row r="2776">
          <cell r="A2776" t="str">
            <v>48101Ports</v>
          </cell>
          <cell r="B2776" t="str">
            <v>Ports</v>
          </cell>
          <cell r="C2776" t="str">
            <v>48101</v>
          </cell>
          <cell r="D2776" t="str">
            <v>Plant Hire Internal</v>
          </cell>
          <cell r="E2776" t="str">
            <v>PL30085</v>
          </cell>
        </row>
        <row r="2777">
          <cell r="A2777" t="str">
            <v>48110Ports</v>
          </cell>
          <cell r="B2777" t="str">
            <v>Ports</v>
          </cell>
          <cell r="C2777" t="str">
            <v>48110</v>
          </cell>
          <cell r="D2777" t="str">
            <v>Construct Contract Plant Res</v>
          </cell>
          <cell r="E2777" t="str">
            <v>PL42996</v>
          </cell>
        </row>
        <row r="2778">
          <cell r="A2778" t="str">
            <v>48120Ports</v>
          </cell>
          <cell r="B2778" t="str">
            <v>Ports</v>
          </cell>
          <cell r="C2778" t="str">
            <v>48120</v>
          </cell>
          <cell r="D2778" t="str">
            <v>Electrical Contract Plant Res</v>
          </cell>
          <cell r="E2778" t="str">
            <v>PL42996</v>
          </cell>
        </row>
        <row r="2779">
          <cell r="A2779" t="str">
            <v>48130Ports</v>
          </cell>
          <cell r="B2779" t="str">
            <v>Ports</v>
          </cell>
          <cell r="C2779" t="str">
            <v>48130</v>
          </cell>
          <cell r="D2779" t="str">
            <v>Mech Contract Plant Res</v>
          </cell>
          <cell r="E2779" t="str">
            <v>PL42996</v>
          </cell>
        </row>
        <row r="2780">
          <cell r="A2780" t="str">
            <v>48140Ports</v>
          </cell>
          <cell r="B2780" t="str">
            <v>Ports</v>
          </cell>
          <cell r="C2780" t="str">
            <v>48140</v>
          </cell>
          <cell r="D2780" t="str">
            <v>Construction Plant Resource</v>
          </cell>
          <cell r="E2780" t="str">
            <v>PL42996</v>
          </cell>
        </row>
        <row r="2781">
          <cell r="A2781" t="str">
            <v>48150Ports</v>
          </cell>
          <cell r="B2781" t="str">
            <v>Ports</v>
          </cell>
          <cell r="C2781" t="str">
            <v>48150</v>
          </cell>
          <cell r="D2781" t="str">
            <v>Electrical Plant Resource</v>
          </cell>
          <cell r="E2781" t="str">
            <v>PL42996</v>
          </cell>
        </row>
        <row r="2782">
          <cell r="A2782" t="str">
            <v>48160Ports</v>
          </cell>
          <cell r="B2782" t="str">
            <v>Ports</v>
          </cell>
          <cell r="C2782" t="str">
            <v>48160</v>
          </cell>
          <cell r="D2782" t="str">
            <v>Mechanical Plant Resource</v>
          </cell>
          <cell r="E2782" t="str">
            <v>PL42996</v>
          </cell>
        </row>
        <row r="2783">
          <cell r="A2783" t="str">
            <v>48200Ports</v>
          </cell>
          <cell r="B2783" t="str">
            <v>Ports</v>
          </cell>
          <cell r="C2783" t="str">
            <v>48200</v>
          </cell>
          <cell r="D2783" t="str">
            <v>Contract &amp; Temporary Staff</v>
          </cell>
          <cell r="E2783" t="str">
            <v>PL42996</v>
          </cell>
        </row>
        <row r="2784">
          <cell r="A2784" t="str">
            <v>48300Ports</v>
          </cell>
          <cell r="B2784" t="str">
            <v>Ports</v>
          </cell>
          <cell r="C2784" t="str">
            <v>48300</v>
          </cell>
          <cell r="D2784" t="str">
            <v>Cleaning</v>
          </cell>
          <cell r="E2784" t="str">
            <v>PL42996</v>
          </cell>
        </row>
        <row r="2785">
          <cell r="A2785" t="str">
            <v>48301Ports</v>
          </cell>
          <cell r="B2785" t="str">
            <v>Ports</v>
          </cell>
          <cell r="C2785" t="str">
            <v>48301</v>
          </cell>
          <cell r="D2785" t="str">
            <v>Cleaning - Initial Contract</v>
          </cell>
          <cell r="E2785" t="str">
            <v>PL42996</v>
          </cell>
        </row>
        <row r="2786">
          <cell r="A2786" t="str">
            <v>48302Ports</v>
          </cell>
          <cell r="B2786" t="str">
            <v>Ports</v>
          </cell>
          <cell r="C2786" t="str">
            <v>48302</v>
          </cell>
          <cell r="D2786" t="str">
            <v>Cleaning - United Contract</v>
          </cell>
          <cell r="E2786" t="str">
            <v>PL42996</v>
          </cell>
        </row>
        <row r="2787">
          <cell r="A2787" t="str">
            <v>48310Ports</v>
          </cell>
          <cell r="B2787" t="str">
            <v>Ports</v>
          </cell>
          <cell r="C2787" t="str">
            <v>48310</v>
          </cell>
          <cell r="D2787" t="str">
            <v>Waste Collection</v>
          </cell>
          <cell r="E2787" t="str">
            <v>PL42996</v>
          </cell>
        </row>
        <row r="2788">
          <cell r="A2788" t="str">
            <v>48400Ports</v>
          </cell>
          <cell r="B2788" t="str">
            <v>Ports</v>
          </cell>
          <cell r="C2788" t="str">
            <v>48400</v>
          </cell>
          <cell r="D2788" t="str">
            <v>Laundry</v>
          </cell>
          <cell r="E2788" t="str">
            <v>PL42996</v>
          </cell>
        </row>
        <row r="2789">
          <cell r="A2789" t="str">
            <v>48500Ports</v>
          </cell>
          <cell r="B2789" t="str">
            <v>Ports</v>
          </cell>
          <cell r="C2789" t="str">
            <v>48500</v>
          </cell>
          <cell r="D2789" t="str">
            <v>Cartage/Marshal/R&amp;D/Tally</v>
          </cell>
          <cell r="E2789" t="str">
            <v>PL42996</v>
          </cell>
        </row>
        <row r="2790">
          <cell r="A2790" t="str">
            <v>48501Ports</v>
          </cell>
          <cell r="B2790" t="str">
            <v>Ports</v>
          </cell>
          <cell r="C2790" t="str">
            <v>48501</v>
          </cell>
          <cell r="D2790" t="str">
            <v>Fonterra Toll charges</v>
          </cell>
          <cell r="E2790" t="str">
            <v>PL42996</v>
          </cell>
        </row>
        <row r="2791">
          <cell r="A2791" t="str">
            <v>48510Ports</v>
          </cell>
          <cell r="B2791" t="str">
            <v>Ports</v>
          </cell>
          <cell r="C2791" t="str">
            <v>48510</v>
          </cell>
          <cell r="D2791" t="str">
            <v>External Stevedoring/Marshall</v>
          </cell>
          <cell r="E2791" t="str">
            <v>PL42996</v>
          </cell>
        </row>
        <row r="2792">
          <cell r="A2792" t="str">
            <v>48600Ports</v>
          </cell>
          <cell r="B2792" t="str">
            <v>Ports</v>
          </cell>
          <cell r="C2792" t="str">
            <v>48600</v>
          </cell>
          <cell r="D2792" t="str">
            <v>Office Equipment Hire</v>
          </cell>
          <cell r="E2792" t="str">
            <v>PL42996</v>
          </cell>
        </row>
        <row r="2793">
          <cell r="A2793" t="str">
            <v>48700Ports</v>
          </cell>
          <cell r="B2793" t="str">
            <v>Ports</v>
          </cell>
          <cell r="C2793" t="str">
            <v>48700</v>
          </cell>
          <cell r="D2793" t="str">
            <v>Security</v>
          </cell>
          <cell r="E2793" t="str">
            <v>PL42996</v>
          </cell>
        </row>
        <row r="2794">
          <cell r="A2794" t="str">
            <v>48701Ports</v>
          </cell>
          <cell r="B2794" t="str">
            <v>Ports</v>
          </cell>
          <cell r="C2794" t="str">
            <v>48701</v>
          </cell>
          <cell r="D2794" t="str">
            <v>Security recharged</v>
          </cell>
          <cell r="E2794" t="str">
            <v>PL42996</v>
          </cell>
        </row>
        <row r="2795">
          <cell r="A2795" t="str">
            <v>48705Ports</v>
          </cell>
          <cell r="B2795" t="str">
            <v>Ports</v>
          </cell>
          <cell r="C2795" t="str">
            <v>48705</v>
          </cell>
          <cell r="D2795" t="str">
            <v>Security recovered external</v>
          </cell>
          <cell r="E2795" t="str">
            <v>PL42996</v>
          </cell>
        </row>
        <row r="2796">
          <cell r="A2796" t="str">
            <v>48710Ports</v>
          </cell>
          <cell r="B2796" t="str">
            <v>Ports</v>
          </cell>
          <cell r="C2796" t="str">
            <v>48710</v>
          </cell>
          <cell r="D2796" t="str">
            <v>Security Maintenance</v>
          </cell>
          <cell r="E2796" t="str">
            <v>PL42996</v>
          </cell>
        </row>
        <row r="2797">
          <cell r="A2797" t="str">
            <v>48800Ports</v>
          </cell>
          <cell r="B2797" t="str">
            <v>Ports</v>
          </cell>
          <cell r="C2797" t="str">
            <v>48800</v>
          </cell>
          <cell r="D2797" t="str">
            <v>Licences, Inspections, Surveys</v>
          </cell>
          <cell r="E2797" t="str">
            <v>PL42996</v>
          </cell>
        </row>
        <row r="2798">
          <cell r="A2798" t="str">
            <v>48900Ports</v>
          </cell>
          <cell r="B2798" t="str">
            <v>Ports</v>
          </cell>
          <cell r="C2798" t="str">
            <v>48900</v>
          </cell>
          <cell r="D2798" t="str">
            <v>Other Contractural Services</v>
          </cell>
          <cell r="E2798" t="str">
            <v>PL42996</v>
          </cell>
        </row>
        <row r="2799">
          <cell r="A2799" t="str">
            <v>48901Ports</v>
          </cell>
          <cell r="B2799" t="str">
            <v>Ports</v>
          </cell>
          <cell r="C2799" t="str">
            <v>48901</v>
          </cell>
          <cell r="D2799" t="str">
            <v>Elim Interco Shuttle Moves Pd</v>
          </cell>
          <cell r="E2799" t="str">
            <v>PL30085</v>
          </cell>
        </row>
        <row r="2800">
          <cell r="A2800" t="str">
            <v>48902Ports</v>
          </cell>
          <cell r="B2800" t="str">
            <v>Ports</v>
          </cell>
          <cell r="C2800" t="str">
            <v>48902</v>
          </cell>
          <cell r="D2800" t="str">
            <v>Supertrack Internal cost</v>
          </cell>
          <cell r="E2800" t="str">
            <v>PL42996</v>
          </cell>
        </row>
        <row r="2801">
          <cell r="A2801" t="str">
            <v>48950Ports</v>
          </cell>
          <cell r="B2801" t="str">
            <v>Ports</v>
          </cell>
          <cell r="C2801" t="str">
            <v>48950</v>
          </cell>
          <cell r="D2801" t="str">
            <v>Tug Hire</v>
          </cell>
          <cell r="E2801" t="str">
            <v>PL42996</v>
          </cell>
        </row>
        <row r="2802">
          <cell r="A2802" t="str">
            <v>48960Ports</v>
          </cell>
          <cell r="B2802" t="str">
            <v>Ports</v>
          </cell>
          <cell r="C2802" t="str">
            <v>48960</v>
          </cell>
          <cell r="D2802" t="str">
            <v>Berthage</v>
          </cell>
          <cell r="E2802" t="str">
            <v>PL42996</v>
          </cell>
        </row>
        <row r="2803">
          <cell r="A2803" t="str">
            <v>48961Ports</v>
          </cell>
          <cell r="B2803" t="str">
            <v>Ports</v>
          </cell>
          <cell r="C2803" t="str">
            <v>48961</v>
          </cell>
          <cell r="D2803" t="str">
            <v>Elim Interco Tug Berthage Paid</v>
          </cell>
          <cell r="E2803" t="str">
            <v>PL30085</v>
          </cell>
        </row>
        <row r="2804">
          <cell r="A2804" t="str">
            <v>48962Ports</v>
          </cell>
          <cell r="B2804" t="str">
            <v>Ports</v>
          </cell>
          <cell r="C2804" t="str">
            <v>48962</v>
          </cell>
          <cell r="D2804" t="str">
            <v>Vessel moves internal</v>
          </cell>
          <cell r="E2804" t="str">
            <v>PL30085</v>
          </cell>
        </row>
        <row r="2805">
          <cell r="A2805" t="str">
            <v>48999Ports</v>
          </cell>
          <cell r="B2805" t="str">
            <v>Ports</v>
          </cell>
          <cell r="C2805" t="str">
            <v>48999</v>
          </cell>
          <cell r="D2805" t="str">
            <v>Operating Expenses</v>
          </cell>
          <cell r="E2805" t="str">
            <v>PL42996</v>
          </cell>
        </row>
        <row r="2806">
          <cell r="A2806" t="str">
            <v>49000Ports</v>
          </cell>
          <cell r="B2806" t="str">
            <v>Ports</v>
          </cell>
          <cell r="C2806" t="str">
            <v>49000</v>
          </cell>
          <cell r="D2806" t="str">
            <v>Fuel Summary</v>
          </cell>
          <cell r="E2806" t="str">
            <v>PL42996</v>
          </cell>
        </row>
        <row r="2807">
          <cell r="A2807" t="str">
            <v>49050Ports</v>
          </cell>
          <cell r="B2807" t="str">
            <v>Ports</v>
          </cell>
          <cell r="C2807" t="str">
            <v>49050</v>
          </cell>
          <cell r="D2807" t="str">
            <v>Other Operational Supplies</v>
          </cell>
          <cell r="E2807" t="str">
            <v>PL42996</v>
          </cell>
        </row>
        <row r="2808">
          <cell r="A2808" t="str">
            <v>49100Ports</v>
          </cell>
          <cell r="B2808" t="str">
            <v>Ports</v>
          </cell>
          <cell r="C2808" t="str">
            <v>49100</v>
          </cell>
          <cell r="D2808" t="str">
            <v>Stores &amp; Materials</v>
          </cell>
          <cell r="E2808" t="str">
            <v>PL42996</v>
          </cell>
        </row>
        <row r="2809">
          <cell r="A2809" t="str">
            <v>49101Ports</v>
          </cell>
          <cell r="B2809" t="str">
            <v>Ports</v>
          </cell>
          <cell r="C2809" t="str">
            <v>49101</v>
          </cell>
          <cell r="D2809" t="str">
            <v>Inventory amortisation</v>
          </cell>
          <cell r="E2809" t="str">
            <v>PL42996</v>
          </cell>
        </row>
        <row r="2810">
          <cell r="A2810" t="str">
            <v>49110Ports</v>
          </cell>
          <cell r="B2810" t="str">
            <v>Ports</v>
          </cell>
          <cell r="C2810" t="str">
            <v>49110</v>
          </cell>
          <cell r="D2810" t="str">
            <v>Other Vehicle Running Costs</v>
          </cell>
          <cell r="E2810" t="str">
            <v>PL42996</v>
          </cell>
        </row>
        <row r="2811">
          <cell r="A2811" t="str">
            <v>49200Ports</v>
          </cell>
          <cell r="B2811" t="str">
            <v>Ports</v>
          </cell>
          <cell r="C2811" t="str">
            <v>49200</v>
          </cell>
          <cell r="D2811" t="str">
            <v>Petrol</v>
          </cell>
          <cell r="E2811" t="str">
            <v>PL42996</v>
          </cell>
        </row>
        <row r="2812">
          <cell r="A2812" t="str">
            <v>49300Ports</v>
          </cell>
          <cell r="B2812" t="str">
            <v>Ports</v>
          </cell>
          <cell r="C2812" t="str">
            <v>49300</v>
          </cell>
          <cell r="D2812" t="str">
            <v>Electricity</v>
          </cell>
          <cell r="E2812" t="str">
            <v>PL42996</v>
          </cell>
        </row>
        <row r="2813">
          <cell r="A2813" t="str">
            <v>49400Ports</v>
          </cell>
          <cell r="B2813" t="str">
            <v>Ports</v>
          </cell>
          <cell r="C2813" t="str">
            <v>49400</v>
          </cell>
          <cell r="D2813" t="str">
            <v>Water</v>
          </cell>
          <cell r="E2813" t="str">
            <v>PL42996</v>
          </cell>
        </row>
        <row r="2814">
          <cell r="A2814" t="str">
            <v>49450Ports</v>
          </cell>
          <cell r="B2814" t="str">
            <v>Ports</v>
          </cell>
          <cell r="C2814" t="str">
            <v>49450</v>
          </cell>
          <cell r="D2814" t="str">
            <v>Refuelling Charge</v>
          </cell>
          <cell r="E2814" t="str">
            <v>PL42996</v>
          </cell>
        </row>
        <row r="2815">
          <cell r="A2815" t="str">
            <v>49500Ports</v>
          </cell>
          <cell r="B2815" t="str">
            <v>Ports</v>
          </cell>
          <cell r="C2815" t="str">
            <v>49500</v>
          </cell>
          <cell r="D2815" t="str">
            <v>Diesel/Gas/Lpg/Other Fuel</v>
          </cell>
          <cell r="E2815" t="str">
            <v>PL42996</v>
          </cell>
        </row>
        <row r="2816">
          <cell r="A2816" t="str">
            <v>49510Ports</v>
          </cell>
          <cell r="B2816" t="str">
            <v>Ports</v>
          </cell>
          <cell r="C2816" t="str">
            <v>49510</v>
          </cell>
          <cell r="D2816" t="str">
            <v>CNG</v>
          </cell>
          <cell r="E2816" t="str">
            <v>PL42996</v>
          </cell>
        </row>
        <row r="2817">
          <cell r="A2817" t="str">
            <v>49520Ports</v>
          </cell>
          <cell r="B2817" t="str">
            <v>Ports</v>
          </cell>
          <cell r="C2817" t="str">
            <v>49520</v>
          </cell>
          <cell r="D2817" t="str">
            <v>Gas</v>
          </cell>
          <cell r="E2817" t="str">
            <v>PL42996</v>
          </cell>
        </row>
        <row r="2818">
          <cell r="A2818" t="str">
            <v>49530Ports</v>
          </cell>
          <cell r="B2818" t="str">
            <v>Ports</v>
          </cell>
          <cell r="C2818" t="str">
            <v>49530</v>
          </cell>
          <cell r="D2818" t="str">
            <v>LPG</v>
          </cell>
          <cell r="E2818" t="str">
            <v>PL42996</v>
          </cell>
        </row>
        <row r="2819">
          <cell r="A2819" t="str">
            <v>49540Ports</v>
          </cell>
          <cell r="B2819" t="str">
            <v>Ports</v>
          </cell>
          <cell r="C2819" t="str">
            <v>49540</v>
          </cell>
          <cell r="D2819" t="str">
            <v>Oil</v>
          </cell>
          <cell r="E2819" t="str">
            <v>PL42996</v>
          </cell>
        </row>
        <row r="2820">
          <cell r="A2820" t="str">
            <v>49600Ports</v>
          </cell>
          <cell r="B2820" t="str">
            <v>Ports</v>
          </cell>
          <cell r="C2820" t="str">
            <v>49600</v>
          </cell>
          <cell r="D2820" t="str">
            <v>Safety Equipment</v>
          </cell>
          <cell r="E2820" t="str">
            <v>PL42996</v>
          </cell>
        </row>
        <row r="2821">
          <cell r="A2821" t="str">
            <v>49900Ports</v>
          </cell>
          <cell r="B2821" t="str">
            <v>Ports</v>
          </cell>
          <cell r="C2821" t="str">
            <v>49900</v>
          </cell>
          <cell r="D2821" t="str">
            <v>Stock Writedown</v>
          </cell>
          <cell r="E2821" t="str">
            <v>PL42996</v>
          </cell>
        </row>
        <row r="2822">
          <cell r="A2822" t="str">
            <v>50100Ports</v>
          </cell>
          <cell r="B2822" t="str">
            <v>Ports</v>
          </cell>
          <cell r="C2822" t="str">
            <v>50100</v>
          </cell>
          <cell r="D2822" t="str">
            <v>R &amp; M-Buildings (AE)</v>
          </cell>
          <cell r="E2822" t="str">
            <v>PL42996</v>
          </cell>
        </row>
        <row r="2823">
          <cell r="A2823" t="str">
            <v>50101Ports</v>
          </cell>
          <cell r="B2823" t="str">
            <v>Ports</v>
          </cell>
          <cell r="C2823" t="str">
            <v>50101</v>
          </cell>
          <cell r="D2823" t="str">
            <v>R &amp; M-Buildings (Ext)</v>
          </cell>
          <cell r="E2823" t="str">
            <v>PL42996</v>
          </cell>
        </row>
        <row r="2824">
          <cell r="A2824" t="str">
            <v>50110Ports</v>
          </cell>
          <cell r="B2824" t="str">
            <v>Ports</v>
          </cell>
          <cell r="C2824" t="str">
            <v>50110</v>
          </cell>
          <cell r="D2824" t="str">
            <v>R&amp;M-Demolitions (AE)</v>
          </cell>
          <cell r="E2824" t="str">
            <v>PL42996</v>
          </cell>
        </row>
        <row r="2825">
          <cell r="A2825" t="str">
            <v>50111Ports</v>
          </cell>
          <cell r="B2825" t="str">
            <v>Ports</v>
          </cell>
          <cell r="C2825" t="str">
            <v>50111</v>
          </cell>
          <cell r="D2825" t="str">
            <v>R&amp;M-Demolitions (Ext)</v>
          </cell>
          <cell r="E2825" t="str">
            <v>PL42996</v>
          </cell>
        </row>
        <row r="2826">
          <cell r="A2826" t="str">
            <v>50120Ports</v>
          </cell>
          <cell r="B2826" t="str">
            <v>Ports</v>
          </cell>
          <cell r="C2826" t="str">
            <v>50120</v>
          </cell>
          <cell r="D2826" t="str">
            <v>R&amp;M-Electrical (AE)</v>
          </cell>
          <cell r="E2826" t="str">
            <v>PL42996</v>
          </cell>
        </row>
        <row r="2827">
          <cell r="A2827" t="str">
            <v>50121Ports</v>
          </cell>
          <cell r="B2827" t="str">
            <v>Ports</v>
          </cell>
          <cell r="C2827" t="str">
            <v>50121</v>
          </cell>
          <cell r="D2827" t="str">
            <v>R&amp;M-Electrical (Ext)</v>
          </cell>
          <cell r="E2827" t="str">
            <v>PL42996</v>
          </cell>
        </row>
        <row r="2828">
          <cell r="A2828" t="str">
            <v>50200Ports</v>
          </cell>
          <cell r="B2828" t="str">
            <v>Ports</v>
          </cell>
          <cell r="C2828" t="str">
            <v>50200</v>
          </cell>
          <cell r="D2828" t="str">
            <v>R &amp; M-General (AE)</v>
          </cell>
          <cell r="E2828" t="str">
            <v>PL42996</v>
          </cell>
        </row>
        <row r="2829">
          <cell r="A2829" t="str">
            <v>50201Ports</v>
          </cell>
          <cell r="B2829" t="str">
            <v>Ports</v>
          </cell>
          <cell r="C2829" t="str">
            <v>50201</v>
          </cell>
          <cell r="D2829" t="str">
            <v>R &amp; M-General (Ext)</v>
          </cell>
          <cell r="E2829" t="str">
            <v>PL42996</v>
          </cell>
        </row>
        <row r="2830">
          <cell r="A2830" t="str">
            <v>50300Ports</v>
          </cell>
          <cell r="B2830" t="str">
            <v>Ports</v>
          </cell>
          <cell r="C2830" t="str">
            <v>50300</v>
          </cell>
          <cell r="D2830" t="str">
            <v>R &amp; M-On Wharf (AE)</v>
          </cell>
          <cell r="E2830" t="str">
            <v>PL42996</v>
          </cell>
        </row>
        <row r="2831">
          <cell r="A2831" t="str">
            <v>50301Ports</v>
          </cell>
          <cell r="B2831" t="str">
            <v>Ports</v>
          </cell>
          <cell r="C2831" t="str">
            <v>50301</v>
          </cell>
          <cell r="D2831" t="str">
            <v>R &amp; M-On Wharf (Ext)</v>
          </cell>
          <cell r="E2831" t="str">
            <v>PL42996</v>
          </cell>
        </row>
        <row r="2832">
          <cell r="A2832" t="str">
            <v>50400Ports</v>
          </cell>
          <cell r="B2832" t="str">
            <v>Ports</v>
          </cell>
          <cell r="C2832" t="str">
            <v>50400</v>
          </cell>
          <cell r="D2832" t="str">
            <v>R &amp; M-Dredging Wait (AE)</v>
          </cell>
          <cell r="E2832" t="str">
            <v>PL42996</v>
          </cell>
        </row>
        <row r="2833">
          <cell r="A2833" t="str">
            <v>50401Ports</v>
          </cell>
          <cell r="B2833" t="str">
            <v>Ports</v>
          </cell>
          <cell r="C2833" t="str">
            <v>50401</v>
          </cell>
          <cell r="D2833" t="str">
            <v>R &amp; M-Dredging Wait (Ext)</v>
          </cell>
          <cell r="E2833" t="str">
            <v>PL42996</v>
          </cell>
        </row>
        <row r="2834">
          <cell r="A2834" t="str">
            <v>50420Ports</v>
          </cell>
          <cell r="B2834" t="str">
            <v>Ports</v>
          </cell>
          <cell r="C2834" t="str">
            <v>50420</v>
          </cell>
          <cell r="D2834" t="str">
            <v>R &amp; M-Dredging One (AE)</v>
          </cell>
          <cell r="E2834" t="str">
            <v>PL42996</v>
          </cell>
        </row>
        <row r="2835">
          <cell r="A2835" t="str">
            <v>50421Ports</v>
          </cell>
          <cell r="B2835" t="str">
            <v>Ports</v>
          </cell>
          <cell r="C2835" t="str">
            <v>50421</v>
          </cell>
          <cell r="D2835" t="str">
            <v>R &amp; M-Dredging Oneh (Ext)</v>
          </cell>
          <cell r="E2835" t="str">
            <v>PL42996</v>
          </cell>
        </row>
        <row r="2836">
          <cell r="A2836" t="str">
            <v>50500Ports</v>
          </cell>
          <cell r="B2836" t="str">
            <v>Ports</v>
          </cell>
          <cell r="C2836" t="str">
            <v>50500</v>
          </cell>
          <cell r="D2836" t="str">
            <v>R &amp; M-Plant (AE)</v>
          </cell>
          <cell r="E2836" t="str">
            <v>PL42996</v>
          </cell>
        </row>
        <row r="2837">
          <cell r="A2837" t="str">
            <v>50501Ports</v>
          </cell>
          <cell r="B2837" t="str">
            <v>Ports</v>
          </cell>
          <cell r="C2837" t="str">
            <v>50501</v>
          </cell>
          <cell r="D2837" t="str">
            <v>R&amp;M Plant repairs / damage</v>
          </cell>
          <cell r="E2837" t="str">
            <v>PL42996</v>
          </cell>
        </row>
        <row r="2838">
          <cell r="A2838" t="str">
            <v>50511Ports</v>
          </cell>
          <cell r="B2838" t="str">
            <v>Ports</v>
          </cell>
          <cell r="C2838" t="str">
            <v>50511</v>
          </cell>
          <cell r="D2838" t="str">
            <v>R &amp; M-Plant (Ext)</v>
          </cell>
          <cell r="E2838" t="str">
            <v>PL42996</v>
          </cell>
        </row>
        <row r="2839">
          <cell r="A2839" t="str">
            <v>50600Ports</v>
          </cell>
          <cell r="B2839" t="str">
            <v>Ports</v>
          </cell>
          <cell r="C2839" t="str">
            <v>50600</v>
          </cell>
          <cell r="D2839" t="str">
            <v>R &amp; M-Pavement (AE)</v>
          </cell>
          <cell r="E2839" t="str">
            <v>PL42996</v>
          </cell>
        </row>
        <row r="2840">
          <cell r="A2840" t="str">
            <v>50601Ports</v>
          </cell>
          <cell r="B2840" t="str">
            <v>Ports</v>
          </cell>
          <cell r="C2840" t="str">
            <v>50601</v>
          </cell>
          <cell r="D2840" t="str">
            <v>R &amp; M-Pavement (Ext)</v>
          </cell>
          <cell r="E2840" t="str">
            <v>PL42996</v>
          </cell>
        </row>
        <row r="2841">
          <cell r="A2841" t="str">
            <v>50700Ports</v>
          </cell>
          <cell r="B2841" t="str">
            <v>Ports</v>
          </cell>
          <cell r="C2841" t="str">
            <v>50700</v>
          </cell>
          <cell r="D2841" t="str">
            <v>R &amp; M-Fendering (AE)</v>
          </cell>
          <cell r="E2841" t="str">
            <v>PL42996</v>
          </cell>
        </row>
        <row r="2842">
          <cell r="A2842" t="str">
            <v>50701Ports</v>
          </cell>
          <cell r="B2842" t="str">
            <v>Ports</v>
          </cell>
          <cell r="C2842" t="str">
            <v>50701</v>
          </cell>
          <cell r="D2842" t="str">
            <v>R &amp; M-Fendering (Ext)</v>
          </cell>
          <cell r="E2842" t="str">
            <v>PL42996</v>
          </cell>
        </row>
        <row r="2843">
          <cell r="A2843" t="str">
            <v>50800Ports</v>
          </cell>
          <cell r="B2843" t="str">
            <v>Ports</v>
          </cell>
          <cell r="C2843" t="str">
            <v>50800</v>
          </cell>
          <cell r="D2843" t="str">
            <v>R &amp; M-Floating Plant (AE)</v>
          </cell>
          <cell r="E2843" t="str">
            <v>PL42996</v>
          </cell>
        </row>
        <row r="2844">
          <cell r="A2844" t="str">
            <v>50801Ports</v>
          </cell>
          <cell r="B2844" t="str">
            <v>Ports</v>
          </cell>
          <cell r="C2844" t="str">
            <v>50801</v>
          </cell>
          <cell r="D2844" t="str">
            <v>R&amp;M Hull &amp; Deck (Ext)</v>
          </cell>
          <cell r="E2844" t="str">
            <v>PL42996</v>
          </cell>
        </row>
        <row r="2845">
          <cell r="A2845" t="str">
            <v>50802Ports</v>
          </cell>
          <cell r="B2845" t="str">
            <v>Ports</v>
          </cell>
          <cell r="C2845" t="str">
            <v>50802</v>
          </cell>
          <cell r="D2845" t="str">
            <v>R&amp;M Port Engine (Ext)</v>
          </cell>
          <cell r="E2845" t="str">
            <v>PL42996</v>
          </cell>
        </row>
        <row r="2846">
          <cell r="A2846" t="str">
            <v>50803Ports</v>
          </cell>
          <cell r="B2846" t="str">
            <v>Ports</v>
          </cell>
          <cell r="C2846" t="str">
            <v>50803</v>
          </cell>
          <cell r="D2846" t="str">
            <v>R&amp;M Starboard Engine (Ext)</v>
          </cell>
          <cell r="E2846" t="str">
            <v>PL42996</v>
          </cell>
        </row>
        <row r="2847">
          <cell r="A2847" t="str">
            <v>50804Ports</v>
          </cell>
          <cell r="B2847" t="str">
            <v>Ports</v>
          </cell>
          <cell r="C2847" t="str">
            <v>50804</v>
          </cell>
          <cell r="D2847" t="str">
            <v>R&amp;M Engine Room General (Ext)</v>
          </cell>
          <cell r="E2847" t="str">
            <v>PL42996</v>
          </cell>
        </row>
        <row r="2848">
          <cell r="A2848" t="str">
            <v>50805Ports</v>
          </cell>
          <cell r="B2848" t="str">
            <v>Ports</v>
          </cell>
          <cell r="C2848" t="str">
            <v>50805</v>
          </cell>
          <cell r="D2848" t="str">
            <v>R&amp;M Navigation Equipment (Ext)</v>
          </cell>
          <cell r="E2848" t="str">
            <v>PL42996</v>
          </cell>
        </row>
        <row r="2849">
          <cell r="A2849" t="str">
            <v>50806Ports</v>
          </cell>
          <cell r="B2849" t="str">
            <v>Ports</v>
          </cell>
          <cell r="C2849" t="str">
            <v>50806</v>
          </cell>
          <cell r="D2849" t="str">
            <v>R&amp;M Electrical (Ext)</v>
          </cell>
          <cell r="E2849" t="str">
            <v>PL42996</v>
          </cell>
        </row>
        <row r="2850">
          <cell r="A2850" t="str">
            <v>50807Ports</v>
          </cell>
          <cell r="B2850" t="str">
            <v>Ports</v>
          </cell>
          <cell r="C2850" t="str">
            <v>50807</v>
          </cell>
          <cell r="D2850" t="str">
            <v>R&amp;M Winch (Ext)</v>
          </cell>
          <cell r="E2850" t="str">
            <v>PL42996</v>
          </cell>
        </row>
        <row r="2851">
          <cell r="A2851" t="str">
            <v>50809Ports</v>
          </cell>
          <cell r="B2851" t="str">
            <v>Ports</v>
          </cell>
          <cell r="C2851" t="str">
            <v>50809</v>
          </cell>
          <cell r="D2851" t="str">
            <v>R&amp;M Starboard Engine (Ext)</v>
          </cell>
          <cell r="E2851" t="str">
            <v>PL42996</v>
          </cell>
        </row>
        <row r="2852">
          <cell r="A2852" t="str">
            <v>50810Ports</v>
          </cell>
          <cell r="B2852" t="str">
            <v>Ports</v>
          </cell>
          <cell r="C2852" t="str">
            <v>50810</v>
          </cell>
          <cell r="D2852" t="str">
            <v>R&amp;M - Dog Leg/Etchells Pontoon</v>
          </cell>
          <cell r="E2852" t="str">
            <v>PL42996</v>
          </cell>
        </row>
        <row r="2853">
          <cell r="A2853" t="str">
            <v>50811Ports</v>
          </cell>
          <cell r="B2853" t="str">
            <v>Ports</v>
          </cell>
          <cell r="C2853" t="str">
            <v>50811</v>
          </cell>
          <cell r="D2853" t="str">
            <v>R &amp; M-Floating Plant (Ext)</v>
          </cell>
          <cell r="E2853" t="str">
            <v>PL42996</v>
          </cell>
        </row>
        <row r="2854">
          <cell r="A2854" t="str">
            <v>50900Ports</v>
          </cell>
          <cell r="B2854" t="str">
            <v>Ports</v>
          </cell>
          <cell r="C2854" t="str">
            <v>50900</v>
          </cell>
          <cell r="D2854" t="str">
            <v>R &amp; M-Others (AE)</v>
          </cell>
          <cell r="E2854" t="str">
            <v>PL42996</v>
          </cell>
        </row>
        <row r="2855">
          <cell r="A2855" t="str">
            <v>50901Ports</v>
          </cell>
          <cell r="B2855" t="str">
            <v>Ports</v>
          </cell>
          <cell r="C2855" t="str">
            <v>50901</v>
          </cell>
          <cell r="D2855" t="str">
            <v>R &amp; M-Other Plant (Barges) (AE)</v>
          </cell>
          <cell r="E2855" t="str">
            <v>PL42996</v>
          </cell>
        </row>
        <row r="2856">
          <cell r="A2856" t="str">
            <v>50902Ports</v>
          </cell>
          <cell r="B2856" t="str">
            <v>Ports</v>
          </cell>
          <cell r="C2856" t="str">
            <v>50902</v>
          </cell>
          <cell r="D2856" t="str">
            <v>R &amp; M-Other Water Ret (AE)</v>
          </cell>
          <cell r="E2856" t="str">
            <v>PL42996</v>
          </cell>
        </row>
        <row r="2857">
          <cell r="A2857" t="str">
            <v>50910Ports</v>
          </cell>
          <cell r="B2857" t="str">
            <v>Ports</v>
          </cell>
          <cell r="C2857" t="str">
            <v>50910</v>
          </cell>
          <cell r="D2857" t="str">
            <v>R &amp; M-Others (Ext)</v>
          </cell>
          <cell r="E2857" t="str">
            <v>PL42996</v>
          </cell>
        </row>
        <row r="2858">
          <cell r="A2858" t="str">
            <v>50911Ports</v>
          </cell>
          <cell r="B2858" t="str">
            <v>Ports</v>
          </cell>
          <cell r="C2858" t="str">
            <v>50911</v>
          </cell>
          <cell r="D2858" t="str">
            <v>R &amp; M-Other Plant (Barges) (Ex</v>
          </cell>
          <cell r="E2858" t="str">
            <v>PL42996</v>
          </cell>
        </row>
        <row r="2859">
          <cell r="A2859" t="str">
            <v>50912Ports</v>
          </cell>
          <cell r="B2859" t="str">
            <v>Ports</v>
          </cell>
          <cell r="C2859" t="str">
            <v>50912</v>
          </cell>
          <cell r="D2859" t="str">
            <v>R &amp; M-Other Water Ret (Ext)</v>
          </cell>
          <cell r="E2859" t="str">
            <v>PL42996</v>
          </cell>
        </row>
        <row r="2860">
          <cell r="A2860" t="str">
            <v>50920Ports</v>
          </cell>
          <cell r="B2860" t="str">
            <v>Ports</v>
          </cell>
          <cell r="C2860" t="str">
            <v>50920</v>
          </cell>
          <cell r="D2860" t="str">
            <v>R &amp; M-Other Onehunga</v>
          </cell>
          <cell r="E2860" t="str">
            <v>PL42996</v>
          </cell>
        </row>
        <row r="2861">
          <cell r="A2861" t="str">
            <v>51000Ports</v>
          </cell>
          <cell r="B2861" t="str">
            <v>Ports</v>
          </cell>
          <cell r="C2861" t="str">
            <v>51000</v>
          </cell>
          <cell r="D2861" t="str">
            <v>R &amp; M-Cars (Ext)</v>
          </cell>
          <cell r="E2861" t="str">
            <v>PL42996</v>
          </cell>
        </row>
        <row r="2862">
          <cell r="A2862" t="str">
            <v>51200Ports</v>
          </cell>
          <cell r="B2862" t="str">
            <v>Ports</v>
          </cell>
          <cell r="C2862" t="str">
            <v>51200</v>
          </cell>
          <cell r="D2862" t="str">
            <v>R &amp; M-Trucks &amp; Vans (AE)</v>
          </cell>
          <cell r="E2862" t="str">
            <v>PL42996</v>
          </cell>
        </row>
        <row r="2863">
          <cell r="A2863" t="str">
            <v>51201Ports</v>
          </cell>
          <cell r="B2863" t="str">
            <v>Ports</v>
          </cell>
          <cell r="C2863" t="str">
            <v>51201</v>
          </cell>
          <cell r="D2863" t="str">
            <v>R &amp; M-Trucks &amp; Vans (Ext)</v>
          </cell>
          <cell r="E2863" t="str">
            <v>PL42996</v>
          </cell>
        </row>
        <row r="2864">
          <cell r="A2864" t="str">
            <v>51300Ports</v>
          </cell>
          <cell r="B2864" t="str">
            <v>Ports</v>
          </cell>
          <cell r="C2864" t="str">
            <v>51300</v>
          </cell>
          <cell r="D2864" t="str">
            <v>R &amp; M- Land</v>
          </cell>
          <cell r="E2864" t="str">
            <v>PL42996</v>
          </cell>
        </row>
        <row r="2865">
          <cell r="A2865" t="str">
            <v>51400Ports</v>
          </cell>
          <cell r="B2865" t="str">
            <v>Ports</v>
          </cell>
          <cell r="C2865" t="str">
            <v>51400</v>
          </cell>
          <cell r="D2865" t="str">
            <v>R &amp; M-Wharf (AE)</v>
          </cell>
          <cell r="E2865" t="str">
            <v>PL42996</v>
          </cell>
        </row>
        <row r="2866">
          <cell r="A2866" t="str">
            <v>51401Ports</v>
          </cell>
          <cell r="B2866" t="str">
            <v>Ports</v>
          </cell>
          <cell r="C2866" t="str">
            <v>51401</v>
          </cell>
          <cell r="D2866" t="str">
            <v>R &amp; M-Wharf (Ext)</v>
          </cell>
          <cell r="E2866" t="str">
            <v>PL42996</v>
          </cell>
        </row>
        <row r="2867">
          <cell r="A2867" t="str">
            <v>51500Ports</v>
          </cell>
          <cell r="B2867" t="str">
            <v>Ports</v>
          </cell>
          <cell r="C2867" t="str">
            <v>51500</v>
          </cell>
          <cell r="D2867" t="str">
            <v>R &amp; M-Wharves/Jetties</v>
          </cell>
          <cell r="E2867" t="str">
            <v>PL42996</v>
          </cell>
        </row>
        <row r="2868">
          <cell r="A2868" t="str">
            <v>51510Ports</v>
          </cell>
          <cell r="B2868" t="str">
            <v>Ports</v>
          </cell>
          <cell r="C2868" t="str">
            <v>51510</v>
          </cell>
          <cell r="D2868" t="str">
            <v>R&amp;M - Charter Base Piers</v>
          </cell>
          <cell r="E2868" t="str">
            <v>PL42996</v>
          </cell>
        </row>
        <row r="2869">
          <cell r="A2869" t="str">
            <v>51520Ports</v>
          </cell>
          <cell r="B2869" t="str">
            <v>Ports</v>
          </cell>
          <cell r="C2869" t="str">
            <v>51520</v>
          </cell>
          <cell r="D2869" t="str">
            <v>R&amp;M - Piles &amp; Swings</v>
          </cell>
          <cell r="E2869" t="str">
            <v>PL42996</v>
          </cell>
        </row>
        <row r="2870">
          <cell r="A2870" t="str">
            <v>51530Ports</v>
          </cell>
          <cell r="B2870" t="str">
            <v>Ports</v>
          </cell>
          <cell r="C2870" t="str">
            <v>51530</v>
          </cell>
          <cell r="D2870" t="str">
            <v>R&amp;M Swing Moorings</v>
          </cell>
          <cell r="E2870" t="str">
            <v>PL42996</v>
          </cell>
        </row>
        <row r="2871">
          <cell r="A2871" t="str">
            <v>51600Ports</v>
          </cell>
          <cell r="B2871" t="str">
            <v>Ports</v>
          </cell>
          <cell r="C2871" t="str">
            <v>51600</v>
          </cell>
          <cell r="D2871" t="str">
            <v>R &amp; M-Berths A&amp;T West</v>
          </cell>
          <cell r="E2871" t="str">
            <v>PL42996</v>
          </cell>
        </row>
        <row r="2872">
          <cell r="A2872" t="str">
            <v>51601Ports</v>
          </cell>
          <cell r="B2872" t="str">
            <v>Ports</v>
          </cell>
          <cell r="C2872" t="str">
            <v>51601</v>
          </cell>
          <cell r="D2872" t="str">
            <v>R&amp;M-Berths B-F1</v>
          </cell>
          <cell r="E2872" t="str">
            <v>PL42996</v>
          </cell>
        </row>
        <row r="2873">
          <cell r="A2873" t="str">
            <v>51602Ports</v>
          </cell>
          <cell r="B2873" t="str">
            <v>Ports</v>
          </cell>
          <cell r="C2873" t="str">
            <v>51602</v>
          </cell>
          <cell r="D2873" t="str">
            <v>R&amp;M-Berths G-S</v>
          </cell>
          <cell r="E2873" t="str">
            <v>PL42996</v>
          </cell>
        </row>
        <row r="2874">
          <cell r="A2874" t="str">
            <v>51603Ports</v>
          </cell>
          <cell r="B2874" t="str">
            <v>Ports</v>
          </cell>
          <cell r="C2874" t="str">
            <v>51603</v>
          </cell>
          <cell r="D2874" t="str">
            <v>R&amp;M - Berths Extension</v>
          </cell>
          <cell r="E2874" t="str">
            <v>PL42996</v>
          </cell>
        </row>
        <row r="2875">
          <cell r="A2875" t="str">
            <v>51610Ports</v>
          </cell>
          <cell r="B2875" t="str">
            <v>Ports</v>
          </cell>
          <cell r="C2875" t="str">
            <v>51610</v>
          </cell>
          <cell r="D2875" t="str">
            <v>R&amp;M - Work Berths</v>
          </cell>
          <cell r="E2875" t="str">
            <v>PL42996</v>
          </cell>
        </row>
        <row r="2876">
          <cell r="A2876" t="str">
            <v>51700Ports</v>
          </cell>
          <cell r="B2876" t="str">
            <v>Ports</v>
          </cell>
          <cell r="C2876" t="str">
            <v>51700</v>
          </cell>
          <cell r="D2876" t="str">
            <v>R &amp; M-Site</v>
          </cell>
          <cell r="E2876" t="str">
            <v>PL42996</v>
          </cell>
        </row>
        <row r="2877">
          <cell r="A2877" t="str">
            <v>51710Ports</v>
          </cell>
          <cell r="B2877" t="str">
            <v>Ports</v>
          </cell>
          <cell r="C2877" t="str">
            <v>51710</v>
          </cell>
          <cell r="D2877" t="str">
            <v>R&amp;M - Trailer Park</v>
          </cell>
          <cell r="E2877" t="str">
            <v>PL42996</v>
          </cell>
        </row>
        <row r="2878">
          <cell r="A2878" t="str">
            <v>51800Ports</v>
          </cell>
          <cell r="B2878" t="str">
            <v>Ports</v>
          </cell>
          <cell r="C2878" t="str">
            <v>51800</v>
          </cell>
          <cell r="D2878" t="str">
            <v>R &amp; M - Port Plan</v>
          </cell>
          <cell r="E2878" t="str">
            <v>PL42996</v>
          </cell>
        </row>
        <row r="2879">
          <cell r="A2879" t="str">
            <v>51801Ports</v>
          </cell>
          <cell r="B2879" t="str">
            <v>Ports</v>
          </cell>
          <cell r="C2879" t="str">
            <v>51801</v>
          </cell>
          <cell r="D2879" t="str">
            <v>Elim Plant  R&amp;M Expense</v>
          </cell>
          <cell r="E2879" t="str">
            <v>PL42996</v>
          </cell>
        </row>
        <row r="2880">
          <cell r="A2880" t="str">
            <v>52100Ports</v>
          </cell>
          <cell r="B2880" t="str">
            <v>Ports</v>
          </cell>
          <cell r="C2880" t="str">
            <v>52100</v>
          </cell>
          <cell r="D2880" t="str">
            <v>Audit Expenses</v>
          </cell>
          <cell r="E2880" t="str">
            <v>PL40710</v>
          </cell>
        </row>
        <row r="2881">
          <cell r="A2881" t="str">
            <v>52101Ports</v>
          </cell>
          <cell r="B2881" t="str">
            <v>Ports</v>
          </cell>
          <cell r="C2881" t="str">
            <v>52101</v>
          </cell>
          <cell r="D2881" t="str">
            <v>Audit Fees - Other</v>
          </cell>
          <cell r="E2881" t="str">
            <v>PL40410</v>
          </cell>
        </row>
        <row r="2882">
          <cell r="A2882" t="str">
            <v>52200Ports</v>
          </cell>
          <cell r="B2882" t="str">
            <v>Ports</v>
          </cell>
          <cell r="C2882" t="str">
            <v>52200</v>
          </cell>
          <cell r="D2882" t="str">
            <v>Legal Expenses</v>
          </cell>
          <cell r="E2882" t="str">
            <v>PL40610</v>
          </cell>
        </row>
        <row r="2883">
          <cell r="A2883" t="str">
            <v>52201Ports</v>
          </cell>
          <cell r="B2883" t="str">
            <v>Ports</v>
          </cell>
          <cell r="C2883" t="str">
            <v>52201</v>
          </cell>
          <cell r="D2883" t="str">
            <v>Legal Expenses-Non deductible</v>
          </cell>
          <cell r="E2883" t="str">
            <v>PL40620</v>
          </cell>
        </row>
        <row r="2884">
          <cell r="A2884" t="str">
            <v>52205Ports</v>
          </cell>
          <cell r="B2884" t="str">
            <v>Ports</v>
          </cell>
          <cell r="C2884" t="str">
            <v>52205</v>
          </cell>
          <cell r="D2884" t="str">
            <v>Legal Expenses-Licencing</v>
          </cell>
          <cell r="E2884" t="str">
            <v>PL40610</v>
          </cell>
        </row>
        <row r="2885">
          <cell r="A2885" t="str">
            <v>52300Ports</v>
          </cell>
          <cell r="B2885" t="str">
            <v>Ports</v>
          </cell>
          <cell r="C2885" t="str">
            <v>52300</v>
          </cell>
          <cell r="D2885" t="str">
            <v>Professional Fees-General</v>
          </cell>
          <cell r="E2885" t="str">
            <v>PL40410</v>
          </cell>
        </row>
        <row r="2886">
          <cell r="A2886" t="str">
            <v>52301Ports</v>
          </cell>
          <cell r="B2886" t="str">
            <v>Ports</v>
          </cell>
          <cell r="C2886" t="str">
            <v>52301</v>
          </cell>
          <cell r="D2886" t="str">
            <v>Professional Fees-Economic Adv</v>
          </cell>
          <cell r="E2886" t="str">
            <v>PL40410</v>
          </cell>
        </row>
        <row r="2887">
          <cell r="A2887" t="str">
            <v>52302Ports</v>
          </cell>
          <cell r="B2887" t="str">
            <v>Ports</v>
          </cell>
          <cell r="C2887" t="str">
            <v>52302</v>
          </cell>
          <cell r="D2887" t="str">
            <v>Professional Fees-Mkt Research</v>
          </cell>
          <cell r="E2887" t="str">
            <v>PL40410</v>
          </cell>
        </row>
        <row r="2888">
          <cell r="A2888" t="str">
            <v>52303Ports</v>
          </cell>
          <cell r="B2888" t="str">
            <v>Ports</v>
          </cell>
          <cell r="C2888" t="str">
            <v>52303</v>
          </cell>
          <cell r="D2888" t="str">
            <v>Prof Fees-Customer Serv Audit</v>
          </cell>
          <cell r="E2888" t="str">
            <v>PL40410</v>
          </cell>
        </row>
        <row r="2889">
          <cell r="A2889" t="str">
            <v>52304Ports</v>
          </cell>
          <cell r="B2889" t="str">
            <v>Ports</v>
          </cell>
          <cell r="C2889" t="str">
            <v>52304</v>
          </cell>
          <cell r="D2889" t="str">
            <v>Professional Fees-Contract</v>
          </cell>
          <cell r="E2889" t="str">
            <v>PL40410</v>
          </cell>
        </row>
        <row r="2890">
          <cell r="A2890" t="str">
            <v>52305Ports</v>
          </cell>
          <cell r="B2890" t="str">
            <v>Ports</v>
          </cell>
          <cell r="C2890" t="str">
            <v>52305</v>
          </cell>
          <cell r="D2890" t="str">
            <v>Professional Fees - Tax</v>
          </cell>
          <cell r="E2890" t="str">
            <v>PL40410</v>
          </cell>
        </row>
        <row r="2891">
          <cell r="A2891" t="str">
            <v>52306Ports</v>
          </cell>
          <cell r="B2891" t="str">
            <v>Ports</v>
          </cell>
          <cell r="C2891" t="str">
            <v>52306</v>
          </cell>
          <cell r="D2891" t="str">
            <v>Professional Fees-ARC Consents</v>
          </cell>
          <cell r="E2891" t="str">
            <v>PL40410</v>
          </cell>
        </row>
        <row r="2892">
          <cell r="A2892" t="str">
            <v>52307Ports</v>
          </cell>
          <cell r="B2892" t="str">
            <v>Ports</v>
          </cell>
          <cell r="C2892" t="str">
            <v>52307</v>
          </cell>
          <cell r="D2892" t="str">
            <v>Professional Fees - Internal Audit</v>
          </cell>
          <cell r="E2892" t="str">
            <v>PL40410</v>
          </cell>
        </row>
        <row r="2893">
          <cell r="A2893" t="str">
            <v>52308Ports</v>
          </cell>
          <cell r="B2893" t="str">
            <v>Ports</v>
          </cell>
          <cell r="C2893" t="str">
            <v>52308</v>
          </cell>
          <cell r="D2893" t="str">
            <v>Professional Fees - Operational Audit</v>
          </cell>
          <cell r="E2893" t="str">
            <v>PL40410</v>
          </cell>
        </row>
        <row r="2894">
          <cell r="A2894" t="str">
            <v>52310Ports</v>
          </cell>
          <cell r="B2894" t="str">
            <v>Ports</v>
          </cell>
          <cell r="C2894" t="str">
            <v>52310</v>
          </cell>
          <cell r="D2894" t="str">
            <v>Prof Fees-Phone Sys Help Desk</v>
          </cell>
          <cell r="E2894" t="str">
            <v>PL40410</v>
          </cell>
        </row>
        <row r="2895">
          <cell r="A2895" t="str">
            <v>52398Ports</v>
          </cell>
          <cell r="B2895" t="str">
            <v>Ports</v>
          </cell>
          <cell r="C2895" t="str">
            <v>52398</v>
          </cell>
          <cell r="D2895" t="str">
            <v>Elim Interco Hydro Fee Pd</v>
          </cell>
          <cell r="E2895" t="str">
            <v>PL40410</v>
          </cell>
        </row>
        <row r="2896">
          <cell r="A2896" t="str">
            <v>52399Ports</v>
          </cell>
          <cell r="B2896" t="str">
            <v>Ports</v>
          </cell>
          <cell r="C2896" t="str">
            <v>52399</v>
          </cell>
          <cell r="D2896" t="str">
            <v>Professional Fees-Internal</v>
          </cell>
          <cell r="E2896" t="str">
            <v>PL30085</v>
          </cell>
        </row>
        <row r="2897">
          <cell r="A2897" t="str">
            <v>52400Ports</v>
          </cell>
          <cell r="B2897" t="str">
            <v>Ports</v>
          </cell>
          <cell r="C2897" t="str">
            <v>52400</v>
          </cell>
          <cell r="D2897" t="str">
            <v>Contract &amp; Temporary Staff</v>
          </cell>
          <cell r="E2897" t="str">
            <v>PL40310</v>
          </cell>
        </row>
        <row r="2898">
          <cell r="A2898" t="str">
            <v>52450Ports</v>
          </cell>
          <cell r="B2898" t="str">
            <v>Ports</v>
          </cell>
          <cell r="C2898" t="str">
            <v>52450</v>
          </cell>
          <cell r="D2898" t="str">
            <v>Office Equipment Hire</v>
          </cell>
          <cell r="E2898" t="str">
            <v>PL44930</v>
          </cell>
        </row>
        <row r="2899">
          <cell r="A2899" t="str">
            <v>52500Ports</v>
          </cell>
          <cell r="B2899" t="str">
            <v>Ports</v>
          </cell>
          <cell r="C2899" t="str">
            <v>52500</v>
          </cell>
          <cell r="D2899" t="str">
            <v>Staff Recruitment</v>
          </cell>
          <cell r="E2899" t="str">
            <v>PL40100</v>
          </cell>
        </row>
        <row r="2900">
          <cell r="A2900" t="str">
            <v>52510Ports</v>
          </cell>
          <cell r="B2900" t="str">
            <v>Ports</v>
          </cell>
          <cell r="C2900" t="str">
            <v>52510</v>
          </cell>
          <cell r="D2900" t="str">
            <v>Recruitment Advertising</v>
          </cell>
          <cell r="E2900" t="str">
            <v>PL40100</v>
          </cell>
        </row>
        <row r="2901">
          <cell r="A2901" t="str">
            <v>52520Ports</v>
          </cell>
          <cell r="B2901" t="str">
            <v>Ports</v>
          </cell>
          <cell r="C2901" t="str">
            <v>52520</v>
          </cell>
          <cell r="D2901" t="str">
            <v>Recruitment Psychometric Tests</v>
          </cell>
          <cell r="E2901" t="str">
            <v>PL40100</v>
          </cell>
        </row>
        <row r="2902">
          <cell r="A2902" t="str">
            <v>52530Ports</v>
          </cell>
          <cell r="B2902" t="str">
            <v>Ports</v>
          </cell>
          <cell r="C2902" t="str">
            <v>52530</v>
          </cell>
          <cell r="D2902" t="str">
            <v>Recruitment  Placement Fees</v>
          </cell>
          <cell r="E2902" t="str">
            <v>PL40100</v>
          </cell>
        </row>
        <row r="2903">
          <cell r="A2903" t="str">
            <v>52600Ports</v>
          </cell>
          <cell r="B2903" t="str">
            <v>Ports</v>
          </cell>
          <cell r="C2903" t="str">
            <v>52600</v>
          </cell>
          <cell r="D2903" t="str">
            <v>Share Registry Management Fees</v>
          </cell>
          <cell r="E2903" t="str">
            <v>PL45290</v>
          </cell>
        </row>
        <row r="2904">
          <cell r="A2904" t="str">
            <v>52900Ports</v>
          </cell>
          <cell r="B2904" t="str">
            <v>Ports</v>
          </cell>
          <cell r="C2904" t="str">
            <v>52900</v>
          </cell>
          <cell r="D2904" t="str">
            <v>Project Expenditure</v>
          </cell>
          <cell r="E2904" t="str">
            <v>PL45290</v>
          </cell>
        </row>
        <row r="2905">
          <cell r="A2905" t="str">
            <v>52910Ports</v>
          </cell>
          <cell r="B2905" t="str">
            <v>Ports</v>
          </cell>
          <cell r="C2905" t="str">
            <v>52910</v>
          </cell>
          <cell r="D2905" t="str">
            <v>Pre-Project Work Expenses</v>
          </cell>
          <cell r="E2905" t="str">
            <v>PL45290</v>
          </cell>
        </row>
        <row r="2906">
          <cell r="A2906" t="str">
            <v>52920Ports</v>
          </cell>
          <cell r="B2906" t="str">
            <v>Ports</v>
          </cell>
          <cell r="C2906" t="str">
            <v>52920</v>
          </cell>
          <cell r="D2906" t="str">
            <v>Post Project Management Expens</v>
          </cell>
          <cell r="E2906" t="str">
            <v>PL45290</v>
          </cell>
        </row>
        <row r="2907">
          <cell r="A2907" t="str">
            <v>52930Ports</v>
          </cell>
          <cell r="B2907" t="str">
            <v>Ports</v>
          </cell>
          <cell r="C2907" t="str">
            <v>52930</v>
          </cell>
          <cell r="D2907" t="str">
            <v>Project Facilitation Expenses</v>
          </cell>
          <cell r="E2907" t="str">
            <v>PL45290</v>
          </cell>
        </row>
        <row r="2908">
          <cell r="A2908" t="str">
            <v>53400Ports</v>
          </cell>
          <cell r="B2908" t="str">
            <v>Ports</v>
          </cell>
          <cell r="C2908" t="str">
            <v>53400</v>
          </cell>
          <cell r="D2908" t="str">
            <v>Subscriptions:Books &amp; Mags</v>
          </cell>
          <cell r="E2908" t="str">
            <v>PL41040</v>
          </cell>
        </row>
        <row r="2909">
          <cell r="A2909" t="str">
            <v>53500Ports</v>
          </cell>
          <cell r="B2909" t="str">
            <v>Ports</v>
          </cell>
          <cell r="C2909" t="str">
            <v>53500</v>
          </cell>
          <cell r="D2909" t="str">
            <v>Printing Costs</v>
          </cell>
          <cell r="E2909" t="str">
            <v>PL41030</v>
          </cell>
        </row>
        <row r="2910">
          <cell r="A2910" t="str">
            <v>53600Ports</v>
          </cell>
          <cell r="B2910" t="str">
            <v>Ports</v>
          </cell>
          <cell r="C2910" t="str">
            <v>53600</v>
          </cell>
          <cell r="D2910" t="str">
            <v>Stationery &amp; Office Supplies</v>
          </cell>
          <cell r="E2910" t="str">
            <v>PL41010</v>
          </cell>
        </row>
        <row r="2911">
          <cell r="A2911" t="str">
            <v>53601Ports</v>
          </cell>
          <cell r="B2911" t="str">
            <v>Ports</v>
          </cell>
          <cell r="C2911" t="str">
            <v>53601</v>
          </cell>
          <cell r="D2911" t="str">
            <v>Photocopier Expenses</v>
          </cell>
          <cell r="E2911" t="str">
            <v>PL41030</v>
          </cell>
        </row>
        <row r="2912">
          <cell r="A2912" t="str">
            <v>54100Ports</v>
          </cell>
          <cell r="B2912" t="str">
            <v>Ports</v>
          </cell>
          <cell r="C2912" t="str">
            <v>54100</v>
          </cell>
          <cell r="D2912" t="str">
            <v>Telephone/Fax/Pager Rental</v>
          </cell>
          <cell r="E2912" t="str">
            <v>PL43420</v>
          </cell>
        </row>
        <row r="2913">
          <cell r="A2913" t="str">
            <v>54200Ports</v>
          </cell>
          <cell r="B2913" t="str">
            <v>Ports</v>
          </cell>
          <cell r="C2913" t="str">
            <v>54200</v>
          </cell>
          <cell r="D2913" t="str">
            <v>Tolls</v>
          </cell>
          <cell r="E2913" t="str">
            <v>PL43420</v>
          </cell>
        </row>
        <row r="2914">
          <cell r="A2914" t="str">
            <v>54300Ports</v>
          </cell>
          <cell r="B2914" t="str">
            <v>Ports</v>
          </cell>
          <cell r="C2914" t="str">
            <v>54300</v>
          </cell>
          <cell r="D2914" t="str">
            <v>Mobile Telephone</v>
          </cell>
          <cell r="E2914" t="str">
            <v>PL43410</v>
          </cell>
        </row>
        <row r="2915">
          <cell r="A2915" t="str">
            <v>54400Ports</v>
          </cell>
          <cell r="B2915" t="str">
            <v>Ports</v>
          </cell>
          <cell r="C2915" t="str">
            <v>54400</v>
          </cell>
          <cell r="D2915" t="str">
            <v>Personal Telephone Rent</v>
          </cell>
          <cell r="E2915" t="str">
            <v>PL43420</v>
          </cell>
        </row>
        <row r="2916">
          <cell r="A2916" t="str">
            <v>54500Ports</v>
          </cell>
          <cell r="B2916" t="str">
            <v>Ports</v>
          </cell>
          <cell r="C2916" t="str">
            <v>54500</v>
          </cell>
          <cell r="D2916" t="str">
            <v>Telecom Data Lines</v>
          </cell>
          <cell r="E2916" t="str">
            <v>PL43420</v>
          </cell>
        </row>
        <row r="2917">
          <cell r="A2917" t="str">
            <v>54800Ports</v>
          </cell>
          <cell r="B2917" t="str">
            <v>Ports</v>
          </cell>
          <cell r="C2917" t="str">
            <v>54800</v>
          </cell>
          <cell r="D2917" t="str">
            <v>Postage &amp; Courier</v>
          </cell>
          <cell r="E2917" t="str">
            <v>PL41020</v>
          </cell>
        </row>
        <row r="2918">
          <cell r="A2918" t="str">
            <v>54900Ports</v>
          </cell>
          <cell r="B2918" t="str">
            <v>Ports</v>
          </cell>
          <cell r="C2918" t="str">
            <v>54900</v>
          </cell>
          <cell r="D2918" t="str">
            <v>Other Communication Expenses</v>
          </cell>
          <cell r="E2918" t="str">
            <v>PL43490</v>
          </cell>
        </row>
        <row r="2919">
          <cell r="A2919" t="str">
            <v>55100Ports</v>
          </cell>
          <cell r="B2919" t="str">
            <v>Ports</v>
          </cell>
          <cell r="C2919" t="str">
            <v>55100</v>
          </cell>
          <cell r="D2919" t="str">
            <v>Bank Fees &amp; Charges</v>
          </cell>
          <cell r="E2919" t="str">
            <v>PL44950</v>
          </cell>
        </row>
        <row r="2920">
          <cell r="A2920" t="str">
            <v>55200Ports</v>
          </cell>
          <cell r="B2920" t="str">
            <v>Ports</v>
          </cell>
          <cell r="C2920" t="str">
            <v>55200</v>
          </cell>
          <cell r="D2920" t="str">
            <v>Interest Rate Swaps - Ineffectiveness</v>
          </cell>
          <cell r="E2920" t="str">
            <v>PL60530</v>
          </cell>
        </row>
        <row r="2921">
          <cell r="A2921" t="str">
            <v>55250Ports</v>
          </cell>
          <cell r="B2921" t="str">
            <v>Ports</v>
          </cell>
          <cell r="C2921" t="str">
            <v>55250</v>
          </cell>
          <cell r="D2921" t="str">
            <v>Fair share IRS</v>
          </cell>
          <cell r="E2921" t="str">
            <v>PL61510</v>
          </cell>
        </row>
        <row r="2922">
          <cell r="A2922" t="str">
            <v>55300Ports</v>
          </cell>
          <cell r="B2922" t="str">
            <v>Ports</v>
          </cell>
          <cell r="C2922" t="str">
            <v>55300</v>
          </cell>
          <cell r="D2922" t="str">
            <v>Interest Overdraft</v>
          </cell>
          <cell r="E2922" t="str">
            <v>PL60010</v>
          </cell>
        </row>
        <row r="2923">
          <cell r="A2923" t="str">
            <v>55301Ports</v>
          </cell>
          <cell r="B2923" t="str">
            <v>Ports</v>
          </cell>
          <cell r="C2923" t="str">
            <v>55301</v>
          </cell>
          <cell r="D2923" t="str">
            <v>Interest  - Establishment Fees -Write-off</v>
          </cell>
          <cell r="E2923" t="str">
            <v>PL60010</v>
          </cell>
        </row>
        <row r="2924">
          <cell r="A2924" t="str">
            <v>55350Ports</v>
          </cell>
          <cell r="B2924" t="str">
            <v>Ports</v>
          </cell>
          <cell r="C2924" t="str">
            <v>55350</v>
          </cell>
          <cell r="D2924" t="str">
            <v>Interest Expense IRD</v>
          </cell>
          <cell r="E2924" t="str">
            <v>PL60010</v>
          </cell>
        </row>
        <row r="2925">
          <cell r="A2925" t="str">
            <v>55370Ports</v>
          </cell>
          <cell r="B2925" t="str">
            <v>Ports</v>
          </cell>
          <cell r="C2925">
            <v>55370</v>
          </cell>
          <cell r="D2925" t="str">
            <v>Interest Expense - Leases</v>
          </cell>
          <cell r="E2925" t="str">
            <v>PL60010</v>
          </cell>
        </row>
        <row r="2926">
          <cell r="A2926" t="str">
            <v>55400Ports</v>
          </cell>
          <cell r="B2926" t="str">
            <v>Ports</v>
          </cell>
          <cell r="C2926" t="str">
            <v>55400</v>
          </cell>
          <cell r="D2926" t="str">
            <v>Long Term Interest</v>
          </cell>
          <cell r="E2926" t="str">
            <v>PL60010</v>
          </cell>
        </row>
        <row r="2927">
          <cell r="A2927" t="str">
            <v>55500Ports</v>
          </cell>
          <cell r="B2927" t="str">
            <v>Ports</v>
          </cell>
          <cell r="C2927" t="str">
            <v>55500</v>
          </cell>
          <cell r="D2927" t="str">
            <v>Short Term Interest</v>
          </cell>
          <cell r="E2927" t="str">
            <v>PL60010</v>
          </cell>
        </row>
        <row r="2928">
          <cell r="A2928" t="str">
            <v>55550Ports</v>
          </cell>
          <cell r="B2928" t="str">
            <v>Ports</v>
          </cell>
          <cell r="C2928" t="str">
            <v>55550</v>
          </cell>
          <cell r="D2928" t="str">
            <v>Interest Capitalised</v>
          </cell>
          <cell r="E2928" t="str">
            <v>PL60210</v>
          </cell>
        </row>
        <row r="2929">
          <cell r="A2929" t="str">
            <v>55600Ports</v>
          </cell>
          <cell r="B2929" t="str">
            <v>Ports</v>
          </cell>
          <cell r="C2929" t="str">
            <v>55600</v>
          </cell>
          <cell r="D2929" t="str">
            <v>Realised Exchange Loss</v>
          </cell>
          <cell r="E2929" t="str">
            <v>PL61540</v>
          </cell>
        </row>
        <row r="2930">
          <cell r="A2930" t="str">
            <v>55601Ports</v>
          </cell>
          <cell r="B2930" t="str">
            <v>Ports</v>
          </cell>
          <cell r="C2930" t="str">
            <v>55601</v>
          </cell>
          <cell r="D2930" t="str">
            <v>Unrealised Exchange Loss</v>
          </cell>
          <cell r="E2930" t="str">
            <v>PL61570</v>
          </cell>
        </row>
        <row r="2931">
          <cell r="A2931" t="str">
            <v>55602Ports</v>
          </cell>
          <cell r="B2931" t="str">
            <v>Ports</v>
          </cell>
          <cell r="C2931" t="str">
            <v>55602</v>
          </cell>
          <cell r="D2931" t="str">
            <v>Exchange adjmt - Realised - use 55600</v>
          </cell>
          <cell r="E2931" t="str">
            <v>PL61540</v>
          </cell>
        </row>
        <row r="2932">
          <cell r="A2932" t="str">
            <v>55603Ports</v>
          </cell>
          <cell r="B2932" t="str">
            <v>Ports</v>
          </cell>
          <cell r="C2932" t="str">
            <v>55603</v>
          </cell>
          <cell r="D2932" t="str">
            <v>Exchange adjmt - Unrealised - use 55601</v>
          </cell>
          <cell r="E2932" t="str">
            <v>PL61570</v>
          </cell>
        </row>
        <row r="2933">
          <cell r="A2933" t="str">
            <v>55700Ports</v>
          </cell>
          <cell r="B2933" t="str">
            <v>Ports</v>
          </cell>
          <cell r="C2933" t="str">
            <v>55700</v>
          </cell>
          <cell r="D2933" t="str">
            <v>Finance Charges</v>
          </cell>
          <cell r="E2933" t="str">
            <v>PL60010</v>
          </cell>
        </row>
        <row r="2934">
          <cell r="A2934" t="str">
            <v>55800Ports</v>
          </cell>
          <cell r="B2934" t="str">
            <v>Ports</v>
          </cell>
          <cell r="C2934" t="str">
            <v>55800</v>
          </cell>
          <cell r="D2934" t="str">
            <v>Provision For Doubtful Debts</v>
          </cell>
          <cell r="E2934" t="str">
            <v>PL44970</v>
          </cell>
        </row>
        <row r="2935">
          <cell r="A2935" t="str">
            <v>55810Ports</v>
          </cell>
          <cell r="B2935" t="str">
            <v>Ports</v>
          </cell>
          <cell r="C2935" t="str">
            <v>55810</v>
          </cell>
          <cell r="D2935" t="str">
            <v>Bad Debts Written Off</v>
          </cell>
          <cell r="E2935" t="str">
            <v>PL44960</v>
          </cell>
        </row>
        <row r="2936">
          <cell r="A2936" t="str">
            <v>55820Ports</v>
          </cell>
          <cell r="B2936" t="str">
            <v>Ports</v>
          </cell>
          <cell r="C2936" t="str">
            <v>55820</v>
          </cell>
          <cell r="D2936" t="str">
            <v>Debt Collection Expenses</v>
          </cell>
          <cell r="E2936" t="str">
            <v>PL44980</v>
          </cell>
        </row>
        <row r="2937">
          <cell r="A2937" t="str">
            <v>55830Ports</v>
          </cell>
          <cell r="B2937" t="str">
            <v>Ports</v>
          </cell>
          <cell r="C2937" t="str">
            <v>55830</v>
          </cell>
          <cell r="D2937" t="str">
            <v>Discount Provided</v>
          </cell>
          <cell r="E2937" t="str">
            <v>PL45290</v>
          </cell>
        </row>
        <row r="2938">
          <cell r="A2938" t="str">
            <v>56000Ports</v>
          </cell>
          <cell r="B2938" t="str">
            <v>Ports</v>
          </cell>
          <cell r="C2938" t="str">
            <v>56000</v>
          </cell>
          <cell r="D2938" t="str">
            <v>Staff Amenities (Caf,Milk Etc)</v>
          </cell>
          <cell r="E2938" t="str">
            <v>PL40180</v>
          </cell>
        </row>
        <row r="2939">
          <cell r="A2939" t="str">
            <v>56001Ports</v>
          </cell>
          <cell r="B2939" t="str">
            <v>Ports</v>
          </cell>
          <cell r="C2939" t="str">
            <v>56001</v>
          </cell>
          <cell r="D2939" t="str">
            <v>Gymnasium Expenses</v>
          </cell>
          <cell r="E2939" t="str">
            <v>PL40180</v>
          </cell>
        </row>
        <row r="2940">
          <cell r="A2940" t="str">
            <v>56100Ports</v>
          </cell>
          <cell r="B2940" t="str">
            <v>Ports</v>
          </cell>
          <cell r="C2940" t="str">
            <v>56100</v>
          </cell>
          <cell r="D2940" t="str">
            <v>Donations</v>
          </cell>
          <cell r="E2940" t="str">
            <v>PL42460</v>
          </cell>
        </row>
        <row r="2941">
          <cell r="A2941" t="str">
            <v>56101Ports</v>
          </cell>
          <cell r="B2941" t="str">
            <v>Ports</v>
          </cell>
          <cell r="C2941" t="str">
            <v>56101</v>
          </cell>
          <cell r="D2941" t="str">
            <v>Donations Non-Deduct</v>
          </cell>
          <cell r="E2941" t="str">
            <v>PL42460</v>
          </cell>
        </row>
        <row r="2942">
          <cell r="A2942" t="str">
            <v>56200Ports</v>
          </cell>
          <cell r="B2942" t="str">
            <v>Ports</v>
          </cell>
          <cell r="C2942" t="str">
            <v>56200</v>
          </cell>
          <cell r="D2942" t="str">
            <v>Advertising-General</v>
          </cell>
          <cell r="E2942" t="str">
            <v>PL44210</v>
          </cell>
        </row>
        <row r="2943">
          <cell r="A2943" t="str">
            <v>56201Ports</v>
          </cell>
          <cell r="B2943" t="str">
            <v>Ports</v>
          </cell>
          <cell r="C2943" t="str">
            <v>56201</v>
          </cell>
          <cell r="D2943" t="str">
            <v>Advert-Brochures &amp; Publication</v>
          </cell>
          <cell r="E2943" t="str">
            <v>PL44210</v>
          </cell>
        </row>
        <row r="2944">
          <cell r="A2944" t="str">
            <v>56202Ports</v>
          </cell>
          <cell r="B2944" t="str">
            <v>Ports</v>
          </cell>
          <cell r="C2944" t="str">
            <v>56202</v>
          </cell>
          <cell r="D2944" t="str">
            <v>Swing/Pile Advert Publications</v>
          </cell>
          <cell r="E2944" t="str">
            <v>PL44210</v>
          </cell>
        </row>
        <row r="2945">
          <cell r="A2945" t="str">
            <v>56205Ports</v>
          </cell>
          <cell r="B2945" t="str">
            <v>Ports</v>
          </cell>
          <cell r="C2945" t="str">
            <v>56205</v>
          </cell>
          <cell r="D2945" t="str">
            <v>Advertising-Calendars &amp; Gifts</v>
          </cell>
          <cell r="E2945" t="str">
            <v>PL44210</v>
          </cell>
        </row>
        <row r="2946">
          <cell r="A2946" t="str">
            <v>56208Ports</v>
          </cell>
          <cell r="B2946" t="str">
            <v>Ports</v>
          </cell>
          <cell r="C2946" t="str">
            <v>56208</v>
          </cell>
          <cell r="D2946" t="str">
            <v>Mktg-Interconnect/Interactive</v>
          </cell>
          <cell r="E2946" t="str">
            <v>PL44210</v>
          </cell>
        </row>
        <row r="2947">
          <cell r="A2947" t="str">
            <v>56210Ports</v>
          </cell>
          <cell r="B2947" t="str">
            <v>Ports</v>
          </cell>
          <cell r="C2947" t="str">
            <v>56210</v>
          </cell>
          <cell r="D2947" t="str">
            <v>Advertising-Client Sponsorship</v>
          </cell>
          <cell r="E2947" t="str">
            <v>PL44210</v>
          </cell>
        </row>
        <row r="2948">
          <cell r="A2948" t="str">
            <v>56211Ports</v>
          </cell>
          <cell r="B2948" t="str">
            <v>Ports</v>
          </cell>
          <cell r="C2948" t="str">
            <v>56211</v>
          </cell>
          <cell r="D2948" t="str">
            <v>Mktg- Immediate</v>
          </cell>
          <cell r="E2948" t="str">
            <v>PL44210</v>
          </cell>
        </row>
        <row r="2949">
          <cell r="A2949" t="str">
            <v>56212Ports</v>
          </cell>
          <cell r="B2949" t="str">
            <v>Ports</v>
          </cell>
          <cell r="C2949" t="str">
            <v>56212</v>
          </cell>
          <cell r="D2949" t="str">
            <v xml:space="preserve"> Brand development enhancement</v>
          </cell>
          <cell r="E2949" t="str">
            <v>PL44210</v>
          </cell>
        </row>
        <row r="2950">
          <cell r="A2950" t="str">
            <v>56213Ports</v>
          </cell>
          <cell r="B2950" t="str">
            <v>Ports</v>
          </cell>
          <cell r="C2950" t="str">
            <v>56213</v>
          </cell>
          <cell r="D2950" t="str">
            <v xml:space="preserve"> Publication posting/Gazette</v>
          </cell>
          <cell r="E2950" t="str">
            <v>PL44210</v>
          </cell>
        </row>
        <row r="2951">
          <cell r="A2951" t="str">
            <v>56215Ports</v>
          </cell>
          <cell r="B2951" t="str">
            <v>Ports</v>
          </cell>
          <cell r="C2951" t="str">
            <v>56215</v>
          </cell>
          <cell r="D2951" t="str">
            <v>Advertising-Other Promo Exp</v>
          </cell>
          <cell r="E2951" t="str">
            <v>PL44210</v>
          </cell>
        </row>
        <row r="2952">
          <cell r="A2952" t="str">
            <v>56220Ports</v>
          </cell>
          <cell r="B2952" t="str">
            <v>Ports</v>
          </cell>
          <cell r="C2952" t="str">
            <v>56220</v>
          </cell>
          <cell r="D2952" t="str">
            <v>Advertising-Production Costs</v>
          </cell>
          <cell r="E2952" t="str">
            <v>PL44210</v>
          </cell>
        </row>
        <row r="2953">
          <cell r="A2953" t="str">
            <v>56225Ports</v>
          </cell>
          <cell r="B2953" t="str">
            <v>Ports</v>
          </cell>
          <cell r="C2953" t="str">
            <v>56225</v>
          </cell>
          <cell r="D2953" t="str">
            <v>Advertising-Photography</v>
          </cell>
          <cell r="E2953" t="str">
            <v>PL44210</v>
          </cell>
        </row>
        <row r="2954">
          <cell r="A2954" t="str">
            <v>56230Ports</v>
          </cell>
          <cell r="B2954" t="str">
            <v>Ports</v>
          </cell>
          <cell r="C2954" t="str">
            <v>56230</v>
          </cell>
          <cell r="D2954" t="str">
            <v>Advertising-Processing Photos</v>
          </cell>
          <cell r="E2954" t="str">
            <v>PL44210</v>
          </cell>
        </row>
        <row r="2955">
          <cell r="A2955" t="str">
            <v>56235Ports</v>
          </cell>
          <cell r="B2955" t="str">
            <v>Ports</v>
          </cell>
          <cell r="C2955" t="str">
            <v>56235</v>
          </cell>
          <cell r="D2955" t="str">
            <v>Overseas Representation</v>
          </cell>
          <cell r="E2955" t="str">
            <v>PL44210</v>
          </cell>
        </row>
        <row r="2956">
          <cell r="A2956" t="str">
            <v>56238Ports</v>
          </cell>
          <cell r="B2956" t="str">
            <v>Ports</v>
          </cell>
          <cell r="C2956" t="str">
            <v>56238</v>
          </cell>
          <cell r="D2956" t="str">
            <v>Mktg-Website Development</v>
          </cell>
          <cell r="E2956" t="str">
            <v>PL44210</v>
          </cell>
        </row>
        <row r="2957">
          <cell r="A2957" t="str">
            <v>56300Ports</v>
          </cell>
          <cell r="B2957" t="str">
            <v>Ports</v>
          </cell>
          <cell r="C2957" t="str">
            <v>56300</v>
          </cell>
          <cell r="D2957" t="str">
            <v>Entertainment-Client</v>
          </cell>
          <cell r="E2957" t="str">
            <v>PL43230</v>
          </cell>
        </row>
        <row r="2958">
          <cell r="A2958" t="str">
            <v>56301Ports</v>
          </cell>
          <cell r="B2958" t="str">
            <v>Ports</v>
          </cell>
          <cell r="C2958" t="str">
            <v>56301</v>
          </cell>
          <cell r="D2958" t="str">
            <v>Entertainment Non Deductible</v>
          </cell>
          <cell r="E2958" t="str">
            <v>PL43231</v>
          </cell>
        </row>
        <row r="2959">
          <cell r="A2959" t="str">
            <v>56302Ports</v>
          </cell>
          <cell r="B2959" t="str">
            <v>Ports</v>
          </cell>
          <cell r="C2959" t="str">
            <v>56302</v>
          </cell>
          <cell r="D2959" t="str">
            <v>Entertainment gst on non-deduc</v>
          </cell>
          <cell r="E2959" t="str">
            <v>PL43231</v>
          </cell>
        </row>
        <row r="2960">
          <cell r="A2960" t="str">
            <v>56303Ports</v>
          </cell>
          <cell r="B2960" t="str">
            <v>Ports</v>
          </cell>
          <cell r="C2960" t="str">
            <v>56303</v>
          </cell>
          <cell r="D2960" t="str">
            <v>Golf Day</v>
          </cell>
          <cell r="E2960" t="str">
            <v>PL43230</v>
          </cell>
        </row>
        <row r="2961">
          <cell r="A2961" t="str">
            <v>56305Ports</v>
          </cell>
          <cell r="B2961" t="str">
            <v>Ports</v>
          </cell>
          <cell r="C2961" t="str">
            <v>56305</v>
          </cell>
          <cell r="D2961" t="str">
            <v>Entertainment-Formal Functions</v>
          </cell>
          <cell r="E2961" t="str">
            <v>PL43230</v>
          </cell>
        </row>
        <row r="2962">
          <cell r="A2962" t="str">
            <v>56306Ports</v>
          </cell>
          <cell r="B2962" t="str">
            <v>Ports</v>
          </cell>
          <cell r="C2962" t="str">
            <v>56306</v>
          </cell>
          <cell r="D2962" t="str">
            <v>Entertain-Functions (non-ded)</v>
          </cell>
          <cell r="E2962" t="str">
            <v>PL43231</v>
          </cell>
        </row>
        <row r="2963">
          <cell r="A2963" t="str">
            <v>56310Ports</v>
          </cell>
          <cell r="B2963" t="str">
            <v>Ports</v>
          </cell>
          <cell r="C2963" t="str">
            <v>56310</v>
          </cell>
          <cell r="D2963" t="str">
            <v>Entertain-Client Presentations</v>
          </cell>
          <cell r="E2963" t="str">
            <v>PL43230</v>
          </cell>
        </row>
        <row r="2964">
          <cell r="A2964" t="str">
            <v>56311Ports</v>
          </cell>
          <cell r="B2964" t="str">
            <v>Ports</v>
          </cell>
          <cell r="C2964" t="str">
            <v>56311</v>
          </cell>
          <cell r="D2964" t="str">
            <v>Entertain-ClientPres (non-ded)</v>
          </cell>
          <cell r="E2964" t="str">
            <v>PL43231</v>
          </cell>
        </row>
        <row r="2965">
          <cell r="A2965" t="str">
            <v>56315Ports</v>
          </cell>
          <cell r="B2965" t="str">
            <v>Ports</v>
          </cell>
          <cell r="C2965" t="str">
            <v>56315</v>
          </cell>
          <cell r="D2965" t="str">
            <v>Entertainment &amp; Function Costs</v>
          </cell>
          <cell r="E2965" t="str">
            <v>PL43230</v>
          </cell>
        </row>
        <row r="2966">
          <cell r="A2966" t="str">
            <v>56316Ports</v>
          </cell>
          <cell r="B2966" t="str">
            <v>Ports</v>
          </cell>
          <cell r="C2966" t="str">
            <v>56316</v>
          </cell>
          <cell r="D2966" t="str">
            <v>Staff Functions Non-Deductible</v>
          </cell>
          <cell r="E2966" t="str">
            <v>PL43231</v>
          </cell>
        </row>
        <row r="2967">
          <cell r="A2967" t="str">
            <v>56317Ports</v>
          </cell>
          <cell r="B2967" t="str">
            <v>Ports</v>
          </cell>
          <cell r="C2967" t="str">
            <v>56317</v>
          </cell>
          <cell r="D2967" t="str">
            <v>Staff Events</v>
          </cell>
          <cell r="E2967" t="str">
            <v>PL43230</v>
          </cell>
        </row>
        <row r="2968">
          <cell r="A2968" t="str">
            <v>56318Ports</v>
          </cell>
          <cell r="B2968" t="str">
            <v>Ports</v>
          </cell>
          <cell r="C2968" t="str">
            <v>56318</v>
          </cell>
          <cell r="D2968" t="str">
            <v>Staff Events</v>
          </cell>
          <cell r="E2968" t="str">
            <v>PL43230</v>
          </cell>
        </row>
        <row r="2969">
          <cell r="A2969" t="str">
            <v>56319Ports</v>
          </cell>
          <cell r="B2969" t="str">
            <v>Ports</v>
          </cell>
          <cell r="C2969" t="str">
            <v>56319</v>
          </cell>
          <cell r="D2969" t="str">
            <v>Staff Purchases</v>
          </cell>
          <cell r="E2969" t="str">
            <v>PL43230</v>
          </cell>
        </row>
        <row r="2970">
          <cell r="A2970" t="str">
            <v>56320Ports</v>
          </cell>
          <cell r="B2970" t="str">
            <v>Ports</v>
          </cell>
          <cell r="C2970" t="str">
            <v>56320</v>
          </cell>
          <cell r="D2970" t="str">
            <v>Catering (100% deductible)</v>
          </cell>
          <cell r="E2970" t="str">
            <v>PL43230</v>
          </cell>
        </row>
        <row r="2971">
          <cell r="A2971" t="str">
            <v>56400Ports</v>
          </cell>
          <cell r="B2971" t="str">
            <v>Ports</v>
          </cell>
          <cell r="C2971" t="str">
            <v>56400</v>
          </cell>
          <cell r="D2971" t="str">
            <v>Annual Reports</v>
          </cell>
          <cell r="E2971" t="str">
            <v>PL41040</v>
          </cell>
        </row>
        <row r="2972">
          <cell r="A2972" t="str">
            <v>56410Ports</v>
          </cell>
          <cell r="B2972" t="str">
            <v>Ports</v>
          </cell>
          <cell r="C2972" t="str">
            <v>56410</v>
          </cell>
          <cell r="D2972" t="str">
            <v>Poal Publications</v>
          </cell>
          <cell r="E2972" t="str">
            <v>PL41040</v>
          </cell>
        </row>
        <row r="2973">
          <cell r="A2973" t="str">
            <v>56411Ports</v>
          </cell>
          <cell r="B2973" t="str">
            <v>Ports</v>
          </cell>
          <cell r="C2973" t="str">
            <v>56411</v>
          </cell>
          <cell r="D2973" t="str">
            <v>Poal Publications-Non deduct</v>
          </cell>
          <cell r="E2973" t="str">
            <v>PL41040</v>
          </cell>
        </row>
        <row r="2974">
          <cell r="A2974" t="str">
            <v>56500Ports</v>
          </cell>
          <cell r="B2974" t="str">
            <v>Ports</v>
          </cell>
          <cell r="C2974" t="str">
            <v>56500</v>
          </cell>
          <cell r="D2974" t="str">
            <v>Sponsorship-General</v>
          </cell>
          <cell r="E2974" t="str">
            <v>PL42450</v>
          </cell>
        </row>
        <row r="2975">
          <cell r="A2975" t="str">
            <v>56501Ports</v>
          </cell>
          <cell r="B2975" t="str">
            <v>Ports</v>
          </cell>
          <cell r="C2975" t="str">
            <v>56501</v>
          </cell>
          <cell r="D2975" t="str">
            <v>Sponsorship-Special</v>
          </cell>
          <cell r="E2975" t="str">
            <v>PL42450</v>
          </cell>
        </row>
        <row r="2976">
          <cell r="A2976" t="str">
            <v>56502Ports</v>
          </cell>
          <cell r="B2976" t="str">
            <v>Ports</v>
          </cell>
          <cell r="C2976" t="str">
            <v>56502</v>
          </cell>
          <cell r="D2976" t="str">
            <v>Sponsorship  - Staff Sports</v>
          </cell>
          <cell r="E2976" t="str">
            <v>PL42450</v>
          </cell>
        </row>
        <row r="2977">
          <cell r="A2977" t="str">
            <v>56503Ports</v>
          </cell>
          <cell r="B2977" t="str">
            <v>Ports</v>
          </cell>
          <cell r="C2977" t="str">
            <v>56503</v>
          </cell>
          <cell r="D2977" t="str">
            <v>Sponsor-Staff Sports Non-ded</v>
          </cell>
          <cell r="E2977" t="str">
            <v>PL42450</v>
          </cell>
        </row>
        <row r="2978">
          <cell r="A2978" t="str">
            <v>56505Ports</v>
          </cell>
          <cell r="B2978" t="str">
            <v>Ports</v>
          </cell>
          <cell r="C2978" t="str">
            <v>56505</v>
          </cell>
          <cell r="D2978" t="str">
            <v>Media Relations</v>
          </cell>
          <cell r="E2978" t="str">
            <v>PL44210</v>
          </cell>
        </row>
        <row r="2979">
          <cell r="A2979" t="str">
            <v>56506Ports</v>
          </cell>
          <cell r="B2979" t="str">
            <v>Ports</v>
          </cell>
          <cell r="C2979" t="str">
            <v>56506</v>
          </cell>
          <cell r="D2979" t="str">
            <v>Community Relations</v>
          </cell>
          <cell r="E2979" t="str">
            <v>PL44210</v>
          </cell>
        </row>
        <row r="2980">
          <cell r="A2980" t="str">
            <v>56507Ports</v>
          </cell>
          <cell r="B2980" t="str">
            <v>Ports</v>
          </cell>
          <cell r="C2980" t="str">
            <v>56507</v>
          </cell>
          <cell r="D2980" t="str">
            <v>Internal Communications</v>
          </cell>
          <cell r="E2980" t="str">
            <v>PL44210</v>
          </cell>
        </row>
        <row r="2981">
          <cell r="A2981" t="str">
            <v>56510Ports</v>
          </cell>
          <cell r="B2981" t="str">
            <v>Ports</v>
          </cell>
          <cell r="C2981" t="str">
            <v>56510</v>
          </cell>
          <cell r="D2981" t="str">
            <v>Promotions &amp; Presentations-Gen</v>
          </cell>
          <cell r="E2981" t="str">
            <v>PL44210</v>
          </cell>
        </row>
        <row r="2982">
          <cell r="A2982" t="str">
            <v>56511Ports</v>
          </cell>
          <cell r="B2982" t="str">
            <v>Ports</v>
          </cell>
          <cell r="C2982" t="str">
            <v>56511</v>
          </cell>
          <cell r="D2982" t="str">
            <v>Port Presentations</v>
          </cell>
          <cell r="E2982" t="str">
            <v>PL44210</v>
          </cell>
        </row>
        <row r="2983">
          <cell r="A2983" t="str">
            <v>56512Ports</v>
          </cell>
          <cell r="B2983" t="str">
            <v>Ports</v>
          </cell>
          <cell r="C2983" t="str">
            <v>56512</v>
          </cell>
          <cell r="D2983" t="str">
            <v>Corporate Presentations</v>
          </cell>
          <cell r="E2983" t="str">
            <v>PL44210</v>
          </cell>
        </row>
        <row r="2984">
          <cell r="A2984" t="str">
            <v>56513Ports</v>
          </cell>
          <cell r="B2984" t="str">
            <v>Ports</v>
          </cell>
          <cell r="C2984" t="str">
            <v>56513</v>
          </cell>
          <cell r="D2984" t="str">
            <v>Mission Costs</v>
          </cell>
          <cell r="E2984" t="str">
            <v>PL44210</v>
          </cell>
        </row>
        <row r="2985">
          <cell r="A2985" t="str">
            <v>56514Ports</v>
          </cell>
          <cell r="B2985" t="str">
            <v>Ports</v>
          </cell>
          <cell r="C2985" t="str">
            <v>56514</v>
          </cell>
          <cell r="D2985" t="str">
            <v>Sister Port Expenses</v>
          </cell>
          <cell r="E2985" t="str">
            <v>PL44210</v>
          </cell>
        </row>
        <row r="2986">
          <cell r="A2986" t="str">
            <v>56515Ports</v>
          </cell>
          <cell r="B2986" t="str">
            <v>Ports</v>
          </cell>
          <cell r="C2986" t="str">
            <v>56515</v>
          </cell>
          <cell r="D2986" t="str">
            <v>Corporate Function</v>
          </cell>
          <cell r="E2986" t="str">
            <v>PL43230</v>
          </cell>
        </row>
        <row r="2987">
          <cell r="A2987" t="str">
            <v>56516Ports</v>
          </cell>
          <cell r="B2987" t="str">
            <v>Ports</v>
          </cell>
          <cell r="C2987" t="str">
            <v>56516</v>
          </cell>
          <cell r="D2987" t="str">
            <v>Corporate Function-Non Ded</v>
          </cell>
          <cell r="E2987" t="str">
            <v>PL43231</v>
          </cell>
        </row>
        <row r="2988">
          <cell r="A2988" t="str">
            <v>56520Ports</v>
          </cell>
          <cell r="B2988" t="str">
            <v>Ports</v>
          </cell>
          <cell r="C2988" t="str">
            <v>56520</v>
          </cell>
          <cell r="D2988" t="str">
            <v>Marketing Costs</v>
          </cell>
          <cell r="E2988" t="str">
            <v>PL44210</v>
          </cell>
        </row>
        <row r="2989">
          <cell r="A2989" t="str">
            <v>56600Ports</v>
          </cell>
          <cell r="B2989" t="str">
            <v>Ports</v>
          </cell>
          <cell r="C2989" t="str">
            <v>56600</v>
          </cell>
          <cell r="D2989" t="str">
            <v>Membership Subscriptions</v>
          </cell>
          <cell r="E2989" t="str">
            <v>PL44990</v>
          </cell>
        </row>
        <row r="2990">
          <cell r="A2990" t="str">
            <v>56700Ports</v>
          </cell>
          <cell r="B2990" t="str">
            <v>Ports</v>
          </cell>
          <cell r="C2990" t="str">
            <v>56700</v>
          </cell>
          <cell r="D2990" t="str">
            <v>Stock Exchange Fees</v>
          </cell>
          <cell r="E2990" t="str">
            <v>PL45290</v>
          </cell>
        </row>
        <row r="2991">
          <cell r="A2991" t="str">
            <v>56800Ports</v>
          </cell>
          <cell r="B2991" t="str">
            <v>Ports</v>
          </cell>
          <cell r="C2991" t="str">
            <v>56800</v>
          </cell>
          <cell r="D2991" t="str">
            <v>Annual General Meeting Costs</v>
          </cell>
          <cell r="E2991" t="str">
            <v>PL45290</v>
          </cell>
        </row>
        <row r="2992">
          <cell r="A2992" t="str">
            <v>56805Ports</v>
          </cell>
          <cell r="B2992" t="str">
            <v>Ports</v>
          </cell>
          <cell r="C2992" t="str">
            <v>56805</v>
          </cell>
          <cell r="D2992" t="str">
            <v>Filing Fees</v>
          </cell>
          <cell r="E2992" t="str">
            <v>PL45290</v>
          </cell>
        </row>
        <row r="2993">
          <cell r="A2993" t="str">
            <v>56810Ports</v>
          </cell>
          <cell r="B2993" t="str">
            <v>Ports</v>
          </cell>
          <cell r="C2993" t="str">
            <v>56810</v>
          </cell>
          <cell r="D2993" t="str">
            <v>Conference Costs</v>
          </cell>
          <cell r="E2993" t="str">
            <v>PL40120</v>
          </cell>
        </row>
        <row r="2994">
          <cell r="A2994" t="str">
            <v>56899Ports</v>
          </cell>
          <cell r="B2994" t="str">
            <v>Ports</v>
          </cell>
          <cell r="C2994" t="str">
            <v>56899</v>
          </cell>
          <cell r="D2994" t="str">
            <v>Staff Expenses FBT - Admin</v>
          </cell>
          <cell r="E2994" t="str">
            <v>PL40180</v>
          </cell>
        </row>
        <row r="2995">
          <cell r="A2995" t="str">
            <v>56900Ports</v>
          </cell>
          <cell r="B2995" t="str">
            <v>Ports</v>
          </cell>
          <cell r="C2995" t="str">
            <v>56900</v>
          </cell>
          <cell r="D2995" t="str">
            <v>Other Sundry Expenses</v>
          </cell>
          <cell r="E2995" t="str">
            <v>PL45290</v>
          </cell>
        </row>
        <row r="2996">
          <cell r="A2996" t="str">
            <v>56901Ports</v>
          </cell>
          <cell r="B2996" t="str">
            <v>Ports</v>
          </cell>
          <cell r="C2996" t="str">
            <v>56901</v>
          </cell>
          <cell r="D2996" t="str">
            <v>Operational Supplies</v>
          </cell>
          <cell r="E2996" t="str">
            <v>PL45290</v>
          </cell>
        </row>
        <row r="2997">
          <cell r="A2997" t="str">
            <v>56902Ports</v>
          </cell>
          <cell r="B2997" t="str">
            <v>Ports</v>
          </cell>
          <cell r="C2997" t="str">
            <v>56902</v>
          </cell>
          <cell r="D2997" t="str">
            <v>Repairs &amp; Mtce (Indirect)</v>
          </cell>
          <cell r="E2997" t="str">
            <v>PL41590</v>
          </cell>
        </row>
        <row r="2998">
          <cell r="A2998" t="str">
            <v>56903Ports</v>
          </cell>
          <cell r="B2998" t="str">
            <v>Ports</v>
          </cell>
          <cell r="C2998" t="str">
            <v>56903</v>
          </cell>
          <cell r="D2998" t="str">
            <v>Contractural Services (Ind)</v>
          </cell>
          <cell r="E2998" t="str">
            <v>PL40810</v>
          </cell>
        </row>
        <row r="2999">
          <cell r="A2999" t="str">
            <v>56904Ports</v>
          </cell>
          <cell r="B2999" t="str">
            <v>Ports</v>
          </cell>
          <cell r="C2999" t="str">
            <v>56904</v>
          </cell>
          <cell r="D2999" t="str">
            <v>Accounting / Admin Services</v>
          </cell>
          <cell r="E2999" t="str">
            <v>PL40410</v>
          </cell>
        </row>
        <row r="3000">
          <cell r="A3000" t="str">
            <v>56905Ports</v>
          </cell>
          <cell r="B3000" t="str">
            <v>Ports</v>
          </cell>
          <cell r="C3000" t="str">
            <v>56905</v>
          </cell>
          <cell r="D3000" t="str">
            <v>Staff Training</v>
          </cell>
          <cell r="E3000" t="str">
            <v>PL40120</v>
          </cell>
        </row>
        <row r="3001">
          <cell r="A3001" t="str">
            <v>56906Ports</v>
          </cell>
          <cell r="B3001" t="str">
            <v>Ports</v>
          </cell>
          <cell r="C3001" t="str">
            <v>56906</v>
          </cell>
          <cell r="D3001" t="str">
            <v>Fuel (Indirect Cost Centres)</v>
          </cell>
          <cell r="E3001" t="str">
            <v>Pl43610</v>
          </cell>
        </row>
        <row r="3002">
          <cell r="A3002" t="str">
            <v>56907Ports</v>
          </cell>
          <cell r="B3002" t="str">
            <v>Ports</v>
          </cell>
          <cell r="C3002" t="str">
            <v>56907</v>
          </cell>
          <cell r="D3002" t="str">
            <v>R &amp; M -Cars &amp; Vans (Indirect)</v>
          </cell>
          <cell r="E3002" t="str">
            <v>PL43620</v>
          </cell>
        </row>
        <row r="3003">
          <cell r="A3003" t="str">
            <v>56908Ports</v>
          </cell>
          <cell r="B3003" t="str">
            <v>Ports</v>
          </cell>
          <cell r="C3003" t="str">
            <v>56908</v>
          </cell>
          <cell r="D3003" t="str">
            <v>Repairs &amp; Mtce (Indirect) AE</v>
          </cell>
          <cell r="E3003" t="str">
            <v>PL41590</v>
          </cell>
        </row>
        <row r="3004">
          <cell r="A3004" t="str">
            <v>56909Ports</v>
          </cell>
          <cell r="B3004" t="str">
            <v>Ports</v>
          </cell>
          <cell r="C3004" t="str">
            <v>56909</v>
          </cell>
          <cell r="D3004" t="str">
            <v>Rent/Hire Office Equipment</v>
          </cell>
          <cell r="E3004" t="str">
            <v>PL44930</v>
          </cell>
        </row>
        <row r="3005">
          <cell r="A3005" t="str">
            <v>56910Ports</v>
          </cell>
          <cell r="B3005" t="str">
            <v>Ports</v>
          </cell>
          <cell r="C3005" t="str">
            <v>56910</v>
          </cell>
          <cell r="D3005" t="str">
            <v>R &amp; M -Telephone Faults</v>
          </cell>
          <cell r="E3005" t="str">
            <v>PL43490</v>
          </cell>
        </row>
        <row r="3006">
          <cell r="A3006" t="str">
            <v>56911Ports</v>
          </cell>
          <cell r="B3006" t="str">
            <v>Ports</v>
          </cell>
          <cell r="C3006" t="str">
            <v>56911</v>
          </cell>
          <cell r="D3006" t="str">
            <v>R &amp; M-Phone Moves/Adds/Changes</v>
          </cell>
          <cell r="E3006" t="str">
            <v>PL43490</v>
          </cell>
        </row>
        <row r="3007">
          <cell r="A3007" t="str">
            <v>56912Ports</v>
          </cell>
          <cell r="B3007" t="str">
            <v>Ports</v>
          </cell>
          <cell r="C3007" t="str">
            <v>56912</v>
          </cell>
          <cell r="D3007" t="str">
            <v>Payroll Processing Recoveries</v>
          </cell>
          <cell r="E3007" t="str">
            <v>PL45290</v>
          </cell>
        </row>
        <row r="3008">
          <cell r="A3008" t="str">
            <v>56913Ports</v>
          </cell>
          <cell r="B3008" t="str">
            <v>Ports</v>
          </cell>
          <cell r="C3008" t="str">
            <v>56913</v>
          </cell>
          <cell r="D3008" t="str">
            <v>Depreciation Recharge</v>
          </cell>
          <cell r="E3008" t="str">
            <v>PL45290</v>
          </cell>
        </row>
        <row r="3009">
          <cell r="A3009" t="str">
            <v>56914Ports</v>
          </cell>
          <cell r="B3009" t="str">
            <v>Ports</v>
          </cell>
          <cell r="C3009" t="str">
            <v>56914</v>
          </cell>
          <cell r="D3009" t="str">
            <v>Office Relocation</v>
          </cell>
          <cell r="E3009" t="str">
            <v>PL45290</v>
          </cell>
        </row>
        <row r="3010">
          <cell r="A3010" t="str">
            <v>57000Ports</v>
          </cell>
          <cell r="B3010" t="str">
            <v>Ports</v>
          </cell>
          <cell r="C3010" t="str">
            <v>57000</v>
          </cell>
          <cell r="D3010" t="str">
            <v>Insurances-Other</v>
          </cell>
          <cell r="E3010" t="str">
            <v>PL41710</v>
          </cell>
        </row>
        <row r="3011">
          <cell r="A3011" t="str">
            <v>57010Ports</v>
          </cell>
          <cell r="B3011" t="str">
            <v>Ports</v>
          </cell>
          <cell r="C3011" t="str">
            <v>57010</v>
          </cell>
          <cell r="D3011" t="str">
            <v>Insurances-Building</v>
          </cell>
          <cell r="E3011" t="str">
            <v>PL41710</v>
          </cell>
        </row>
        <row r="3012">
          <cell r="A3012" t="str">
            <v>57030Ports</v>
          </cell>
          <cell r="B3012" t="str">
            <v>Ports</v>
          </cell>
          <cell r="C3012" t="str">
            <v>57030</v>
          </cell>
          <cell r="D3012" t="str">
            <v>Insurances-Plant</v>
          </cell>
          <cell r="E3012" t="str">
            <v>PL41710</v>
          </cell>
        </row>
        <row r="3013">
          <cell r="A3013" t="str">
            <v>57040Ports</v>
          </cell>
          <cell r="B3013" t="str">
            <v>Ports</v>
          </cell>
          <cell r="C3013" t="str">
            <v>57040</v>
          </cell>
          <cell r="D3013" t="str">
            <v>Insurances-Floating Plant</v>
          </cell>
          <cell r="E3013" t="str">
            <v>PL41710</v>
          </cell>
        </row>
        <row r="3014">
          <cell r="A3014" t="str">
            <v>57060Ports</v>
          </cell>
          <cell r="B3014" t="str">
            <v>Ports</v>
          </cell>
          <cell r="C3014" t="str">
            <v>57060</v>
          </cell>
          <cell r="D3014" t="str">
            <v>Insurances-Public Liability</v>
          </cell>
          <cell r="E3014" t="str">
            <v>PL41710</v>
          </cell>
        </row>
        <row r="3015">
          <cell r="A3015" t="str">
            <v>57100Ports</v>
          </cell>
          <cell r="B3015" t="str">
            <v>Ports</v>
          </cell>
          <cell r="C3015" t="str">
            <v>57100</v>
          </cell>
          <cell r="D3015" t="str">
            <v>Claim Recovery</v>
          </cell>
          <cell r="E3015" t="str">
            <v>PL41790</v>
          </cell>
        </row>
        <row r="3016">
          <cell r="A3016" t="str">
            <v>57110Ports</v>
          </cell>
          <cell r="B3016" t="str">
            <v>Ports</v>
          </cell>
          <cell r="C3016" t="str">
            <v>57110</v>
          </cell>
          <cell r="D3016" t="str">
            <v>Claim Payable</v>
          </cell>
          <cell r="E3016" t="str">
            <v>PL41790</v>
          </cell>
        </row>
        <row r="3017">
          <cell r="A3017" t="str">
            <v>58000Ports</v>
          </cell>
          <cell r="B3017" t="str">
            <v>Ports</v>
          </cell>
          <cell r="C3017" t="str">
            <v>58000</v>
          </cell>
          <cell r="D3017" t="str">
            <v>Depn-Plant &amp; Machinery (Dir)</v>
          </cell>
          <cell r="E3017" t="str">
            <v>PL42000</v>
          </cell>
        </row>
        <row r="3018">
          <cell r="A3018" t="str">
            <v>58001Ports</v>
          </cell>
          <cell r="B3018" t="str">
            <v>Ports</v>
          </cell>
          <cell r="C3018" t="str">
            <v>58001</v>
          </cell>
          <cell r="D3018" t="str">
            <v>Depn-Other (Dir)</v>
          </cell>
          <cell r="E3018" t="str">
            <v>PL42090</v>
          </cell>
        </row>
        <row r="3019">
          <cell r="A3019" t="str">
            <v>58002Ports</v>
          </cell>
          <cell r="B3019" t="str">
            <v>Ports</v>
          </cell>
          <cell r="C3019" t="str">
            <v>58002</v>
          </cell>
          <cell r="D3019" t="str">
            <v>Depn-Wharves (Dir)</v>
          </cell>
          <cell r="E3019" t="str">
            <v>PL42040</v>
          </cell>
        </row>
        <row r="3020">
          <cell r="A3020" t="str">
            <v>58003Ports</v>
          </cell>
          <cell r="B3020" t="str">
            <v>Ports</v>
          </cell>
          <cell r="C3020" t="str">
            <v>58003</v>
          </cell>
          <cell r="D3020" t="str">
            <v>Depn-Pavement (Dir)</v>
          </cell>
          <cell r="E3020" t="str">
            <v>PL41980</v>
          </cell>
        </row>
        <row r="3021">
          <cell r="A3021" t="str">
            <v>58004Ports</v>
          </cell>
          <cell r="B3021" t="str">
            <v>Ports</v>
          </cell>
          <cell r="C3021" t="str">
            <v>58004</v>
          </cell>
          <cell r="D3021" t="str">
            <v>Depn-Buildings (Dir)</v>
          </cell>
          <cell r="E3021" t="str">
            <v>PL41910</v>
          </cell>
        </row>
        <row r="3022">
          <cell r="A3022" t="str">
            <v>58005Ports</v>
          </cell>
          <cell r="B3022" t="str">
            <v>Ports</v>
          </cell>
          <cell r="C3022" t="str">
            <v>58005</v>
          </cell>
          <cell r="D3022" t="str">
            <v>Depn-Pavement/Wharves (Dir)</v>
          </cell>
          <cell r="E3022" t="str">
            <v>PL42040</v>
          </cell>
        </row>
        <row r="3023">
          <cell r="A3023" t="str">
            <v>58006Ports</v>
          </cell>
          <cell r="B3023" t="str">
            <v>Ports</v>
          </cell>
          <cell r="C3023" t="str">
            <v>58006</v>
          </cell>
          <cell r="D3023" t="str">
            <v>Depn-Floating Plant</v>
          </cell>
          <cell r="E3023" t="str">
            <v>PL42000</v>
          </cell>
        </row>
        <row r="3024">
          <cell r="A3024" t="str">
            <v>58007Ports</v>
          </cell>
          <cell r="B3024" t="str">
            <v>Ports</v>
          </cell>
          <cell r="C3024" t="str">
            <v>58007</v>
          </cell>
          <cell r="D3024" t="str">
            <v>Depn-Mobil Plant&amp;Cranes</v>
          </cell>
          <cell r="E3024" t="str">
            <v>PL42000</v>
          </cell>
        </row>
        <row r="3025">
          <cell r="A3025" t="str">
            <v>58010Ports</v>
          </cell>
          <cell r="B3025" t="str">
            <v>Ports</v>
          </cell>
          <cell r="C3025" t="str">
            <v>58010</v>
          </cell>
          <cell r="D3025" t="str">
            <v>Depn-Buildings/Wharves (Indir)</v>
          </cell>
          <cell r="E3025" t="str">
            <v>PL41910</v>
          </cell>
        </row>
        <row r="3026">
          <cell r="A3026" t="str">
            <v>58011Ports</v>
          </cell>
          <cell r="B3026" t="str">
            <v>Ports</v>
          </cell>
          <cell r="C3026" t="str">
            <v>58011</v>
          </cell>
          <cell r="D3026" t="str">
            <v>Depn-Other incl MV (Indir)</v>
          </cell>
          <cell r="E3026" t="str">
            <v>PL42090</v>
          </cell>
        </row>
        <row r="3027">
          <cell r="A3027" t="str">
            <v>58012Ports</v>
          </cell>
          <cell r="B3027" t="str">
            <v>Ports</v>
          </cell>
          <cell r="C3027" t="str">
            <v>58012</v>
          </cell>
          <cell r="D3027" t="str">
            <v>Depn-Mobile Plant (Indir)</v>
          </cell>
          <cell r="E3027" t="str">
            <v>PL42000</v>
          </cell>
        </row>
        <row r="3028">
          <cell r="A3028" t="str">
            <v>58013Ports</v>
          </cell>
          <cell r="B3028" t="str">
            <v>Ports</v>
          </cell>
          <cell r="C3028" t="str">
            <v>58013</v>
          </cell>
          <cell r="D3028" t="str">
            <v>Depn-Pavement/Wharves (Indir)</v>
          </cell>
          <cell r="E3028" t="str">
            <v>PL42040</v>
          </cell>
        </row>
        <row r="3029">
          <cell r="A3029" t="str">
            <v>58014Ports</v>
          </cell>
          <cell r="B3029" t="str">
            <v>Ports</v>
          </cell>
          <cell r="C3029" t="str">
            <v>58014</v>
          </cell>
          <cell r="D3029" t="str">
            <v>Depn-Hardware</v>
          </cell>
          <cell r="E3029" t="str">
            <v>PL42010</v>
          </cell>
        </row>
        <row r="3030">
          <cell r="A3030" t="str">
            <v>58015Ports</v>
          </cell>
          <cell r="B3030" t="str">
            <v>Ports</v>
          </cell>
          <cell r="C3030" t="str">
            <v>58015</v>
          </cell>
          <cell r="D3030" t="str">
            <v>Depn-Software</v>
          </cell>
          <cell r="E3030" t="str">
            <v>PL41810</v>
          </cell>
        </row>
        <row r="3031">
          <cell r="A3031" t="str">
            <v>58016Ports</v>
          </cell>
          <cell r="B3031" t="str">
            <v>Ports</v>
          </cell>
          <cell r="C3031" t="str">
            <v>58016</v>
          </cell>
          <cell r="D3031" t="str">
            <v>Depn-Motor Vechicles</v>
          </cell>
          <cell r="E3031" t="str">
            <v>PL42030</v>
          </cell>
        </row>
        <row r="3032">
          <cell r="A3032" t="str">
            <v>58017Ports</v>
          </cell>
          <cell r="B3032" t="str">
            <v>Ports</v>
          </cell>
          <cell r="C3032" t="str">
            <v>58017</v>
          </cell>
          <cell r="D3032" t="str">
            <v>Depn-Other Assets(Indir)</v>
          </cell>
          <cell r="E3032" t="str">
            <v>PL42090</v>
          </cell>
        </row>
        <row r="3033">
          <cell r="A3033" t="str">
            <v>58018Ports</v>
          </cell>
          <cell r="B3033" t="str">
            <v>Ports</v>
          </cell>
          <cell r="C3033" t="str">
            <v>58018</v>
          </cell>
          <cell r="D3033" t="str">
            <v>Depn-Reef</v>
          </cell>
          <cell r="E3033" t="str">
            <v>PL42090</v>
          </cell>
        </row>
        <row r="3034">
          <cell r="A3034" t="str">
            <v>58019Ports</v>
          </cell>
          <cell r="B3034" t="str">
            <v>Ports</v>
          </cell>
          <cell r="C3034" t="str">
            <v>58019</v>
          </cell>
          <cell r="D3034" t="str">
            <v>Depn-Pavmt at Cost</v>
          </cell>
          <cell r="E3034" t="str">
            <v>PL41980</v>
          </cell>
        </row>
        <row r="3035">
          <cell r="A3035" t="str">
            <v>58026Ports</v>
          </cell>
          <cell r="B3035" t="str">
            <v>Ports</v>
          </cell>
          <cell r="C3035">
            <v>58026</v>
          </cell>
          <cell r="D3035" t="str">
            <v>Depn - Leased Land</v>
          </cell>
          <cell r="E3035" t="str">
            <v>PL42070</v>
          </cell>
        </row>
        <row r="3036">
          <cell r="A3036" t="str">
            <v>58100Ports</v>
          </cell>
          <cell r="B3036" t="str">
            <v>Ports</v>
          </cell>
          <cell r="C3036" t="str">
            <v>58100</v>
          </cell>
          <cell r="D3036" t="str">
            <v>Loss Disposal Fixed Assets.</v>
          </cell>
          <cell r="E3036" t="str">
            <v>PL65510</v>
          </cell>
        </row>
        <row r="3037">
          <cell r="A3037" t="str">
            <v>58200Ports</v>
          </cell>
          <cell r="B3037" t="str">
            <v>Ports</v>
          </cell>
          <cell r="C3037" t="str">
            <v>58200</v>
          </cell>
          <cell r="D3037" t="str">
            <v>Cap Gains/Losses-Fa Disposal</v>
          </cell>
          <cell r="E3037" t="str">
            <v>PL65510</v>
          </cell>
        </row>
        <row r="3038">
          <cell r="A3038" t="str">
            <v>59000Ports</v>
          </cell>
          <cell r="B3038" t="str">
            <v>Ports</v>
          </cell>
          <cell r="C3038" t="str">
            <v>59000</v>
          </cell>
          <cell r="D3038" t="str">
            <v>Management Fees</v>
          </cell>
          <cell r="E3038" t="str">
            <v>PL42210</v>
          </cell>
        </row>
        <row r="3039">
          <cell r="A3039" t="str">
            <v>59100Ports</v>
          </cell>
          <cell r="B3039" t="str">
            <v>Ports</v>
          </cell>
          <cell r="C3039" t="str">
            <v>59100</v>
          </cell>
          <cell r="D3039" t="str">
            <v>Restructure Costs</v>
          </cell>
          <cell r="E3039" t="str">
            <v>PL45290</v>
          </cell>
        </row>
        <row r="3040">
          <cell r="A3040" t="str">
            <v>59200Ports</v>
          </cell>
          <cell r="B3040" t="str">
            <v>Ports</v>
          </cell>
          <cell r="C3040" t="str">
            <v>59200</v>
          </cell>
          <cell r="D3040" t="str">
            <v>Employee Share Offer Costs</v>
          </cell>
          <cell r="E3040" t="str">
            <v>PL45290</v>
          </cell>
        </row>
        <row r="3041">
          <cell r="A3041" t="str">
            <v>59300Ports</v>
          </cell>
          <cell r="B3041" t="str">
            <v>Ports</v>
          </cell>
          <cell r="C3041" t="str">
            <v>59300</v>
          </cell>
          <cell r="D3041" t="str">
            <v>GST on FBT</v>
          </cell>
          <cell r="E3041" t="str">
            <v>PL40090</v>
          </cell>
        </row>
        <row r="3042">
          <cell r="A3042" t="str">
            <v>59400Ports</v>
          </cell>
          <cell r="B3042" t="str">
            <v>Ports</v>
          </cell>
          <cell r="C3042" t="str">
            <v>59400</v>
          </cell>
          <cell r="D3042" t="str">
            <v>Fringe Benefit Tax</v>
          </cell>
          <cell r="E3042" t="str">
            <v>PL40090</v>
          </cell>
        </row>
        <row r="3043">
          <cell r="A3043" t="str">
            <v>59500Ports</v>
          </cell>
          <cell r="B3043" t="str">
            <v>Ports</v>
          </cell>
          <cell r="C3043" t="str">
            <v>59500</v>
          </cell>
          <cell r="D3043" t="str">
            <v>Refurbishment Levy</v>
          </cell>
          <cell r="E3043" t="str">
            <v>PL45290</v>
          </cell>
        </row>
        <row r="3044">
          <cell r="A3044" t="str">
            <v>59600Ports</v>
          </cell>
          <cell r="B3044" t="str">
            <v>Ports</v>
          </cell>
          <cell r="C3044" t="str">
            <v>59600</v>
          </cell>
          <cell r="D3044" t="str">
            <v>Overheads Fee</v>
          </cell>
          <cell r="E3044" t="str">
            <v>PL45290</v>
          </cell>
        </row>
        <row r="3045">
          <cell r="A3045" t="str">
            <v>60100Ports</v>
          </cell>
          <cell r="B3045" t="str">
            <v>Ports</v>
          </cell>
          <cell r="C3045" t="str">
            <v>60100</v>
          </cell>
          <cell r="D3045" t="str">
            <v>Local Travel</v>
          </cell>
          <cell r="E3045" t="str">
            <v>PL43310</v>
          </cell>
        </row>
        <row r="3046">
          <cell r="A3046" t="str">
            <v>60101Ports</v>
          </cell>
          <cell r="B3046" t="str">
            <v>Ports</v>
          </cell>
          <cell r="C3046" t="str">
            <v>60101</v>
          </cell>
          <cell r="D3046" t="str">
            <v>Local travel-Non deductible</v>
          </cell>
          <cell r="E3046" t="str">
            <v>PL43310</v>
          </cell>
        </row>
        <row r="3047">
          <cell r="A3047" t="str">
            <v>60110Ports</v>
          </cell>
          <cell r="B3047" t="str">
            <v>Ports</v>
          </cell>
          <cell r="C3047" t="str">
            <v>60110</v>
          </cell>
          <cell r="D3047" t="str">
            <v>Local travel- Accom &amp; Meals</v>
          </cell>
          <cell r="E3047" t="str">
            <v>PL43310</v>
          </cell>
        </row>
        <row r="3048">
          <cell r="A3048" t="str">
            <v>60120Ports</v>
          </cell>
          <cell r="B3048" t="str">
            <v>Ports</v>
          </cell>
          <cell r="C3048" t="str">
            <v>60120</v>
          </cell>
          <cell r="D3048" t="str">
            <v>Local travel-Air Travel</v>
          </cell>
          <cell r="E3048" t="str">
            <v>PL43310</v>
          </cell>
        </row>
        <row r="3049">
          <cell r="A3049" t="str">
            <v>60130Ports</v>
          </cell>
          <cell r="B3049" t="str">
            <v>Ports</v>
          </cell>
          <cell r="C3049" t="str">
            <v>60130</v>
          </cell>
          <cell r="D3049" t="str">
            <v>Local travel-Parking</v>
          </cell>
          <cell r="E3049" t="str">
            <v>PL43310</v>
          </cell>
        </row>
        <row r="3050">
          <cell r="A3050" t="str">
            <v>60140Ports</v>
          </cell>
          <cell r="B3050" t="str">
            <v>Ports</v>
          </cell>
          <cell r="C3050" t="str">
            <v>60140</v>
          </cell>
          <cell r="D3050" t="str">
            <v>Local travel-Rental Cars</v>
          </cell>
          <cell r="E3050" t="str">
            <v>PL43310</v>
          </cell>
        </row>
        <row r="3051">
          <cell r="A3051" t="str">
            <v>60150Ports</v>
          </cell>
          <cell r="B3051" t="str">
            <v>Ports</v>
          </cell>
          <cell r="C3051" t="str">
            <v>60150</v>
          </cell>
          <cell r="D3051" t="str">
            <v>Local travel-Taxis</v>
          </cell>
          <cell r="E3051" t="str">
            <v>PL43310</v>
          </cell>
        </row>
        <row r="3052">
          <cell r="A3052" t="str">
            <v>60200Ports</v>
          </cell>
          <cell r="B3052" t="str">
            <v>Ports</v>
          </cell>
          <cell r="C3052" t="str">
            <v>60200</v>
          </cell>
          <cell r="D3052" t="str">
            <v>Overseas Travel</v>
          </cell>
          <cell r="E3052" t="str">
            <v>PL43340</v>
          </cell>
        </row>
        <row r="3053">
          <cell r="A3053" t="str">
            <v>60201Ports</v>
          </cell>
          <cell r="B3053" t="str">
            <v>Ports</v>
          </cell>
          <cell r="C3053" t="str">
            <v>60201</v>
          </cell>
          <cell r="D3053" t="str">
            <v>Overseas travel-non deductible</v>
          </cell>
          <cell r="E3053" t="str">
            <v>PL43340</v>
          </cell>
        </row>
        <row r="3054">
          <cell r="A3054" t="str">
            <v>60210Ports</v>
          </cell>
          <cell r="B3054" t="str">
            <v>Ports</v>
          </cell>
          <cell r="C3054" t="str">
            <v>60210</v>
          </cell>
          <cell r="D3054" t="str">
            <v>Overseas travel- Accom &amp; Meals</v>
          </cell>
          <cell r="E3054" t="str">
            <v>PL43340</v>
          </cell>
        </row>
        <row r="3055">
          <cell r="A3055" t="str">
            <v>60220Ports</v>
          </cell>
          <cell r="B3055" t="str">
            <v>Ports</v>
          </cell>
          <cell r="C3055" t="str">
            <v>60220</v>
          </cell>
          <cell r="D3055" t="str">
            <v>Overseas travel-Air Travel</v>
          </cell>
          <cell r="E3055" t="str">
            <v>PL43340</v>
          </cell>
        </row>
        <row r="3056">
          <cell r="A3056" t="str">
            <v>60230Ports</v>
          </cell>
          <cell r="B3056" t="str">
            <v>Ports</v>
          </cell>
          <cell r="C3056" t="str">
            <v>60230</v>
          </cell>
          <cell r="D3056" t="str">
            <v>Overseas travel-Parking</v>
          </cell>
          <cell r="E3056" t="str">
            <v>PL43340</v>
          </cell>
        </row>
        <row r="3057">
          <cell r="A3057" t="str">
            <v>60240Ports</v>
          </cell>
          <cell r="B3057" t="str">
            <v>Ports</v>
          </cell>
          <cell r="C3057" t="str">
            <v>60240</v>
          </cell>
          <cell r="D3057" t="str">
            <v>Overseas travel-Rental Cars</v>
          </cell>
          <cell r="E3057" t="str">
            <v>PL43340</v>
          </cell>
        </row>
        <row r="3058">
          <cell r="A3058" t="str">
            <v>60250Ports</v>
          </cell>
          <cell r="B3058" t="str">
            <v>Ports</v>
          </cell>
          <cell r="C3058" t="str">
            <v>60250</v>
          </cell>
          <cell r="D3058" t="str">
            <v>Overseas travel-Taxis</v>
          </cell>
          <cell r="E3058" t="str">
            <v>PL43340</v>
          </cell>
        </row>
        <row r="3059">
          <cell r="A3059" t="str">
            <v>60300Ports</v>
          </cell>
          <cell r="B3059" t="str">
            <v>Ports</v>
          </cell>
          <cell r="C3059" t="str">
            <v>60300</v>
          </cell>
          <cell r="D3059" t="str">
            <v>Motor Vehicle Expenses</v>
          </cell>
          <cell r="E3059" t="str">
            <v>PL43690</v>
          </cell>
        </row>
        <row r="3060">
          <cell r="A3060" t="str">
            <v>61000Ports</v>
          </cell>
          <cell r="B3060" t="str">
            <v>Ports</v>
          </cell>
          <cell r="C3060" t="str">
            <v>61000</v>
          </cell>
          <cell r="D3060" t="str">
            <v>Computer Charges</v>
          </cell>
          <cell r="E3060" t="str">
            <v>PL43940</v>
          </cell>
        </row>
        <row r="3061">
          <cell r="A3061" t="str">
            <v>61001Ports</v>
          </cell>
          <cell r="B3061" t="str">
            <v>Ports</v>
          </cell>
          <cell r="C3061" t="str">
            <v>61001</v>
          </cell>
          <cell r="D3061" t="str">
            <v>Elim Interco Computer Fee</v>
          </cell>
          <cell r="E3061" t="str">
            <v>PL43940</v>
          </cell>
        </row>
        <row r="3062">
          <cell r="A3062" t="str">
            <v>61010Ports</v>
          </cell>
          <cell r="B3062" t="str">
            <v>Ports</v>
          </cell>
          <cell r="C3062" t="str">
            <v>61010</v>
          </cell>
          <cell r="D3062" t="str">
            <v>IT CAB (Change Advisory Board)</v>
          </cell>
          <cell r="E3062" t="str">
            <v>PL43940</v>
          </cell>
        </row>
        <row r="3063">
          <cell r="A3063" t="str">
            <v>61100Ports</v>
          </cell>
          <cell r="B3063" t="str">
            <v>Ports</v>
          </cell>
          <cell r="C3063" t="str">
            <v>61100</v>
          </cell>
          <cell r="D3063" t="str">
            <v>Software Costs</v>
          </cell>
          <cell r="E3063" t="str">
            <v>PL43940</v>
          </cell>
        </row>
        <row r="3064">
          <cell r="A3064" t="str">
            <v>61200Ports</v>
          </cell>
          <cell r="B3064" t="str">
            <v>Ports</v>
          </cell>
          <cell r="C3064" t="str">
            <v>61200</v>
          </cell>
          <cell r="D3064" t="str">
            <v>Computer Consumables</v>
          </cell>
          <cell r="E3064" t="str">
            <v>PL43940</v>
          </cell>
        </row>
        <row r="3065">
          <cell r="A3065" t="str">
            <v>61300Ports</v>
          </cell>
          <cell r="B3065" t="str">
            <v>Ports</v>
          </cell>
          <cell r="C3065" t="str">
            <v>61300</v>
          </cell>
          <cell r="D3065" t="str">
            <v>Microfiche / Microfilm</v>
          </cell>
          <cell r="E3065" t="str">
            <v>PL43940</v>
          </cell>
        </row>
        <row r="3066">
          <cell r="A3066" t="str">
            <v>61400Ports</v>
          </cell>
          <cell r="B3066" t="str">
            <v>Ports</v>
          </cell>
          <cell r="C3066" t="str">
            <v>61400</v>
          </cell>
          <cell r="D3066" t="str">
            <v>Magnetic Disks / Tapes</v>
          </cell>
          <cell r="E3066" t="str">
            <v>PL43940</v>
          </cell>
        </row>
        <row r="3067">
          <cell r="A3067" t="str">
            <v>61500Ports</v>
          </cell>
          <cell r="B3067" t="str">
            <v>Ports</v>
          </cell>
          <cell r="C3067" t="str">
            <v>61500</v>
          </cell>
          <cell r="D3067" t="str">
            <v>Data Circuits</v>
          </cell>
          <cell r="E3067" t="str">
            <v>PL43940</v>
          </cell>
        </row>
        <row r="3068">
          <cell r="A3068" t="str">
            <v>61600Ports</v>
          </cell>
          <cell r="B3068" t="str">
            <v>Ports</v>
          </cell>
          <cell r="C3068" t="str">
            <v>61600</v>
          </cell>
          <cell r="D3068" t="str">
            <v>Software Maintenance Costs</v>
          </cell>
          <cell r="E3068" t="str">
            <v>PL43940</v>
          </cell>
        </row>
        <row r="3069">
          <cell r="A3069" t="str">
            <v>61700Ports</v>
          </cell>
          <cell r="B3069" t="str">
            <v>Ports</v>
          </cell>
          <cell r="C3069" t="str">
            <v>61700</v>
          </cell>
          <cell r="D3069" t="str">
            <v>Preliminary Expenses-Payroll</v>
          </cell>
          <cell r="E3069" t="str">
            <v>PL43940</v>
          </cell>
        </row>
        <row r="3070">
          <cell r="A3070" t="str">
            <v>61800Ports</v>
          </cell>
          <cell r="B3070" t="str">
            <v>Ports</v>
          </cell>
          <cell r="C3070" t="str">
            <v>61800</v>
          </cell>
          <cell r="D3070" t="str">
            <v>Network Charges</v>
          </cell>
          <cell r="E3070" t="str">
            <v>PL43940</v>
          </cell>
        </row>
        <row r="3071">
          <cell r="A3071" t="str">
            <v>62000Ports</v>
          </cell>
          <cell r="B3071" t="str">
            <v>Ports</v>
          </cell>
          <cell r="C3071" t="str">
            <v>62000</v>
          </cell>
          <cell r="D3071" t="str">
            <v>Rent External-Office</v>
          </cell>
          <cell r="E3071" t="str">
            <v>PL41210</v>
          </cell>
        </row>
        <row r="3072">
          <cell r="A3072" t="str">
            <v>62010Ports</v>
          </cell>
          <cell r="B3072" t="str">
            <v>Ports</v>
          </cell>
          <cell r="C3072" t="str">
            <v>62010</v>
          </cell>
          <cell r="D3072" t="str">
            <v>Rent External-Wharves</v>
          </cell>
          <cell r="E3072" t="str">
            <v>PL41210</v>
          </cell>
        </row>
        <row r="3073">
          <cell r="A3073" t="str">
            <v>62020Ports</v>
          </cell>
          <cell r="B3073" t="str">
            <v>Ports</v>
          </cell>
          <cell r="C3073" t="str">
            <v>62020</v>
          </cell>
          <cell r="D3073" t="str">
            <v>Rent External-Carpark</v>
          </cell>
          <cell r="E3073" t="str">
            <v>PL41210</v>
          </cell>
        </row>
        <row r="3074">
          <cell r="A3074" t="str">
            <v>62030Ports</v>
          </cell>
          <cell r="B3074" t="str">
            <v>Ports</v>
          </cell>
          <cell r="C3074" t="str">
            <v>62030</v>
          </cell>
          <cell r="D3074" t="str">
            <v>Rent External-Other</v>
          </cell>
          <cell r="E3074" t="str">
            <v>PL41210</v>
          </cell>
        </row>
        <row r="3075">
          <cell r="A3075" t="str">
            <v>62040Ports</v>
          </cell>
          <cell r="B3075" t="str">
            <v>Ports</v>
          </cell>
          <cell r="C3075" t="str">
            <v>62040</v>
          </cell>
          <cell r="D3075" t="str">
            <v>Rent External-Operating Exp</v>
          </cell>
          <cell r="E3075" t="str">
            <v>PL41210</v>
          </cell>
        </row>
        <row r="3076">
          <cell r="A3076" t="str">
            <v>62050Ports</v>
          </cell>
          <cell r="B3076" t="str">
            <v>Ports</v>
          </cell>
          <cell r="C3076" t="str">
            <v>62050</v>
          </cell>
          <cell r="D3076" t="str">
            <v>Rent External-Buildings</v>
          </cell>
          <cell r="E3076" t="str">
            <v>PL41210</v>
          </cell>
        </row>
        <row r="3077">
          <cell r="A3077" t="str">
            <v>62100Ports</v>
          </cell>
          <cell r="B3077" t="str">
            <v>Ports</v>
          </cell>
          <cell r="C3077" t="str">
            <v>62100</v>
          </cell>
          <cell r="D3077" t="str">
            <v>Rent Internal-Office</v>
          </cell>
          <cell r="E3077" t="str">
            <v>PL30085</v>
          </cell>
        </row>
        <row r="3078">
          <cell r="A3078" t="str">
            <v>62110Ports</v>
          </cell>
          <cell r="B3078" t="str">
            <v>Ports</v>
          </cell>
          <cell r="C3078" t="str">
            <v>62110</v>
          </cell>
          <cell r="D3078" t="str">
            <v>Rent Internal-Wharves</v>
          </cell>
          <cell r="E3078" t="str">
            <v>PL41210</v>
          </cell>
        </row>
        <row r="3079">
          <cell r="A3079" t="str">
            <v>62120Ports</v>
          </cell>
          <cell r="B3079" t="str">
            <v>Ports</v>
          </cell>
          <cell r="C3079" t="str">
            <v>62120</v>
          </cell>
          <cell r="D3079" t="str">
            <v>Security Internal</v>
          </cell>
          <cell r="E3079" t="str">
            <v>PL41210</v>
          </cell>
        </row>
        <row r="3080">
          <cell r="A3080" t="str">
            <v>62130Ports</v>
          </cell>
          <cell r="B3080" t="str">
            <v>Ports</v>
          </cell>
          <cell r="C3080" t="str">
            <v>62130</v>
          </cell>
          <cell r="D3080" t="str">
            <v>Rent Internal-Other</v>
          </cell>
          <cell r="E3080" t="str">
            <v>PL41210</v>
          </cell>
        </row>
        <row r="3081">
          <cell r="A3081" t="str">
            <v>62140Ports</v>
          </cell>
          <cell r="B3081" t="str">
            <v>Ports</v>
          </cell>
          <cell r="C3081" t="str">
            <v>62140</v>
          </cell>
          <cell r="D3081" t="str">
            <v>Rent Operating Expenses</v>
          </cell>
          <cell r="E3081" t="str">
            <v>PL41210</v>
          </cell>
        </row>
        <row r="3082">
          <cell r="A3082" t="str">
            <v>62141Ports</v>
          </cell>
          <cell r="B3082" t="str">
            <v>Ports</v>
          </cell>
          <cell r="C3082" t="str">
            <v>62141</v>
          </cell>
          <cell r="D3082" t="str">
            <v>Rent Internal Opex</v>
          </cell>
          <cell r="E3082" t="str">
            <v>PL41210</v>
          </cell>
        </row>
        <row r="3083">
          <cell r="A3083" t="str">
            <v>62142Ports</v>
          </cell>
          <cell r="B3083" t="str">
            <v>Ports</v>
          </cell>
          <cell r="C3083" t="str">
            <v>62142</v>
          </cell>
          <cell r="D3083" t="str">
            <v>R&amp;M - POAL Buliding Opex (AE) .</v>
          </cell>
          <cell r="E3083" t="str">
            <v>PL41210</v>
          </cell>
        </row>
        <row r="3084">
          <cell r="A3084" t="str">
            <v>62150Ports</v>
          </cell>
          <cell r="B3084" t="str">
            <v>Ports</v>
          </cell>
          <cell r="C3084" t="str">
            <v>62150</v>
          </cell>
          <cell r="D3084" t="str">
            <v>Rent Internal-Buildings</v>
          </cell>
          <cell r="E3084" t="str">
            <v>PL41210</v>
          </cell>
        </row>
        <row r="3085">
          <cell r="A3085" t="str">
            <v>62199Ports</v>
          </cell>
          <cell r="B3085" t="str">
            <v>Ports</v>
          </cell>
          <cell r="C3085" t="str">
            <v>62199</v>
          </cell>
          <cell r="D3085" t="str">
            <v>Elim Interco Rental Paid</v>
          </cell>
          <cell r="E3085" t="str">
            <v>PL41210</v>
          </cell>
        </row>
        <row r="3086">
          <cell r="A3086" t="str">
            <v>62200Ports</v>
          </cell>
          <cell r="B3086" t="str">
            <v>Ports</v>
          </cell>
          <cell r="C3086" t="str">
            <v>62200</v>
          </cell>
          <cell r="D3086" t="str">
            <v>Rates</v>
          </cell>
          <cell r="E3086" t="str">
            <v>PL41220</v>
          </cell>
        </row>
        <row r="3087">
          <cell r="A3087" t="str">
            <v>62300Ports</v>
          </cell>
          <cell r="B3087" t="str">
            <v>Ports</v>
          </cell>
          <cell r="C3087" t="str">
            <v>62300</v>
          </cell>
          <cell r="D3087" t="str">
            <v>Water Space Rental</v>
          </cell>
          <cell r="E3087" t="str">
            <v>PL41210</v>
          </cell>
        </row>
        <row r="3088">
          <cell r="A3088" t="str">
            <v>62400Ports</v>
          </cell>
          <cell r="B3088" t="str">
            <v>Ports</v>
          </cell>
          <cell r="C3088" t="str">
            <v>62400</v>
          </cell>
          <cell r="D3088" t="str">
            <v>Resource Management Rental</v>
          </cell>
          <cell r="E3088" t="str">
            <v>PL41210</v>
          </cell>
        </row>
        <row r="3089">
          <cell r="A3089" t="str">
            <v>63000Ports</v>
          </cell>
          <cell r="B3089" t="str">
            <v>Ports</v>
          </cell>
          <cell r="C3089" t="str">
            <v>63000</v>
          </cell>
          <cell r="D3089" t="str">
            <v>Accounting Recovery / Charge</v>
          </cell>
          <cell r="E3089" t="str">
            <v>PL45290</v>
          </cell>
        </row>
        <row r="3090">
          <cell r="A3090" t="str">
            <v>63001Ports</v>
          </cell>
          <cell r="B3090" t="str">
            <v>Ports</v>
          </cell>
          <cell r="C3090" t="str">
            <v>63001</v>
          </cell>
          <cell r="D3090" t="str">
            <v>Acctg Recovery/Chge-Port Serv</v>
          </cell>
          <cell r="E3090" t="str">
            <v>PL45290</v>
          </cell>
        </row>
        <row r="3091">
          <cell r="A3091" t="str">
            <v>63050Ports</v>
          </cell>
          <cell r="B3091" t="str">
            <v>Ports</v>
          </cell>
          <cell r="C3091" t="str">
            <v>63050</v>
          </cell>
          <cell r="D3091" t="str">
            <v>Marketing Recovery Charge</v>
          </cell>
          <cell r="E3091" t="str">
            <v>PL45290</v>
          </cell>
        </row>
        <row r="3092">
          <cell r="A3092" t="str">
            <v>63051Ports</v>
          </cell>
          <cell r="B3092" t="str">
            <v>Ports</v>
          </cell>
          <cell r="C3092" t="str">
            <v>63051</v>
          </cell>
          <cell r="D3092" t="str">
            <v>Mktg Recovery/Chge-Port Serv</v>
          </cell>
          <cell r="E3092" t="str">
            <v>PL45290</v>
          </cell>
        </row>
        <row r="3093">
          <cell r="A3093" t="str">
            <v>63100Ports</v>
          </cell>
          <cell r="B3093" t="str">
            <v>Ports</v>
          </cell>
          <cell r="C3093" t="str">
            <v>63100</v>
          </cell>
          <cell r="D3093" t="str">
            <v>Personnel Recovery Charge</v>
          </cell>
          <cell r="E3093" t="str">
            <v>PL45290</v>
          </cell>
        </row>
        <row r="3094">
          <cell r="A3094" t="str">
            <v>63150Ports</v>
          </cell>
          <cell r="B3094" t="str">
            <v>Ports</v>
          </cell>
          <cell r="C3094" t="str">
            <v>63150</v>
          </cell>
          <cell r="D3094" t="str">
            <v>Info. Systems Recovery Charge</v>
          </cell>
          <cell r="E3094" t="str">
            <v>PL43940</v>
          </cell>
        </row>
        <row r="3095">
          <cell r="A3095" t="str">
            <v>63151Ports</v>
          </cell>
          <cell r="B3095" t="str">
            <v>Ports</v>
          </cell>
          <cell r="C3095" t="str">
            <v>63151</v>
          </cell>
          <cell r="D3095" t="str">
            <v>IS Recovery/Chge-Port Serv</v>
          </cell>
          <cell r="E3095" t="str">
            <v>PL43940</v>
          </cell>
        </row>
        <row r="3096">
          <cell r="A3096" t="str">
            <v>63155Ports</v>
          </cell>
          <cell r="B3096" t="str">
            <v>Ports</v>
          </cell>
          <cell r="C3096" t="str">
            <v>63155</v>
          </cell>
          <cell r="D3096" t="str">
            <v>Marketing Recovery</v>
          </cell>
          <cell r="E3096" t="str">
            <v>PL45290</v>
          </cell>
        </row>
        <row r="3097">
          <cell r="A3097" t="str">
            <v>63200Ports</v>
          </cell>
          <cell r="B3097" t="str">
            <v>Ports</v>
          </cell>
          <cell r="C3097" t="str">
            <v>63200</v>
          </cell>
          <cell r="D3097" t="str">
            <v>Admin Recovery/Charge</v>
          </cell>
          <cell r="E3097" t="str">
            <v>PL45290</v>
          </cell>
        </row>
        <row r="3098">
          <cell r="A3098" t="str">
            <v>63201Ports</v>
          </cell>
          <cell r="B3098" t="str">
            <v>Ports</v>
          </cell>
          <cell r="C3098" t="str">
            <v>63201</v>
          </cell>
          <cell r="D3098" t="str">
            <v>Admin Recovery/Chge-Port Serv</v>
          </cell>
          <cell r="E3098" t="str">
            <v>PL45290</v>
          </cell>
        </row>
        <row r="3099">
          <cell r="A3099" t="str">
            <v>63205Ports</v>
          </cell>
          <cell r="B3099" t="str">
            <v>Ports</v>
          </cell>
          <cell r="C3099" t="str">
            <v>63205</v>
          </cell>
          <cell r="D3099" t="str">
            <v>Elim Interco Management Fee Pd</v>
          </cell>
          <cell r="E3099" t="str">
            <v>PL45290</v>
          </cell>
        </row>
        <row r="3100">
          <cell r="A3100" t="str">
            <v>63206Ports</v>
          </cell>
          <cell r="B3100" t="str">
            <v>Ports</v>
          </cell>
          <cell r="C3100" t="str">
            <v>63206</v>
          </cell>
          <cell r="D3100" t="str">
            <v>Shared Services Recovery/Charg</v>
          </cell>
          <cell r="E3100" t="str">
            <v>PL45290</v>
          </cell>
        </row>
        <row r="3101">
          <cell r="A3101" t="str">
            <v>63207Ports</v>
          </cell>
          <cell r="B3101" t="str">
            <v>Ports</v>
          </cell>
          <cell r="C3101" t="str">
            <v>63207</v>
          </cell>
          <cell r="D3101" t="str">
            <v>Admin charge - Wynyard Mgmt</v>
          </cell>
          <cell r="E3101" t="str">
            <v>PL45290</v>
          </cell>
        </row>
        <row r="3102">
          <cell r="A3102" t="str">
            <v>63208Ports</v>
          </cell>
          <cell r="B3102" t="str">
            <v>Ports</v>
          </cell>
          <cell r="C3102" t="str">
            <v>63208</v>
          </cell>
          <cell r="D3102" t="str">
            <v>Management Fee Wynrd</v>
          </cell>
          <cell r="E3102" t="str">
            <v>PL42210</v>
          </cell>
        </row>
        <row r="3103">
          <cell r="A3103" t="str">
            <v>63300Ports</v>
          </cell>
          <cell r="B3103" t="str">
            <v>Ports</v>
          </cell>
          <cell r="C3103" t="str">
            <v>63300</v>
          </cell>
          <cell r="D3103" t="str">
            <v>Overheads Recovered</v>
          </cell>
          <cell r="E3103" t="str">
            <v>PL42996</v>
          </cell>
        </row>
        <row r="3104">
          <cell r="A3104" t="str">
            <v>63310Ports</v>
          </cell>
          <cell r="B3104" t="str">
            <v>Ports</v>
          </cell>
          <cell r="C3104" t="str">
            <v>63310</v>
          </cell>
          <cell r="D3104" t="str">
            <v>Phone Recoveries-Moves,Adds</v>
          </cell>
          <cell r="E3104" t="str">
            <v>PL43490</v>
          </cell>
        </row>
        <row r="3105">
          <cell r="A3105" t="str">
            <v>63311Ports</v>
          </cell>
          <cell r="B3105" t="str">
            <v>Ports</v>
          </cell>
          <cell r="C3105" t="str">
            <v>63311</v>
          </cell>
          <cell r="D3105" t="str">
            <v>Phone Recoveries-Sundry</v>
          </cell>
          <cell r="E3105" t="str">
            <v>PL43490</v>
          </cell>
        </row>
        <row r="3106">
          <cell r="A3106" t="str">
            <v>63312Ports</v>
          </cell>
          <cell r="B3106" t="str">
            <v>Ports</v>
          </cell>
          <cell r="C3106" t="str">
            <v>63312</v>
          </cell>
          <cell r="D3106" t="str">
            <v>Phone Recoveries-Calls</v>
          </cell>
          <cell r="E3106" t="str">
            <v>PL43490</v>
          </cell>
        </row>
        <row r="3107">
          <cell r="A3107" t="str">
            <v>63313Ports</v>
          </cell>
          <cell r="B3107" t="str">
            <v>Ports</v>
          </cell>
          <cell r="C3107" t="str">
            <v>63313</v>
          </cell>
          <cell r="D3107" t="str">
            <v>Phone Recoveries-Depreciation</v>
          </cell>
          <cell r="E3107" t="str">
            <v>PL43490</v>
          </cell>
        </row>
        <row r="3108">
          <cell r="A3108" t="str">
            <v>63314Ports</v>
          </cell>
          <cell r="B3108" t="str">
            <v>Ports</v>
          </cell>
          <cell r="C3108" t="str">
            <v>63314</v>
          </cell>
          <cell r="D3108" t="str">
            <v>Phone Recoveries-HelpDesk</v>
          </cell>
          <cell r="E3108" t="str">
            <v>PL43490</v>
          </cell>
        </row>
        <row r="3109">
          <cell r="A3109" t="str">
            <v>63315Ports</v>
          </cell>
          <cell r="B3109" t="str">
            <v>Ports</v>
          </cell>
          <cell r="C3109" t="str">
            <v>63315</v>
          </cell>
          <cell r="D3109" t="str">
            <v>Phone Recoveries-R &amp; M Faults</v>
          </cell>
          <cell r="E3109" t="str">
            <v>PL43490</v>
          </cell>
        </row>
        <row r="3110">
          <cell r="A3110" t="str">
            <v>63316Ports</v>
          </cell>
          <cell r="B3110" t="str">
            <v>Ports</v>
          </cell>
          <cell r="C3110" t="str">
            <v>63316</v>
          </cell>
          <cell r="D3110" t="str">
            <v>Phone Recovery-Rent,Circuit,DD</v>
          </cell>
          <cell r="E3110" t="str">
            <v>PL43490</v>
          </cell>
        </row>
        <row r="3111">
          <cell r="A3111" t="str">
            <v>63317Ports</v>
          </cell>
          <cell r="B3111" t="str">
            <v>Ports</v>
          </cell>
          <cell r="C3111" t="str">
            <v>63317</v>
          </cell>
          <cell r="D3111" t="str">
            <v>Phone Recoveries-Training</v>
          </cell>
          <cell r="E3111" t="str">
            <v>PL43490</v>
          </cell>
        </row>
        <row r="3112">
          <cell r="A3112" t="str">
            <v>68000Ports</v>
          </cell>
          <cell r="B3112" t="str">
            <v>Ports</v>
          </cell>
          <cell r="C3112" t="str">
            <v>68000</v>
          </cell>
          <cell r="D3112" t="str">
            <v>Abnormal Items</v>
          </cell>
          <cell r="E3112" t="str">
            <v>PL65530</v>
          </cell>
        </row>
        <row r="3113">
          <cell r="A3113" t="str">
            <v>68001Ports</v>
          </cell>
          <cell r="B3113" t="str">
            <v>Ports</v>
          </cell>
          <cell r="C3113" t="str">
            <v>68001</v>
          </cell>
          <cell r="D3113" t="str">
            <v>Abnormal  - Non Deductible</v>
          </cell>
          <cell r="E3113" t="str">
            <v>PL65530</v>
          </cell>
        </row>
        <row r="3114">
          <cell r="A3114" t="str">
            <v>68002Ports</v>
          </cell>
          <cell r="B3114" t="str">
            <v>Ports</v>
          </cell>
          <cell r="C3114" t="str">
            <v>68002</v>
          </cell>
          <cell r="D3114" t="str">
            <v>Impairment of PPE assets</v>
          </cell>
          <cell r="E3114" t="str">
            <v>PL65530</v>
          </cell>
        </row>
        <row r="3115">
          <cell r="A3115" t="str">
            <v>68003Ports</v>
          </cell>
          <cell r="B3115" t="str">
            <v>Ports</v>
          </cell>
          <cell r="C3115" t="str">
            <v>68003</v>
          </cell>
          <cell r="D3115" t="str">
            <v>Impairment of intangible assets</v>
          </cell>
          <cell r="E3115" t="str">
            <v>PL65530</v>
          </cell>
        </row>
        <row r="3116">
          <cell r="A3116" t="str">
            <v>68004Ports</v>
          </cell>
          <cell r="B3116" t="str">
            <v>Ports</v>
          </cell>
          <cell r="C3116" t="str">
            <v>68004</v>
          </cell>
          <cell r="D3116" t="str">
            <v>Impairment of investment in subsidiaries</v>
          </cell>
          <cell r="E3116" t="str">
            <v>PL65530</v>
          </cell>
        </row>
        <row r="3117">
          <cell r="A3117" t="str">
            <v>68005Ports</v>
          </cell>
          <cell r="B3117" t="str">
            <v>Ports</v>
          </cell>
          <cell r="C3117" t="str">
            <v>68005</v>
          </cell>
          <cell r="D3117" t="str">
            <v>Impairment of software</v>
          </cell>
          <cell r="E3117" t="str">
            <v>PL65530</v>
          </cell>
        </row>
        <row r="3118">
          <cell r="A3118" t="str">
            <v>68006Ports</v>
          </cell>
          <cell r="B3118" t="str">
            <v>Ports</v>
          </cell>
          <cell r="C3118" t="str">
            <v>68006</v>
          </cell>
          <cell r="D3118" t="str">
            <v>Fair value loss on investment properties</v>
          </cell>
          <cell r="E3118" t="str">
            <v>PL65511</v>
          </cell>
        </row>
        <row r="3119">
          <cell r="A3119" t="str">
            <v>68010Ports</v>
          </cell>
          <cell r="B3119" t="str">
            <v>Ports</v>
          </cell>
          <cell r="C3119" t="str">
            <v>68010</v>
          </cell>
          <cell r="D3119" t="str">
            <v>Abnormal-Subvention Payment</v>
          </cell>
          <cell r="E3119" t="str">
            <v>PL65690</v>
          </cell>
        </row>
        <row r="3120">
          <cell r="A3120" t="str">
            <v>68050Ports</v>
          </cell>
          <cell r="B3120" t="str">
            <v>Ports</v>
          </cell>
          <cell r="C3120" t="str">
            <v>68050</v>
          </cell>
          <cell r="D3120" t="str">
            <v>Goodwill Amortisation</v>
          </cell>
          <cell r="E3120" t="str">
            <v>PL65530</v>
          </cell>
        </row>
        <row r="3121">
          <cell r="A3121" t="str">
            <v>68100Ports</v>
          </cell>
          <cell r="B3121" t="str">
            <v>Ports</v>
          </cell>
          <cell r="C3121" t="str">
            <v>68100</v>
          </cell>
          <cell r="D3121" t="str">
            <v>Direct Redundancy costs (one-off)</v>
          </cell>
          <cell r="E3121" t="str">
            <v>PL40110</v>
          </cell>
        </row>
        <row r="3122">
          <cell r="A3122" t="str">
            <v>68200Ports</v>
          </cell>
          <cell r="B3122" t="str">
            <v>Ports</v>
          </cell>
          <cell r="C3122" t="str">
            <v>68200</v>
          </cell>
          <cell r="D3122" t="str">
            <v>Indirect Redundacy costs (one-off)</v>
          </cell>
          <cell r="E3122" t="str">
            <v>PL40110</v>
          </cell>
        </row>
        <row r="3123">
          <cell r="A3123" t="str">
            <v>68310Ports</v>
          </cell>
          <cell r="B3123" t="str">
            <v>Ports</v>
          </cell>
          <cell r="C3123">
            <v>68310</v>
          </cell>
          <cell r="D3123" t="str">
            <v>Tax Adjustment - Auckland Council (ELCL only)</v>
          </cell>
          <cell r="E3123" t="str">
            <v>PL50260</v>
          </cell>
        </row>
        <row r="3124">
          <cell r="A3124" t="str">
            <v>69000Ports</v>
          </cell>
          <cell r="B3124" t="str">
            <v>Ports</v>
          </cell>
          <cell r="C3124" t="str">
            <v>69000</v>
          </cell>
          <cell r="D3124" t="str">
            <v>Taxation Expense</v>
          </cell>
          <cell r="E3124" t="str">
            <v>PL69990</v>
          </cell>
        </row>
        <row r="3125">
          <cell r="A3125" t="str">
            <v>69001Ports</v>
          </cell>
          <cell r="B3125" t="str">
            <v>Ports</v>
          </cell>
          <cell r="C3125" t="str">
            <v>69001</v>
          </cell>
          <cell r="D3125" t="str">
            <v>Taxation expense (one-off)</v>
          </cell>
          <cell r="E3125" t="str">
            <v>PL69990</v>
          </cell>
        </row>
        <row r="3126">
          <cell r="A3126" t="str">
            <v>69100Ports</v>
          </cell>
          <cell r="B3126" t="str">
            <v>Ports</v>
          </cell>
          <cell r="C3126" t="str">
            <v>69100</v>
          </cell>
          <cell r="D3126" t="str">
            <v>Withholding Tax</v>
          </cell>
          <cell r="E3126" t="str">
            <v>PL69990</v>
          </cell>
        </row>
        <row r="3127">
          <cell r="A3127" t="str">
            <v>69200Ports</v>
          </cell>
          <cell r="B3127" t="str">
            <v>Ports</v>
          </cell>
          <cell r="C3127" t="str">
            <v>69200</v>
          </cell>
          <cell r="D3127" t="str">
            <v>Deferred Tax Expense</v>
          </cell>
          <cell r="E3127" t="str">
            <v>PL69990</v>
          </cell>
        </row>
        <row r="3128">
          <cell r="A3128" t="str">
            <v>74000Ports</v>
          </cell>
          <cell r="B3128" t="str">
            <v>Ports</v>
          </cell>
          <cell r="C3128" t="str">
            <v>74000</v>
          </cell>
          <cell r="D3128" t="str">
            <v>Petty Cash</v>
          </cell>
          <cell r="E3128" t="str">
            <v>BS16010</v>
          </cell>
        </row>
        <row r="3129">
          <cell r="A3129" t="str">
            <v>74400Ports</v>
          </cell>
          <cell r="B3129" t="str">
            <v>Ports</v>
          </cell>
          <cell r="C3129" t="str">
            <v>74400</v>
          </cell>
          <cell r="D3129" t="str">
            <v>Bank Account-Cash Inwards</v>
          </cell>
          <cell r="E3129" t="str">
            <v>BS24000</v>
          </cell>
        </row>
        <row r="3130">
          <cell r="A3130" t="str">
            <v>74450Ports</v>
          </cell>
          <cell r="B3130" t="str">
            <v>Ports</v>
          </cell>
          <cell r="C3130" t="str">
            <v>74450</v>
          </cell>
          <cell r="D3130" t="str">
            <v>Unknown Deposits Clearing</v>
          </cell>
          <cell r="E3130" t="str">
            <v>BS16300</v>
          </cell>
        </row>
        <row r="3131">
          <cell r="A3131" t="str">
            <v>74460Ports</v>
          </cell>
          <cell r="B3131" t="str">
            <v>Ports</v>
          </cell>
          <cell r="C3131" t="str">
            <v>74460</v>
          </cell>
          <cell r="D3131" t="str">
            <v>Money Market Clearing</v>
          </cell>
          <cell r="E3131" t="str">
            <v>BS16300</v>
          </cell>
        </row>
        <row r="3132">
          <cell r="A3132" t="str">
            <v>74470Ports</v>
          </cell>
          <cell r="B3132" t="str">
            <v>Ports</v>
          </cell>
          <cell r="C3132" t="str">
            <v>74470</v>
          </cell>
          <cell r="D3132" t="str">
            <v>Interest Clearing</v>
          </cell>
          <cell r="E3132" t="str">
            <v>BS16300</v>
          </cell>
        </row>
        <row r="3133">
          <cell r="A3133" t="str">
            <v>74480Ports</v>
          </cell>
          <cell r="B3133" t="str">
            <v>Ports</v>
          </cell>
          <cell r="C3133" t="str">
            <v>74480</v>
          </cell>
          <cell r="D3133" t="str">
            <v>Shell Card Clearing</v>
          </cell>
          <cell r="E3133" t="str">
            <v>BS25020</v>
          </cell>
        </row>
        <row r="3134">
          <cell r="A3134" t="str">
            <v>74485Ports</v>
          </cell>
          <cell r="B3134" t="str">
            <v>Ports</v>
          </cell>
          <cell r="C3134" t="str">
            <v>74485</v>
          </cell>
          <cell r="D3134" t="str">
            <v xml:space="preserve"> Westpac Credit Card clearing</v>
          </cell>
          <cell r="E3134" t="str">
            <v>BS25020</v>
          </cell>
        </row>
        <row r="3135">
          <cell r="A3135" t="str">
            <v>74490Ports</v>
          </cell>
          <cell r="B3135" t="str">
            <v>Ports</v>
          </cell>
          <cell r="C3135" t="str">
            <v>74490</v>
          </cell>
          <cell r="D3135" t="str">
            <v>Cheque/Cash Clearing</v>
          </cell>
          <cell r="E3135" t="str">
            <v>BS25020</v>
          </cell>
        </row>
        <row r="3136">
          <cell r="A3136" t="str">
            <v>74500Ports</v>
          </cell>
          <cell r="B3136" t="str">
            <v>Ports</v>
          </cell>
          <cell r="C3136" t="str">
            <v>74500</v>
          </cell>
          <cell r="D3136" t="str">
            <v>Bank Account-Cash Outwards</v>
          </cell>
          <cell r="E3136" t="str">
            <v>BS25020</v>
          </cell>
        </row>
        <row r="3137">
          <cell r="A3137" t="str">
            <v>74600Ports</v>
          </cell>
          <cell r="B3137" t="str">
            <v>Ports</v>
          </cell>
          <cell r="C3137" t="str">
            <v>74600</v>
          </cell>
          <cell r="D3137" t="str">
            <v>Bank Account-Cash Receipts</v>
          </cell>
          <cell r="E3137" t="str">
            <v>BS25020</v>
          </cell>
        </row>
        <row r="3138">
          <cell r="A3138" t="str">
            <v>74700Ports</v>
          </cell>
          <cell r="B3138" t="str">
            <v>Ports</v>
          </cell>
          <cell r="C3138" t="str">
            <v>74700</v>
          </cell>
          <cell r="D3138" t="str">
            <v>Westpac Banking Corp</v>
          </cell>
          <cell r="E3138" t="str">
            <v>BS25020</v>
          </cell>
        </row>
        <row r="3139">
          <cell r="A3139" t="str">
            <v>74800Ports</v>
          </cell>
          <cell r="B3139" t="str">
            <v>Ports</v>
          </cell>
          <cell r="C3139" t="str">
            <v>74800</v>
          </cell>
          <cell r="D3139" t="str">
            <v>Princes Wharf Manitenance Fund</v>
          </cell>
          <cell r="E3139" t="str">
            <v>BS25020</v>
          </cell>
        </row>
        <row r="3140">
          <cell r="A3140" t="str">
            <v>74801Ports</v>
          </cell>
          <cell r="B3140" t="str">
            <v>Ports</v>
          </cell>
          <cell r="C3140" t="str">
            <v>74801</v>
          </cell>
          <cell r="D3140" t="str">
            <v>Deposit-Westpac 7 Days</v>
          </cell>
          <cell r="E3140" t="str">
            <v>BS16300</v>
          </cell>
        </row>
        <row r="3141">
          <cell r="A3141" t="str">
            <v>74802Ports</v>
          </cell>
          <cell r="B3141" t="str">
            <v>Ports</v>
          </cell>
          <cell r="C3141" t="str">
            <v>74802</v>
          </cell>
          <cell r="D3141" t="str">
            <v>Deposits-Westpac 14 Days</v>
          </cell>
          <cell r="E3141" t="str">
            <v>BS16300</v>
          </cell>
        </row>
        <row r="3142">
          <cell r="A3142" t="str">
            <v>74803Ports</v>
          </cell>
          <cell r="B3142" t="str">
            <v>Ports</v>
          </cell>
          <cell r="C3142" t="str">
            <v>74803</v>
          </cell>
          <cell r="D3142" t="str">
            <v>Deposits-Westpac 30 Days</v>
          </cell>
          <cell r="E3142" t="str">
            <v>BS16300</v>
          </cell>
        </row>
        <row r="3143">
          <cell r="A3143" t="str">
            <v>74804Ports</v>
          </cell>
          <cell r="B3143" t="str">
            <v>Ports</v>
          </cell>
          <cell r="C3143" t="str">
            <v>74804</v>
          </cell>
          <cell r="D3143" t="str">
            <v>Deposits-Westpac 60 Days</v>
          </cell>
          <cell r="E3143" t="str">
            <v>BS16300</v>
          </cell>
        </row>
        <row r="3144">
          <cell r="A3144" t="str">
            <v>74805Ports</v>
          </cell>
          <cell r="B3144" t="str">
            <v>Ports</v>
          </cell>
          <cell r="C3144" t="str">
            <v>74805</v>
          </cell>
          <cell r="D3144" t="str">
            <v>Deposite-Westpac 90 Days</v>
          </cell>
          <cell r="E3144" t="str">
            <v>BS16300</v>
          </cell>
        </row>
        <row r="3145">
          <cell r="A3145" t="str">
            <v>74806Ports</v>
          </cell>
          <cell r="B3145" t="str">
            <v>Ports</v>
          </cell>
          <cell r="C3145" t="str">
            <v>74806</v>
          </cell>
          <cell r="D3145" t="str">
            <v>Deposits-Westpac Foreign $</v>
          </cell>
          <cell r="E3145" t="str">
            <v>BS16300</v>
          </cell>
        </row>
        <row r="3146">
          <cell r="A3146" t="str">
            <v>74807Ports</v>
          </cell>
          <cell r="B3146" t="str">
            <v>Ports</v>
          </cell>
          <cell r="C3146" t="str">
            <v>74807</v>
          </cell>
          <cell r="D3146" t="str">
            <v>BNZ Deposit a/c 23</v>
          </cell>
          <cell r="E3146" t="str">
            <v>BS16300</v>
          </cell>
        </row>
        <row r="3147">
          <cell r="A3147" t="str">
            <v>74810Ports</v>
          </cell>
          <cell r="B3147" t="str">
            <v>Ports</v>
          </cell>
          <cell r="C3147" t="str">
            <v>74810</v>
          </cell>
          <cell r="D3147" t="str">
            <v>Deposit-ASB On Call</v>
          </cell>
          <cell r="E3147" t="str">
            <v>BS16300</v>
          </cell>
        </row>
        <row r="3148">
          <cell r="A3148" t="str">
            <v>74811Ports</v>
          </cell>
          <cell r="B3148" t="str">
            <v>Ports</v>
          </cell>
          <cell r="C3148" t="str">
            <v>74811</v>
          </cell>
          <cell r="D3148" t="str">
            <v>Deposits-ASB 7 days</v>
          </cell>
          <cell r="E3148" t="str">
            <v>BS16300</v>
          </cell>
        </row>
        <row r="3149">
          <cell r="A3149" t="str">
            <v>74812Ports</v>
          </cell>
          <cell r="B3149" t="str">
            <v>Ports</v>
          </cell>
          <cell r="C3149" t="str">
            <v>74812</v>
          </cell>
          <cell r="D3149" t="str">
            <v>Deposits-ASB 14 Days</v>
          </cell>
          <cell r="E3149" t="str">
            <v>BS16300</v>
          </cell>
        </row>
        <row r="3150">
          <cell r="A3150" t="str">
            <v>74813Ports</v>
          </cell>
          <cell r="B3150" t="str">
            <v>Ports</v>
          </cell>
          <cell r="C3150" t="str">
            <v>74813</v>
          </cell>
          <cell r="D3150" t="str">
            <v>Deposits-ASB 30 Days</v>
          </cell>
          <cell r="E3150" t="str">
            <v>BS16300</v>
          </cell>
        </row>
        <row r="3151">
          <cell r="A3151" t="str">
            <v>74814Ports</v>
          </cell>
          <cell r="B3151" t="str">
            <v>Ports</v>
          </cell>
          <cell r="C3151" t="str">
            <v>74814</v>
          </cell>
          <cell r="D3151" t="str">
            <v>Deposits-ASB 60 Days</v>
          </cell>
          <cell r="E3151" t="str">
            <v>BS16300</v>
          </cell>
        </row>
        <row r="3152">
          <cell r="A3152" t="str">
            <v>74815Ports</v>
          </cell>
          <cell r="B3152" t="str">
            <v>Ports</v>
          </cell>
          <cell r="C3152" t="str">
            <v>74815</v>
          </cell>
          <cell r="D3152" t="str">
            <v>Deposits-ASB 90 days</v>
          </cell>
          <cell r="E3152" t="str">
            <v>BS16300</v>
          </cell>
        </row>
        <row r="3153">
          <cell r="A3153" t="str">
            <v>74816Ports</v>
          </cell>
          <cell r="B3153" t="str">
            <v>Ports</v>
          </cell>
          <cell r="C3153" t="str">
            <v>74816</v>
          </cell>
          <cell r="D3153" t="str">
            <v>Deposits-ASB Foreign $</v>
          </cell>
          <cell r="E3153" t="str">
            <v>BS16300</v>
          </cell>
        </row>
        <row r="3154">
          <cell r="A3154" t="str">
            <v>74820Ports</v>
          </cell>
          <cell r="B3154" t="str">
            <v>Ports</v>
          </cell>
          <cell r="C3154" t="str">
            <v>74820</v>
          </cell>
          <cell r="D3154" t="str">
            <v>Deposit-ANZ On Call</v>
          </cell>
          <cell r="E3154" t="str">
            <v>BS16300</v>
          </cell>
        </row>
        <row r="3155">
          <cell r="A3155" t="str">
            <v>74821Ports</v>
          </cell>
          <cell r="B3155" t="str">
            <v>Ports</v>
          </cell>
          <cell r="C3155" t="str">
            <v>74821</v>
          </cell>
          <cell r="D3155" t="str">
            <v>Deposits-ANZ 7 days</v>
          </cell>
          <cell r="E3155" t="str">
            <v>BS16300</v>
          </cell>
        </row>
        <row r="3156">
          <cell r="A3156" t="str">
            <v>74822Ports</v>
          </cell>
          <cell r="B3156" t="str">
            <v>Ports</v>
          </cell>
          <cell r="C3156" t="str">
            <v>74822</v>
          </cell>
          <cell r="D3156" t="str">
            <v>Deposit-ANZ 14 Days</v>
          </cell>
          <cell r="E3156" t="str">
            <v>BS16300</v>
          </cell>
        </row>
        <row r="3157">
          <cell r="A3157" t="str">
            <v>74823Ports</v>
          </cell>
          <cell r="B3157" t="str">
            <v>Ports</v>
          </cell>
          <cell r="C3157" t="str">
            <v>74823</v>
          </cell>
          <cell r="D3157" t="str">
            <v>Deposit-ANZ 30 days</v>
          </cell>
          <cell r="E3157" t="str">
            <v>BS16300</v>
          </cell>
        </row>
        <row r="3158">
          <cell r="A3158" t="str">
            <v>74824Ports</v>
          </cell>
          <cell r="B3158" t="str">
            <v>Ports</v>
          </cell>
          <cell r="C3158" t="str">
            <v>74824</v>
          </cell>
          <cell r="D3158" t="str">
            <v>Deposit-ANZ 60 days</v>
          </cell>
          <cell r="E3158" t="str">
            <v>BS16300</v>
          </cell>
        </row>
        <row r="3159">
          <cell r="A3159" t="str">
            <v>74825Ports</v>
          </cell>
          <cell r="B3159" t="str">
            <v>Ports</v>
          </cell>
          <cell r="C3159" t="str">
            <v>74825</v>
          </cell>
          <cell r="D3159" t="str">
            <v>Deposit-ANZ 90 Days</v>
          </cell>
          <cell r="E3159" t="str">
            <v>BS16300</v>
          </cell>
        </row>
        <row r="3160">
          <cell r="A3160" t="str">
            <v>74826Ports</v>
          </cell>
          <cell r="B3160" t="str">
            <v>Ports</v>
          </cell>
          <cell r="C3160" t="str">
            <v>74826</v>
          </cell>
          <cell r="D3160" t="str">
            <v>Deposit-ANZ Foreign $</v>
          </cell>
          <cell r="E3160" t="str">
            <v>BS16300</v>
          </cell>
        </row>
        <row r="3161">
          <cell r="A3161" t="str">
            <v>74830Ports</v>
          </cell>
          <cell r="B3161" t="str">
            <v>Ports</v>
          </cell>
          <cell r="C3161" t="str">
            <v>74830</v>
          </cell>
          <cell r="D3161" t="str">
            <v>Deposit-National Bank On Call</v>
          </cell>
          <cell r="E3161" t="str">
            <v>BS16300</v>
          </cell>
        </row>
        <row r="3162">
          <cell r="A3162" t="str">
            <v>74831Ports</v>
          </cell>
          <cell r="B3162" t="str">
            <v>Ports</v>
          </cell>
          <cell r="C3162" t="str">
            <v>74831</v>
          </cell>
          <cell r="D3162" t="str">
            <v>Deposit-National Bank 7 Days</v>
          </cell>
          <cell r="E3162" t="str">
            <v>BS16300</v>
          </cell>
        </row>
        <row r="3163">
          <cell r="A3163" t="str">
            <v>74832Ports</v>
          </cell>
          <cell r="B3163" t="str">
            <v>Ports</v>
          </cell>
          <cell r="C3163" t="str">
            <v>74832</v>
          </cell>
          <cell r="D3163" t="str">
            <v>Deposit-National Bank 14 Days</v>
          </cell>
          <cell r="E3163" t="str">
            <v>BS16300</v>
          </cell>
        </row>
        <row r="3164">
          <cell r="A3164" t="str">
            <v>74833Ports</v>
          </cell>
          <cell r="B3164" t="str">
            <v>Ports</v>
          </cell>
          <cell r="C3164" t="str">
            <v>74833</v>
          </cell>
          <cell r="D3164" t="str">
            <v>Deposit-National Bank 30 Days</v>
          </cell>
          <cell r="E3164" t="str">
            <v>BS16300</v>
          </cell>
        </row>
        <row r="3165">
          <cell r="A3165" t="str">
            <v>74834Ports</v>
          </cell>
          <cell r="B3165" t="str">
            <v>Ports</v>
          </cell>
          <cell r="C3165" t="str">
            <v>74834</v>
          </cell>
          <cell r="D3165" t="str">
            <v>Deposit-National Bank 60 Days</v>
          </cell>
          <cell r="E3165" t="str">
            <v>BS16300</v>
          </cell>
        </row>
        <row r="3166">
          <cell r="A3166" t="str">
            <v>74835Ports</v>
          </cell>
          <cell r="B3166" t="str">
            <v>Ports</v>
          </cell>
          <cell r="C3166" t="str">
            <v>74835</v>
          </cell>
          <cell r="D3166" t="str">
            <v>Deposit-National Bank 90 Days</v>
          </cell>
          <cell r="E3166" t="str">
            <v>BS16300</v>
          </cell>
        </row>
        <row r="3167">
          <cell r="A3167" t="str">
            <v>74836Ports</v>
          </cell>
          <cell r="B3167" t="str">
            <v>Ports</v>
          </cell>
          <cell r="C3167" t="str">
            <v>74836</v>
          </cell>
          <cell r="D3167" t="str">
            <v>Deposit-National Foreign $</v>
          </cell>
          <cell r="E3167" t="str">
            <v>BS16300</v>
          </cell>
        </row>
        <row r="3168">
          <cell r="A3168" t="str">
            <v>74839Ports</v>
          </cell>
          <cell r="B3168" t="str">
            <v>Ports</v>
          </cell>
          <cell r="C3168" t="str">
            <v>74839</v>
          </cell>
          <cell r="D3168" t="str">
            <v>Deposits - BNZ Foreign</v>
          </cell>
          <cell r="E3168" t="str">
            <v>BS16300</v>
          </cell>
        </row>
        <row r="3169">
          <cell r="A3169" t="str">
            <v>74840Ports</v>
          </cell>
          <cell r="B3169" t="str">
            <v>Ports</v>
          </cell>
          <cell r="C3169" t="str">
            <v>74840</v>
          </cell>
          <cell r="D3169" t="str">
            <v>Deposit-BNZ On Call</v>
          </cell>
          <cell r="E3169" t="str">
            <v>BS16300</v>
          </cell>
        </row>
        <row r="3170">
          <cell r="A3170" t="str">
            <v>74841Ports</v>
          </cell>
          <cell r="B3170" t="str">
            <v>Ports</v>
          </cell>
          <cell r="C3170" t="str">
            <v>74841</v>
          </cell>
          <cell r="D3170" t="str">
            <v>Deposit-BNZ 7 Days</v>
          </cell>
          <cell r="E3170" t="str">
            <v>BS16300</v>
          </cell>
        </row>
        <row r="3171">
          <cell r="A3171" t="str">
            <v>74842Ports</v>
          </cell>
          <cell r="B3171" t="str">
            <v>Ports</v>
          </cell>
          <cell r="C3171" t="str">
            <v>74842</v>
          </cell>
          <cell r="D3171" t="str">
            <v>Deposit-BNZ 14 Days</v>
          </cell>
          <cell r="E3171" t="str">
            <v>BS16300</v>
          </cell>
        </row>
        <row r="3172">
          <cell r="A3172" t="str">
            <v>74843Ports</v>
          </cell>
          <cell r="B3172" t="str">
            <v>Ports</v>
          </cell>
          <cell r="C3172" t="str">
            <v>74843</v>
          </cell>
          <cell r="D3172" t="str">
            <v>Deposit-BNZ 30 Days</v>
          </cell>
          <cell r="E3172" t="str">
            <v>BS16300</v>
          </cell>
        </row>
        <row r="3173">
          <cell r="A3173" t="str">
            <v>74844Ports</v>
          </cell>
          <cell r="B3173" t="str">
            <v>Ports</v>
          </cell>
          <cell r="C3173" t="str">
            <v>74844</v>
          </cell>
          <cell r="D3173" t="str">
            <v>Deposit-BNZ 60 Days</v>
          </cell>
          <cell r="E3173" t="str">
            <v>BS16300</v>
          </cell>
        </row>
        <row r="3174">
          <cell r="A3174" t="str">
            <v>74845Ports</v>
          </cell>
          <cell r="B3174" t="str">
            <v>Ports</v>
          </cell>
          <cell r="C3174" t="str">
            <v>74845</v>
          </cell>
          <cell r="D3174" t="str">
            <v>Deposit-BNZ 90 Days</v>
          </cell>
          <cell r="E3174" t="str">
            <v>BS16300</v>
          </cell>
        </row>
        <row r="3175">
          <cell r="A3175" t="str">
            <v>74846Ports</v>
          </cell>
          <cell r="B3175" t="str">
            <v>Ports</v>
          </cell>
          <cell r="C3175" t="str">
            <v>74846</v>
          </cell>
          <cell r="D3175" t="str">
            <v>Deposit-BNZ Foreign $</v>
          </cell>
          <cell r="E3175" t="str">
            <v>BS16300</v>
          </cell>
        </row>
        <row r="3176">
          <cell r="A3176" t="str">
            <v>75000Ports</v>
          </cell>
          <cell r="B3176" t="str">
            <v>Ports</v>
          </cell>
          <cell r="C3176" t="str">
            <v>75000</v>
          </cell>
          <cell r="D3176" t="str">
            <v>Deferred tax asset</v>
          </cell>
          <cell r="E3176" t="str">
            <v>BS21010</v>
          </cell>
        </row>
        <row r="3177">
          <cell r="A3177" t="str">
            <v>76100Ports</v>
          </cell>
          <cell r="B3177" t="str">
            <v>Ports</v>
          </cell>
          <cell r="C3177" t="str">
            <v>76100</v>
          </cell>
          <cell r="D3177" t="str">
            <v>External Debtors Control A/C</v>
          </cell>
          <cell r="E3177" t="str">
            <v>BS14011</v>
          </cell>
        </row>
        <row r="3178">
          <cell r="A3178" t="str">
            <v>76103Ports</v>
          </cell>
          <cell r="B3178" t="str">
            <v>Ports</v>
          </cell>
          <cell r="C3178" t="str">
            <v>76103</v>
          </cell>
          <cell r="D3178" t="str">
            <v>Australian GST Debtor</v>
          </cell>
          <cell r="E3178" t="str">
            <v>BS14011</v>
          </cell>
        </row>
        <row r="3179">
          <cell r="A3179" t="str">
            <v>76105Ports</v>
          </cell>
          <cell r="B3179" t="str">
            <v>Ports</v>
          </cell>
          <cell r="C3179" t="str">
            <v>76105</v>
          </cell>
          <cell r="D3179" t="str">
            <v>Unbilled Accounts Receivable</v>
          </cell>
          <cell r="E3179" t="str">
            <v>BS14020</v>
          </cell>
        </row>
        <row r="3180">
          <cell r="A3180" t="str">
            <v>76110Ports</v>
          </cell>
          <cell r="B3180" t="str">
            <v>Ports</v>
          </cell>
          <cell r="C3180" t="str">
            <v>76110</v>
          </cell>
          <cell r="D3180" t="str">
            <v>Internal Debtors Control A/C</v>
          </cell>
          <cell r="E3180" t="str">
            <v>BS14020</v>
          </cell>
        </row>
        <row r="3181">
          <cell r="A3181" t="str">
            <v>76111Ports</v>
          </cell>
          <cell r="B3181" t="str">
            <v>Ports</v>
          </cell>
          <cell r="C3181" t="str">
            <v>76111</v>
          </cell>
          <cell r="D3181" t="str">
            <v>Marina / Property Recharge</v>
          </cell>
          <cell r="E3181" t="str">
            <v>BS14011</v>
          </cell>
        </row>
        <row r="3182">
          <cell r="A3182" t="str">
            <v>76112Ports</v>
          </cell>
          <cell r="B3182" t="str">
            <v>Ports</v>
          </cell>
          <cell r="C3182" t="str">
            <v>76112</v>
          </cell>
          <cell r="D3182" t="str">
            <v>Debtors Control - Ak Council  Related Party</v>
          </cell>
          <cell r="E3182" t="str">
            <v>BS14011</v>
          </cell>
        </row>
        <row r="3183">
          <cell r="A3183" t="str">
            <v>76113Ports</v>
          </cell>
          <cell r="B3183" t="str">
            <v>Ports</v>
          </cell>
          <cell r="C3183" t="str">
            <v>76113</v>
          </cell>
          <cell r="D3183" t="str">
            <v>Marina/Property Licence Income</v>
          </cell>
          <cell r="E3183" t="str">
            <v>BS14011</v>
          </cell>
        </row>
        <row r="3184">
          <cell r="A3184" t="str">
            <v>76114Ports</v>
          </cell>
          <cell r="B3184" t="str">
            <v>Ports</v>
          </cell>
          <cell r="C3184" t="str">
            <v>76114</v>
          </cell>
          <cell r="D3184" t="str">
            <v>Current Acct-Parnell Property</v>
          </cell>
          <cell r="E3184" t="str">
            <v>BS14011</v>
          </cell>
        </row>
        <row r="3185">
          <cell r="A3185" t="str">
            <v>76115Ports</v>
          </cell>
          <cell r="B3185" t="str">
            <v>Ports</v>
          </cell>
          <cell r="C3185" t="str">
            <v>76115</v>
          </cell>
          <cell r="D3185" t="str">
            <v>Debtors Refund Control</v>
          </cell>
          <cell r="E3185" t="str">
            <v>BS14011</v>
          </cell>
        </row>
        <row r="3186">
          <cell r="A3186" t="str">
            <v>76116Ports</v>
          </cell>
          <cell r="B3186" t="str">
            <v>Ports</v>
          </cell>
          <cell r="C3186" t="str">
            <v>76116</v>
          </cell>
          <cell r="D3186" t="str">
            <v>Debtor Credit Transfer</v>
          </cell>
          <cell r="E3186" t="str">
            <v>BS14011</v>
          </cell>
        </row>
        <row r="3187">
          <cell r="A3187" t="str">
            <v>76117Ports</v>
          </cell>
          <cell r="B3187" t="str">
            <v>Ports</v>
          </cell>
          <cell r="C3187" t="str">
            <v>76117</v>
          </cell>
          <cell r="D3187" t="str">
            <v>Current Acct-Treadway Trust</v>
          </cell>
          <cell r="E3187" t="str">
            <v>BS11928</v>
          </cell>
        </row>
        <row r="3188">
          <cell r="A3188" t="str">
            <v>76120Ports</v>
          </cell>
          <cell r="B3188" t="str">
            <v>Ports</v>
          </cell>
          <cell r="C3188" t="str">
            <v>76120</v>
          </cell>
          <cell r="D3188" t="str">
            <v>Provision For Doubtful Debts</v>
          </cell>
          <cell r="E3188" t="str">
            <v>BS14410</v>
          </cell>
        </row>
        <row r="3189">
          <cell r="A3189" t="str">
            <v>76125Ports</v>
          </cell>
          <cell r="B3189" t="str">
            <v>Ports</v>
          </cell>
          <cell r="C3189" t="str">
            <v>76125</v>
          </cell>
          <cell r="D3189" t="str">
            <v>Provision for Credit Notes</v>
          </cell>
          <cell r="E3189" t="str">
            <v>BS14410</v>
          </cell>
        </row>
        <row r="3190">
          <cell r="A3190" t="str">
            <v>76130Ports</v>
          </cell>
          <cell r="B3190" t="str">
            <v>Ports</v>
          </cell>
          <cell r="C3190" t="str">
            <v>76130</v>
          </cell>
          <cell r="D3190" t="str">
            <v>Trfr Credit Balances In Debtor</v>
          </cell>
          <cell r="E3190" t="str">
            <v>BS14011</v>
          </cell>
        </row>
        <row r="3191">
          <cell r="A3191" t="str">
            <v>76140Ports</v>
          </cell>
          <cell r="B3191" t="str">
            <v>Ports</v>
          </cell>
          <cell r="C3191" t="str">
            <v>76140</v>
          </cell>
          <cell r="D3191" t="str">
            <v>Difference on Elimination</v>
          </cell>
          <cell r="E3191" t="str">
            <v>BS14011</v>
          </cell>
        </row>
        <row r="3192">
          <cell r="A3192" t="str">
            <v>76200Ports</v>
          </cell>
          <cell r="B3192" t="str">
            <v>Ports</v>
          </cell>
          <cell r="C3192" t="str">
            <v>76200</v>
          </cell>
          <cell r="D3192" t="str">
            <v>Internal Debtors W-I-P</v>
          </cell>
          <cell r="E3192" t="str">
            <v>BS14011</v>
          </cell>
        </row>
        <row r="3193">
          <cell r="A3193" t="str">
            <v>76250Ports</v>
          </cell>
          <cell r="B3193" t="str">
            <v>Ports</v>
          </cell>
          <cell r="C3193" t="str">
            <v>76250</v>
          </cell>
          <cell r="D3193" t="str">
            <v>Owing From Wynrd Mgmt -ARH</v>
          </cell>
          <cell r="E3193" t="str">
            <v>BS14011</v>
          </cell>
        </row>
        <row r="3194">
          <cell r="A3194" t="str">
            <v>76251Ports</v>
          </cell>
          <cell r="B3194" t="str">
            <v>Ports</v>
          </cell>
          <cell r="C3194" t="str">
            <v>76251</v>
          </cell>
          <cell r="D3194" t="str">
            <v>Other Intangible  Assets</v>
          </cell>
          <cell r="E3194" t="str">
            <v>BS11490</v>
          </cell>
        </row>
        <row r="3195">
          <cell r="A3195" t="str">
            <v>76300Ports</v>
          </cell>
          <cell r="B3195" t="str">
            <v>Ports</v>
          </cell>
          <cell r="C3195" t="str">
            <v>76300</v>
          </cell>
          <cell r="D3195" t="str">
            <v>Sundry Debtors-Cargo Movers</v>
          </cell>
          <cell r="E3195" t="str">
            <v>BS14011</v>
          </cell>
        </row>
        <row r="3196">
          <cell r="A3196" t="str">
            <v>76400Ports</v>
          </cell>
          <cell r="B3196" t="str">
            <v>Ports</v>
          </cell>
          <cell r="C3196" t="str">
            <v>76400</v>
          </cell>
          <cell r="D3196" t="str">
            <v>Sundry Debtors-POA Bldg Costs</v>
          </cell>
          <cell r="E3196" t="str">
            <v>BS14011</v>
          </cell>
        </row>
        <row r="3197">
          <cell r="A3197" t="str">
            <v>77000Ports</v>
          </cell>
          <cell r="B3197" t="str">
            <v>Ports</v>
          </cell>
          <cell r="C3197" t="str">
            <v>77000</v>
          </cell>
          <cell r="D3197" t="str">
            <v>Sundry Debtors-Miscellaneous</v>
          </cell>
          <cell r="E3197" t="str">
            <v>BS14011</v>
          </cell>
        </row>
        <row r="3198">
          <cell r="A3198" t="str">
            <v>77100Ports</v>
          </cell>
          <cell r="B3198" t="str">
            <v>Ports</v>
          </cell>
          <cell r="C3198" t="str">
            <v>77100</v>
          </cell>
          <cell r="D3198" t="str">
            <v>Sundry Debtors-Acc</v>
          </cell>
          <cell r="E3198" t="str">
            <v>BS14090</v>
          </cell>
        </row>
        <row r="3199">
          <cell r="A3199" t="str">
            <v>77110Ports</v>
          </cell>
          <cell r="B3199" t="str">
            <v>Ports</v>
          </cell>
          <cell r="C3199" t="str">
            <v>77110</v>
          </cell>
          <cell r="D3199" t="str">
            <v>Sundry Debtors-Insurance Recv</v>
          </cell>
          <cell r="E3199" t="str">
            <v>BS14090</v>
          </cell>
        </row>
        <row r="3200">
          <cell r="A3200" t="str">
            <v>77200Ports</v>
          </cell>
          <cell r="B3200" t="str">
            <v>Ports</v>
          </cell>
          <cell r="C3200" t="str">
            <v>77200</v>
          </cell>
          <cell r="D3200" t="str">
            <v>Sundry Debtors-Wage Rounding</v>
          </cell>
          <cell r="E3200" t="str">
            <v>BS14090</v>
          </cell>
        </row>
        <row r="3201">
          <cell r="A3201" t="str">
            <v>77300Ports</v>
          </cell>
          <cell r="B3201" t="str">
            <v>Ports</v>
          </cell>
          <cell r="C3201" t="str">
            <v>77300</v>
          </cell>
          <cell r="D3201" t="str">
            <v>Sundry Debtors-Kitchener Group</v>
          </cell>
          <cell r="E3201" t="str">
            <v>BS14090</v>
          </cell>
        </row>
        <row r="3202">
          <cell r="A3202" t="str">
            <v>77400Ports</v>
          </cell>
          <cell r="B3202" t="str">
            <v>Ports</v>
          </cell>
          <cell r="C3202" t="str">
            <v>77400</v>
          </cell>
          <cell r="D3202" t="str">
            <v>Staff Debtors</v>
          </cell>
          <cell r="E3202" t="str">
            <v>BS14090</v>
          </cell>
        </row>
        <row r="3203">
          <cell r="A3203" t="str">
            <v>77410Ports</v>
          </cell>
          <cell r="B3203" t="str">
            <v>Ports</v>
          </cell>
          <cell r="C3203" t="str">
            <v>77410</v>
          </cell>
          <cell r="D3203" t="str">
            <v>Staff Receipts Ex Payroll</v>
          </cell>
          <cell r="E3203" t="str">
            <v>BS14090</v>
          </cell>
        </row>
        <row r="3204">
          <cell r="A3204" t="str">
            <v>77420Ports</v>
          </cell>
          <cell r="B3204" t="str">
            <v>Ports</v>
          </cell>
          <cell r="C3204" t="str">
            <v>77420</v>
          </cell>
          <cell r="D3204" t="str">
            <v>Staff Advance Account</v>
          </cell>
          <cell r="E3204" t="str">
            <v>BS14011</v>
          </cell>
        </row>
        <row r="3205">
          <cell r="A3205" t="str">
            <v>77500Ports</v>
          </cell>
          <cell r="B3205" t="str">
            <v>Ports</v>
          </cell>
          <cell r="C3205" t="str">
            <v>77500</v>
          </cell>
          <cell r="D3205" t="str">
            <v>Reconditioned Stock Creditor</v>
          </cell>
          <cell r="E3205" t="str">
            <v>BS14090</v>
          </cell>
        </row>
        <row r="3206">
          <cell r="A3206" t="str">
            <v>77510Ports</v>
          </cell>
          <cell r="B3206" t="str">
            <v>Ports</v>
          </cell>
          <cell r="C3206" t="str">
            <v>77510</v>
          </cell>
          <cell r="D3206" t="str">
            <v>Stock Recondition Debtor</v>
          </cell>
          <cell r="E3206" t="str">
            <v>BS14090</v>
          </cell>
        </row>
        <row r="3207">
          <cell r="A3207" t="str">
            <v>78000Ports</v>
          </cell>
          <cell r="B3207" t="str">
            <v>Ports</v>
          </cell>
          <cell r="C3207" t="str">
            <v>78000</v>
          </cell>
          <cell r="D3207" t="str">
            <v>Prepayment-Rates In Advance</v>
          </cell>
          <cell r="E3207" t="str">
            <v>BS14810</v>
          </cell>
        </row>
        <row r="3208">
          <cell r="A3208" t="str">
            <v>78050Ports</v>
          </cell>
          <cell r="B3208" t="str">
            <v>Ports</v>
          </cell>
          <cell r="C3208" t="str">
            <v>78050</v>
          </cell>
          <cell r="D3208" t="str">
            <v>Private ACC clearing account</v>
          </cell>
          <cell r="E3208" t="str">
            <v>BS14090</v>
          </cell>
        </row>
        <row r="3209">
          <cell r="A3209" t="str">
            <v>78100Ports</v>
          </cell>
          <cell r="B3209" t="str">
            <v>Ports</v>
          </cell>
          <cell r="C3209" t="str">
            <v>78100</v>
          </cell>
          <cell r="D3209" t="str">
            <v>Prepayment-Insurance In Adv</v>
          </cell>
          <cell r="E3209" t="str">
            <v>BS14810</v>
          </cell>
        </row>
        <row r="3210">
          <cell r="A3210" t="str">
            <v>78300Ports</v>
          </cell>
          <cell r="B3210" t="str">
            <v>Ports</v>
          </cell>
          <cell r="C3210" t="str">
            <v>78300</v>
          </cell>
          <cell r="D3210" t="str">
            <v>DTM Annual Licence Fee</v>
          </cell>
          <cell r="E3210" t="str">
            <v>BS14090</v>
          </cell>
        </row>
        <row r="3211">
          <cell r="A3211" t="str">
            <v>78399Ports</v>
          </cell>
          <cell r="B3211" t="str">
            <v>Ports</v>
          </cell>
          <cell r="C3211" t="str">
            <v>78399</v>
          </cell>
          <cell r="D3211" t="str">
            <v>Prepayment - Other</v>
          </cell>
          <cell r="E3211" t="str">
            <v>BS14810</v>
          </cell>
        </row>
        <row r="3212">
          <cell r="A3212" t="str">
            <v>78400Ports</v>
          </cell>
          <cell r="B3212" t="str">
            <v>Ports</v>
          </cell>
          <cell r="C3212" t="str">
            <v>78400</v>
          </cell>
          <cell r="D3212" t="str">
            <v>Prepayment-Miscellaneous</v>
          </cell>
          <cell r="E3212" t="str">
            <v>BS14810</v>
          </cell>
        </row>
        <row r="3213">
          <cell r="A3213" t="str">
            <v>78500Ports</v>
          </cell>
          <cell r="B3213" t="str">
            <v>Ports</v>
          </cell>
          <cell r="C3213" t="str">
            <v>78500</v>
          </cell>
          <cell r="D3213" t="str">
            <v>Prepayments- Line Fees</v>
          </cell>
          <cell r="E3213" t="str">
            <v>BS14810</v>
          </cell>
        </row>
        <row r="3214">
          <cell r="A3214" t="str">
            <v>78600Ports</v>
          </cell>
          <cell r="B3214" t="str">
            <v>Ports</v>
          </cell>
          <cell r="C3214" t="str">
            <v>78600</v>
          </cell>
          <cell r="D3214" t="str">
            <v>Suspense Account</v>
          </cell>
          <cell r="E3214" t="str">
            <v>BS14090</v>
          </cell>
        </row>
        <row r="3215">
          <cell r="A3215" t="str">
            <v>78700Ports</v>
          </cell>
          <cell r="B3215" t="str">
            <v>Ports</v>
          </cell>
          <cell r="C3215" t="str">
            <v>78700</v>
          </cell>
          <cell r="D3215" t="str">
            <v>Debtors Suspense-Edi</v>
          </cell>
          <cell r="E3215" t="str">
            <v>BS14090</v>
          </cell>
        </row>
        <row r="3216">
          <cell r="A3216" t="str">
            <v>78800Ports</v>
          </cell>
          <cell r="B3216" t="str">
            <v>Ports</v>
          </cell>
          <cell r="C3216" t="str">
            <v>78800</v>
          </cell>
          <cell r="D3216" t="str">
            <v>WXIST BEU Sales Recognition</v>
          </cell>
          <cell r="E3216" t="str">
            <v>BS14090</v>
          </cell>
        </row>
        <row r="3217">
          <cell r="A3217" t="str">
            <v>78801Ports</v>
          </cell>
          <cell r="B3217" t="str">
            <v>Ports</v>
          </cell>
          <cell r="C3217" t="str">
            <v>78801</v>
          </cell>
          <cell r="D3217" t="str">
            <v>WXIST BEU Sales Receipts</v>
          </cell>
          <cell r="E3217" t="str">
            <v>BS14090</v>
          </cell>
        </row>
        <row r="3218">
          <cell r="A3218" t="str">
            <v>78810Ports</v>
          </cell>
          <cell r="B3218" t="str">
            <v>Ports</v>
          </cell>
          <cell r="C3218" t="str">
            <v>78810</v>
          </cell>
          <cell r="D3218" t="str">
            <v>Emt Beu Sales Receipts</v>
          </cell>
          <cell r="E3218" t="str">
            <v>BS14090</v>
          </cell>
        </row>
        <row r="3219">
          <cell r="A3219" t="str">
            <v>78820Ports</v>
          </cell>
          <cell r="B3219" t="str">
            <v>Ports</v>
          </cell>
          <cell r="C3219" t="str">
            <v>78820</v>
          </cell>
          <cell r="D3219" t="str">
            <v>WXTEN Cost Recognition</v>
          </cell>
          <cell r="E3219" t="str">
            <v>BS14090</v>
          </cell>
        </row>
        <row r="3220">
          <cell r="A3220" t="str">
            <v>78821Ports</v>
          </cell>
          <cell r="B3220" t="str">
            <v>Ports</v>
          </cell>
          <cell r="C3220" t="str">
            <v>78821</v>
          </cell>
          <cell r="D3220" t="str">
            <v>WXTEN Development Cost</v>
          </cell>
          <cell r="E3220" t="str">
            <v>BS14090</v>
          </cell>
        </row>
        <row r="3221">
          <cell r="A3221" t="str">
            <v>78822Ports</v>
          </cell>
          <cell r="B3221" t="str">
            <v>Ports</v>
          </cell>
          <cell r="C3221" t="str">
            <v>78822</v>
          </cell>
          <cell r="D3221" t="str">
            <v>WXTEN Berth Stock</v>
          </cell>
          <cell r="E3221" t="str">
            <v>BS14090</v>
          </cell>
        </row>
        <row r="3222">
          <cell r="A3222" t="str">
            <v>78830Ports</v>
          </cell>
          <cell r="B3222" t="str">
            <v>Ports</v>
          </cell>
          <cell r="C3222" t="str">
            <v>78830</v>
          </cell>
          <cell r="D3222" t="str">
            <v>WXTEN Sales Receipts</v>
          </cell>
          <cell r="E3222" t="str">
            <v>BS14090</v>
          </cell>
        </row>
        <row r="3223">
          <cell r="A3223" t="str">
            <v>78831Ports</v>
          </cell>
          <cell r="B3223" t="str">
            <v>Ports</v>
          </cell>
          <cell r="C3223" t="str">
            <v>78831</v>
          </cell>
          <cell r="D3223" t="str">
            <v>WXTEN Sales Recognition</v>
          </cell>
          <cell r="E3223" t="str">
            <v>BS14090</v>
          </cell>
        </row>
        <row r="3224">
          <cell r="A3224" t="str">
            <v>78840Ports</v>
          </cell>
          <cell r="B3224" t="str">
            <v>Ports</v>
          </cell>
          <cell r="C3224" t="str">
            <v>78840</v>
          </cell>
          <cell r="D3224" t="str">
            <v>Hobson BEU Cost</v>
          </cell>
          <cell r="E3224" t="str">
            <v>BS14090</v>
          </cell>
        </row>
        <row r="3225">
          <cell r="A3225" t="str">
            <v>78841Ports</v>
          </cell>
          <cell r="B3225" t="str">
            <v>Ports</v>
          </cell>
          <cell r="C3225" t="str">
            <v>78841</v>
          </cell>
          <cell r="D3225" t="str">
            <v>Hobson Development Cost</v>
          </cell>
          <cell r="E3225" t="str">
            <v>BS14090</v>
          </cell>
        </row>
        <row r="3226">
          <cell r="A3226" t="str">
            <v>78845Ports</v>
          </cell>
          <cell r="B3226" t="str">
            <v>Ports</v>
          </cell>
          <cell r="C3226" t="str">
            <v>78845</v>
          </cell>
          <cell r="D3226" t="str">
            <v>Hobson Sale Recognition P&amp;L</v>
          </cell>
          <cell r="E3226" t="str">
            <v>BS14090</v>
          </cell>
        </row>
        <row r="3227">
          <cell r="A3227" t="str">
            <v>78846Ports</v>
          </cell>
          <cell r="B3227" t="str">
            <v>Ports</v>
          </cell>
          <cell r="C3227" t="str">
            <v>78846</v>
          </cell>
          <cell r="D3227" t="str">
            <v>Hobson Sales Receipts</v>
          </cell>
          <cell r="E3227" t="str">
            <v>BS14090</v>
          </cell>
        </row>
        <row r="3228">
          <cell r="A3228" t="str">
            <v>78850Ports</v>
          </cell>
          <cell r="B3228" t="str">
            <v>Ports</v>
          </cell>
          <cell r="C3228" t="str">
            <v>78850</v>
          </cell>
          <cell r="D3228" t="str">
            <v>Cement BEU Cost</v>
          </cell>
          <cell r="E3228" t="str">
            <v>BS14090</v>
          </cell>
        </row>
        <row r="3229">
          <cell r="A3229" t="str">
            <v>78860Ports</v>
          </cell>
          <cell r="B3229" t="str">
            <v>Ports</v>
          </cell>
          <cell r="C3229" t="str">
            <v>78860</v>
          </cell>
          <cell r="D3229" t="str">
            <v>B-F P &amp; L Cost Recognition</v>
          </cell>
          <cell r="E3229" t="str">
            <v>BS14090</v>
          </cell>
        </row>
        <row r="3230">
          <cell r="A3230" t="str">
            <v>78865Ports</v>
          </cell>
          <cell r="B3230" t="str">
            <v>Ports</v>
          </cell>
          <cell r="C3230" t="str">
            <v>78865</v>
          </cell>
          <cell r="D3230" t="str">
            <v>B - F BEU Cost</v>
          </cell>
          <cell r="E3230" t="str">
            <v>BS14090</v>
          </cell>
        </row>
        <row r="3231">
          <cell r="A3231" t="str">
            <v>78870Ports</v>
          </cell>
          <cell r="B3231" t="str">
            <v>Ports</v>
          </cell>
          <cell r="C3231" t="str">
            <v>78870</v>
          </cell>
          <cell r="D3231" t="str">
            <v>B-F Refurbishment Costs</v>
          </cell>
          <cell r="E3231" t="str">
            <v>BS14090</v>
          </cell>
        </row>
        <row r="3232">
          <cell r="A3232" t="str">
            <v>78880Ports</v>
          </cell>
          <cell r="B3232" t="str">
            <v>Ports</v>
          </cell>
          <cell r="C3232" t="str">
            <v>78880</v>
          </cell>
          <cell r="D3232" t="str">
            <v>B-F BEU Sales Receipts</v>
          </cell>
          <cell r="E3232" t="str">
            <v>BS14090</v>
          </cell>
        </row>
        <row r="3233">
          <cell r="A3233" t="str">
            <v>78881Ports</v>
          </cell>
          <cell r="B3233" t="str">
            <v>Ports</v>
          </cell>
          <cell r="C3233" t="str">
            <v>78881</v>
          </cell>
          <cell r="D3233" t="str">
            <v>B-F P &amp; L Sales Recognition</v>
          </cell>
          <cell r="E3233" t="str">
            <v>BS14090</v>
          </cell>
        </row>
        <row r="3234">
          <cell r="A3234" t="str">
            <v>78885Ports</v>
          </cell>
          <cell r="B3234" t="str">
            <v>Ports</v>
          </cell>
          <cell r="C3234" t="str">
            <v>78885</v>
          </cell>
          <cell r="D3234" t="str">
            <v>Deposit Hobson West Whf Marina</v>
          </cell>
          <cell r="E3234" t="str">
            <v>BS14090</v>
          </cell>
        </row>
        <row r="3235">
          <cell r="A3235" t="str">
            <v>78890Ports</v>
          </cell>
          <cell r="B3235" t="str">
            <v>Ports</v>
          </cell>
          <cell r="C3235" t="str">
            <v>78890</v>
          </cell>
          <cell r="D3235" t="str">
            <v>B - F Related Surrender Costs</v>
          </cell>
          <cell r="E3235" t="str">
            <v>BS14090</v>
          </cell>
        </row>
        <row r="3236">
          <cell r="A3236" t="str">
            <v>78900Ports</v>
          </cell>
          <cell r="B3236" t="str">
            <v>Ports</v>
          </cell>
          <cell r="C3236" t="str">
            <v>78900</v>
          </cell>
          <cell r="D3236" t="str">
            <v>Marina Trusts Recharge Account</v>
          </cell>
          <cell r="E3236" t="str">
            <v>BS14090</v>
          </cell>
        </row>
        <row r="3237">
          <cell r="A3237" t="str">
            <v>78910Ports</v>
          </cell>
          <cell r="B3237" t="str">
            <v>Ports</v>
          </cell>
          <cell r="C3237" t="str">
            <v>78910</v>
          </cell>
          <cell r="D3237" t="str">
            <v>WXIST Annual Licence Fee</v>
          </cell>
          <cell r="E3237" t="str">
            <v>BS14090</v>
          </cell>
        </row>
        <row r="3238">
          <cell r="A3238" t="str">
            <v>78911Ports</v>
          </cell>
          <cell r="B3238" t="str">
            <v>Ports</v>
          </cell>
          <cell r="C3238" t="str">
            <v>78911</v>
          </cell>
          <cell r="D3238" t="str">
            <v>WXTEN Annual Licence Fee</v>
          </cell>
          <cell r="E3238" t="str">
            <v>BS14090</v>
          </cell>
        </row>
        <row r="3239">
          <cell r="A3239" t="str">
            <v>78912Ports</v>
          </cell>
          <cell r="B3239" t="str">
            <v>Ports</v>
          </cell>
          <cell r="C3239" t="str">
            <v>78912</v>
          </cell>
          <cell r="D3239" t="str">
            <v>DTM Anual Licence Fee</v>
          </cell>
          <cell r="E3239" t="str">
            <v>BS14090</v>
          </cell>
        </row>
        <row r="3240">
          <cell r="A3240" t="str">
            <v>78915Ports</v>
          </cell>
          <cell r="B3240" t="str">
            <v>Ports</v>
          </cell>
          <cell r="C3240" t="str">
            <v>78915</v>
          </cell>
          <cell r="D3240" t="str">
            <v>WXTEN Licence Fee</v>
          </cell>
          <cell r="E3240" t="str">
            <v>BS14090</v>
          </cell>
        </row>
        <row r="3241">
          <cell r="A3241" t="str">
            <v>79000Ports</v>
          </cell>
          <cell r="B3241" t="str">
            <v>Ports</v>
          </cell>
          <cell r="C3241" t="str">
            <v>79000</v>
          </cell>
          <cell r="D3241" t="str">
            <v>Commitments Only</v>
          </cell>
          <cell r="E3241" t="str">
            <v>BS14090</v>
          </cell>
        </row>
        <row r="3242">
          <cell r="A3242" t="str">
            <v>79100Ports</v>
          </cell>
          <cell r="B3242" t="str">
            <v>Ports</v>
          </cell>
          <cell r="C3242" t="str">
            <v>79100</v>
          </cell>
          <cell r="D3242" t="str">
            <v>Stock Account-General</v>
          </cell>
          <cell r="E3242" t="str">
            <v>BS15510</v>
          </cell>
        </row>
        <row r="3243">
          <cell r="A3243" t="str">
            <v>79101Ports</v>
          </cell>
          <cell r="B3243" t="str">
            <v>Ports</v>
          </cell>
          <cell r="C3243" t="str">
            <v>79101</v>
          </cell>
          <cell r="D3243" t="str">
            <v>Provision for stock</v>
          </cell>
          <cell r="E3243" t="str">
            <v>BS15510</v>
          </cell>
        </row>
        <row r="3244">
          <cell r="A3244" t="str">
            <v>79200Ports</v>
          </cell>
          <cell r="B3244" t="str">
            <v>Ports</v>
          </cell>
          <cell r="C3244" t="str">
            <v>79200</v>
          </cell>
          <cell r="D3244" t="str">
            <v>Inventrory Control - Phys</v>
          </cell>
          <cell r="E3244" t="str">
            <v>BS15510</v>
          </cell>
        </row>
        <row r="3245">
          <cell r="A3245" t="str">
            <v>79210Ports</v>
          </cell>
          <cell r="B3245" t="str">
            <v>Ports</v>
          </cell>
          <cell r="C3245" t="str">
            <v>79210</v>
          </cell>
          <cell r="D3245" t="str">
            <v>WXIST Beu Cost Recognition</v>
          </cell>
          <cell r="E3245" t="str">
            <v>BS15510</v>
          </cell>
        </row>
        <row r="3246">
          <cell r="A3246" t="str">
            <v>79240Ports</v>
          </cell>
          <cell r="B3246" t="str">
            <v>Ports</v>
          </cell>
          <cell r="C3246" t="str">
            <v>79240</v>
          </cell>
          <cell r="D3246" t="str">
            <v>WXIST Berth Stocks</v>
          </cell>
          <cell r="E3246" t="str">
            <v>BS15510</v>
          </cell>
        </row>
        <row r="3247">
          <cell r="A3247" t="str">
            <v>79300Ports</v>
          </cell>
          <cell r="B3247" t="str">
            <v>Ports</v>
          </cell>
          <cell r="C3247" t="str">
            <v>79300</v>
          </cell>
          <cell r="D3247" t="str">
            <v>Inventory Control - Finan</v>
          </cell>
          <cell r="E3247" t="str">
            <v>BS15510</v>
          </cell>
        </row>
        <row r="3248">
          <cell r="A3248" t="str">
            <v>79301Ports</v>
          </cell>
          <cell r="B3248" t="str">
            <v>Ports</v>
          </cell>
          <cell r="C3248" t="str">
            <v>79301</v>
          </cell>
          <cell r="D3248" t="str">
            <v>GRNI - Stock</v>
          </cell>
          <cell r="E3248" t="str">
            <v>BS15510</v>
          </cell>
        </row>
        <row r="3249">
          <cell r="A3249" t="str">
            <v>79302Ports</v>
          </cell>
          <cell r="B3249" t="str">
            <v>Ports</v>
          </cell>
          <cell r="C3249" t="str">
            <v>79302</v>
          </cell>
          <cell r="D3249" t="str">
            <v>Inventory reclassification</v>
          </cell>
          <cell r="E3249" t="str">
            <v>BS15510</v>
          </cell>
        </row>
        <row r="3250">
          <cell r="A3250" t="str">
            <v>79310Ports</v>
          </cell>
          <cell r="B3250" t="str">
            <v>Ports</v>
          </cell>
          <cell r="C3250" t="str">
            <v>79310</v>
          </cell>
          <cell r="D3250" t="str">
            <v>Spare Parts Stock</v>
          </cell>
          <cell r="E3250" t="str">
            <v>BS15510</v>
          </cell>
        </row>
        <row r="3251">
          <cell r="A3251" t="str">
            <v>79320Ports</v>
          </cell>
          <cell r="B3251" t="str">
            <v>Ports</v>
          </cell>
          <cell r="C3251" t="str">
            <v>79320</v>
          </cell>
          <cell r="D3251" t="str">
            <v>Inventory Control - Finan (PI)</v>
          </cell>
          <cell r="E3251" t="str">
            <v>BS15510</v>
          </cell>
        </row>
        <row r="3252">
          <cell r="A3252" t="str">
            <v>79330Ports</v>
          </cell>
          <cell r="B3252" t="str">
            <v>Ports</v>
          </cell>
          <cell r="C3252" t="str">
            <v>79330</v>
          </cell>
          <cell r="D3252" t="str">
            <v>Internal Refurb stock in progress</v>
          </cell>
          <cell r="E3252" t="str">
            <v>BS15510</v>
          </cell>
        </row>
        <row r="3253">
          <cell r="A3253" t="str">
            <v>79331Ports</v>
          </cell>
          <cell r="B3253" t="str">
            <v>Ports</v>
          </cell>
          <cell r="C3253" t="str">
            <v>79331</v>
          </cell>
          <cell r="D3253" t="str">
            <v>Internal refurb production stock</v>
          </cell>
          <cell r="E3253" t="str">
            <v>BS15510</v>
          </cell>
        </row>
        <row r="3254">
          <cell r="A3254" t="str">
            <v>79400Ports</v>
          </cell>
          <cell r="B3254" t="str">
            <v>Ports</v>
          </cell>
          <cell r="C3254" t="str">
            <v>79400</v>
          </cell>
          <cell r="D3254" t="str">
            <v>Work In Progress</v>
          </cell>
          <cell r="E3254" t="str">
            <v>BS15510</v>
          </cell>
        </row>
        <row r="3255">
          <cell r="A3255" t="str">
            <v>79500Ports</v>
          </cell>
          <cell r="B3255" t="str">
            <v>Ports</v>
          </cell>
          <cell r="C3255" t="str">
            <v>79500</v>
          </cell>
          <cell r="D3255" t="str">
            <v>Received Not Yet Invoiced</v>
          </cell>
          <cell r="E3255" t="str">
            <v>BS15510</v>
          </cell>
        </row>
        <row r="3256">
          <cell r="A3256" t="str">
            <v>79600Ports</v>
          </cell>
          <cell r="B3256" t="str">
            <v>Ports</v>
          </cell>
          <cell r="C3256" t="str">
            <v>79600</v>
          </cell>
          <cell r="D3256" t="str">
            <v>Reconditioned Stock</v>
          </cell>
          <cell r="E3256" t="str">
            <v>BS15510</v>
          </cell>
        </row>
        <row r="3257">
          <cell r="A3257" t="str">
            <v>79700Ports</v>
          </cell>
          <cell r="B3257" t="str">
            <v>Ports</v>
          </cell>
          <cell r="C3257" t="str">
            <v>79700</v>
          </cell>
          <cell r="D3257" t="str">
            <v>Stock Price Variances</v>
          </cell>
          <cell r="E3257" t="str">
            <v>BS15510</v>
          </cell>
        </row>
        <row r="3258">
          <cell r="A3258" t="str">
            <v>79900Ports</v>
          </cell>
          <cell r="B3258" t="str">
            <v>Ports</v>
          </cell>
          <cell r="C3258" t="str">
            <v>79900</v>
          </cell>
          <cell r="D3258" t="str">
            <v>Provision For Stock Writedown</v>
          </cell>
          <cell r="E3258" t="str">
            <v>BS15510</v>
          </cell>
        </row>
        <row r="3259">
          <cell r="A3259" t="str">
            <v>79910Ports</v>
          </cell>
          <cell r="B3259" t="str">
            <v>Ports</v>
          </cell>
          <cell r="C3259" t="str">
            <v>79910</v>
          </cell>
          <cell r="D3259" t="str">
            <v>Inventory - net Realisable Value Reclass</v>
          </cell>
          <cell r="E3259" t="str">
            <v>BS15510</v>
          </cell>
        </row>
        <row r="3260">
          <cell r="A3260" t="str">
            <v>82000Ports</v>
          </cell>
          <cell r="B3260" t="str">
            <v>Ports</v>
          </cell>
          <cell r="C3260" t="str">
            <v>82000</v>
          </cell>
          <cell r="D3260" t="str">
            <v>Shares In Pal Investments Ltd</v>
          </cell>
          <cell r="E3260" t="str">
            <v>BS11928</v>
          </cell>
        </row>
        <row r="3261">
          <cell r="A3261" t="str">
            <v>82010Ports</v>
          </cell>
          <cell r="B3261" t="str">
            <v>Ports</v>
          </cell>
          <cell r="C3261" t="str">
            <v>82010</v>
          </cell>
          <cell r="D3261" t="str">
            <v>Shares In Whavn Marina Trust</v>
          </cell>
          <cell r="E3261" t="str">
            <v>BS11928</v>
          </cell>
        </row>
        <row r="3262">
          <cell r="A3262" t="str">
            <v>82020Ports</v>
          </cell>
          <cell r="B3262" t="str">
            <v>Ports</v>
          </cell>
          <cell r="C3262" t="str">
            <v>82020</v>
          </cell>
          <cell r="D3262" t="str">
            <v>Shares In Ports Of Akl Nominee</v>
          </cell>
          <cell r="E3262" t="str">
            <v>BS11928</v>
          </cell>
        </row>
        <row r="3263">
          <cell r="A3263" t="str">
            <v>82030Ports</v>
          </cell>
          <cell r="B3263" t="str">
            <v>Ports</v>
          </cell>
          <cell r="C3263" t="str">
            <v>82030</v>
          </cell>
          <cell r="D3263" t="str">
            <v>Shares In DownTown Marinas Ltd</v>
          </cell>
          <cell r="E3263" t="str">
            <v>BS11928</v>
          </cell>
        </row>
        <row r="3264">
          <cell r="A3264" t="str">
            <v>82031Ports</v>
          </cell>
          <cell r="B3264" t="str">
            <v>Ports</v>
          </cell>
          <cell r="C3264" t="str">
            <v>82031</v>
          </cell>
          <cell r="D3264" t="str">
            <v>Current Acct POA Nominees LTD</v>
          </cell>
          <cell r="E3264" t="str">
            <v>BS11928</v>
          </cell>
        </row>
        <row r="3265">
          <cell r="A3265" t="str">
            <v>82040Ports</v>
          </cell>
          <cell r="B3265" t="str">
            <v>Ports</v>
          </cell>
          <cell r="C3265" t="str">
            <v>82040</v>
          </cell>
          <cell r="D3265" t="str">
            <v>Shares in North Tugz Limited</v>
          </cell>
          <cell r="E3265" t="str">
            <v>BS11991</v>
          </cell>
        </row>
        <row r="3266">
          <cell r="A3266" t="str">
            <v>82050Ports</v>
          </cell>
          <cell r="B3266" t="str">
            <v>Ports</v>
          </cell>
          <cell r="C3266" t="str">
            <v>82050</v>
          </cell>
          <cell r="D3266" t="str">
            <v>Shares in Seafuels Ltd (100%)</v>
          </cell>
          <cell r="E3266" t="str">
            <v>BS11928</v>
          </cell>
        </row>
        <row r="3267">
          <cell r="A3267" t="str">
            <v>82051Ports</v>
          </cell>
          <cell r="B3267" t="str">
            <v>Ports</v>
          </cell>
          <cell r="C3267" t="str">
            <v>82051</v>
          </cell>
          <cell r="D3267" t="str">
            <v>Shareholders Advance – Seafuels Ltd 100%</v>
          </cell>
          <cell r="E3267" t="str">
            <v>BS11928</v>
          </cell>
        </row>
        <row r="3268">
          <cell r="A3268" t="str">
            <v>82099Ports</v>
          </cell>
          <cell r="B3268" t="str">
            <v>Ports</v>
          </cell>
          <cell r="C3268" t="str">
            <v>82099</v>
          </cell>
          <cell r="D3268" t="str">
            <v>Elim Investment in Subsidiary</v>
          </cell>
          <cell r="E3268" t="str">
            <v>BS11928</v>
          </cell>
        </row>
        <row r="3269">
          <cell r="A3269" t="str">
            <v>82100Ports</v>
          </cell>
          <cell r="B3269" t="str">
            <v>Ports</v>
          </cell>
          <cell r="C3269" t="str">
            <v>82100</v>
          </cell>
          <cell r="D3269" t="str">
            <v>Investment In Asset Management</v>
          </cell>
          <cell r="E3269" t="str">
            <v>BS11928</v>
          </cell>
        </row>
        <row r="3270">
          <cell r="A3270" t="str">
            <v>82110Ports</v>
          </cell>
          <cell r="B3270" t="str">
            <v>Ports</v>
          </cell>
          <cell r="C3270" t="str">
            <v>82110</v>
          </cell>
          <cell r="D3270" t="str">
            <v>Investment In Intermodal</v>
          </cell>
          <cell r="E3270" t="str">
            <v>BS11928</v>
          </cell>
        </row>
        <row r="3271">
          <cell r="A3271" t="str">
            <v>82115Ports</v>
          </cell>
          <cell r="B3271" t="str">
            <v>Ports</v>
          </cell>
          <cell r="C3271" t="str">
            <v>82115</v>
          </cell>
          <cell r="D3271" t="str">
            <v>Investment in Port Services</v>
          </cell>
          <cell r="E3271" t="str">
            <v>BS11928</v>
          </cell>
        </row>
        <row r="3272">
          <cell r="A3272" t="str">
            <v>82120Ports</v>
          </cell>
          <cell r="B3272" t="str">
            <v>Ports</v>
          </cell>
          <cell r="C3272" t="str">
            <v>82120</v>
          </cell>
          <cell r="D3272" t="str">
            <v>Investment In Plant Services</v>
          </cell>
          <cell r="E3272" t="str">
            <v>BS11928</v>
          </cell>
        </row>
        <row r="3273">
          <cell r="A3273" t="str">
            <v>82130Ports</v>
          </cell>
          <cell r="B3273" t="str">
            <v>Ports</v>
          </cell>
          <cell r="C3273" t="str">
            <v>82130</v>
          </cell>
          <cell r="D3273" t="str">
            <v>Investment In Property</v>
          </cell>
          <cell r="E3273" t="str">
            <v>BS11928</v>
          </cell>
        </row>
        <row r="3274">
          <cell r="A3274" t="str">
            <v>82140Ports</v>
          </cell>
          <cell r="B3274" t="str">
            <v>Ports</v>
          </cell>
          <cell r="C3274" t="str">
            <v>82140</v>
          </cell>
          <cell r="D3274" t="str">
            <v>Investment In Westhaven</v>
          </cell>
          <cell r="E3274" t="str">
            <v>BS11928</v>
          </cell>
        </row>
        <row r="3275">
          <cell r="A3275" t="str">
            <v>82200Ports</v>
          </cell>
          <cell r="B3275" t="str">
            <v>Ports</v>
          </cell>
          <cell r="C3275" t="str">
            <v>82200</v>
          </cell>
          <cell r="D3275" t="str">
            <v>Investment-Cargo Movers</v>
          </cell>
          <cell r="E3275" t="str">
            <v>BS11928</v>
          </cell>
        </row>
        <row r="3276">
          <cell r="A3276" t="str">
            <v>82240Ports</v>
          </cell>
          <cell r="B3276" t="str">
            <v>Ports</v>
          </cell>
          <cell r="C3276" t="str">
            <v>82240</v>
          </cell>
          <cell r="D3276" t="str">
            <v>Investment in North Tugz Limit</v>
          </cell>
          <cell r="E3276" t="str">
            <v>BS11991</v>
          </cell>
        </row>
        <row r="3277">
          <cell r="A3277" t="str">
            <v>82241Ports</v>
          </cell>
          <cell r="B3277" t="str">
            <v>Ports</v>
          </cell>
          <cell r="C3277" t="str">
            <v>82241</v>
          </cell>
          <cell r="D3277" t="str">
            <v>Shares in North Tugz Limited</v>
          </cell>
          <cell r="E3277" t="str">
            <v>BS11991</v>
          </cell>
        </row>
        <row r="3278">
          <cell r="A3278" t="str">
            <v>82242Ports</v>
          </cell>
          <cell r="B3278" t="str">
            <v>Ports</v>
          </cell>
          <cell r="C3278" t="str">
            <v>82242</v>
          </cell>
          <cell r="D3278" t="str">
            <v>North Tugz Elimination (Y/E 2003)</v>
          </cell>
          <cell r="E3278" t="str">
            <v>BS11991</v>
          </cell>
        </row>
        <row r="3279">
          <cell r="A3279" t="str">
            <v>82245Ports</v>
          </cell>
          <cell r="B3279" t="str">
            <v>Ports</v>
          </cell>
          <cell r="C3279" t="str">
            <v>82245</v>
          </cell>
          <cell r="D3279" t="str">
            <v>Investment in United Containers</v>
          </cell>
          <cell r="E3279" t="str">
            <v>BS11931</v>
          </cell>
        </row>
        <row r="3280">
          <cell r="A3280" t="str">
            <v>82246Ports</v>
          </cell>
          <cell r="B3280" t="str">
            <v>Ports</v>
          </cell>
          <cell r="C3280" t="str">
            <v>82246</v>
          </cell>
          <cell r="D3280" t="str">
            <v>Shares in United Containers</v>
          </cell>
          <cell r="E3280" t="str">
            <v>BS11931</v>
          </cell>
        </row>
        <row r="3281">
          <cell r="A3281" t="str">
            <v>82247Ports</v>
          </cell>
          <cell r="B3281" t="str">
            <v>Ports</v>
          </cell>
          <cell r="C3281" t="str">
            <v>82247</v>
          </cell>
          <cell r="D3281" t="str">
            <v>Seafuels Ltd</v>
          </cell>
          <cell r="E3281" t="str">
            <v>BS12499</v>
          </cell>
        </row>
        <row r="3282">
          <cell r="A3282" t="str">
            <v>82248Ports</v>
          </cell>
          <cell r="B3282" t="str">
            <v>Ports</v>
          </cell>
          <cell r="C3282" t="str">
            <v>82248</v>
          </cell>
          <cell r="D3282" t="str">
            <v>Shares in Seafuels Limited</v>
          </cell>
          <cell r="E3282" t="str">
            <v>BS11990</v>
          </cell>
        </row>
        <row r="3283">
          <cell r="A3283" t="str">
            <v>82249Ports</v>
          </cell>
          <cell r="B3283" t="str">
            <v>Ports</v>
          </cell>
          <cell r="C3283" t="str">
            <v>82249</v>
          </cell>
          <cell r="D3283" t="str">
            <v xml:space="preserve"> CONLINXX Shareholder Advance</v>
          </cell>
          <cell r="E3283" t="str">
            <v>BS12499</v>
          </cell>
        </row>
        <row r="3284">
          <cell r="A3284" t="str">
            <v>82250Ports</v>
          </cell>
          <cell r="B3284" t="str">
            <v>Ports</v>
          </cell>
          <cell r="C3284" t="str">
            <v>82250</v>
          </cell>
          <cell r="D3284" t="str">
            <v>Shares in CONLINXX Limited</v>
          </cell>
          <cell r="E3284" t="str">
            <v>BS11928</v>
          </cell>
        </row>
        <row r="3285">
          <cell r="A3285" t="str">
            <v>82500Ports</v>
          </cell>
          <cell r="B3285" t="str">
            <v>Ports</v>
          </cell>
          <cell r="C3285" t="str">
            <v>82500</v>
          </cell>
          <cell r="D3285" t="str">
            <v>Investment-Others</v>
          </cell>
          <cell r="E3285" t="str">
            <v>BS11928</v>
          </cell>
        </row>
        <row r="3286">
          <cell r="A3286" t="str">
            <v>82505Ports</v>
          </cell>
          <cell r="B3286" t="str">
            <v>Ports</v>
          </cell>
          <cell r="C3286" t="str">
            <v>82505</v>
          </cell>
          <cell r="D3286" t="str">
            <v>NZL  / Sulphur Point</v>
          </cell>
          <cell r="E3286" t="str">
            <v>BS11928</v>
          </cell>
        </row>
        <row r="3287">
          <cell r="A3287" t="str">
            <v>82600Ports</v>
          </cell>
          <cell r="B3287" t="str">
            <v>Ports</v>
          </cell>
          <cell r="C3287" t="str">
            <v>82600</v>
          </cell>
          <cell r="D3287" t="str">
            <v>Whitbread Loan</v>
          </cell>
          <cell r="E3287" t="str">
            <v>BS12499</v>
          </cell>
        </row>
        <row r="3288">
          <cell r="A3288" t="str">
            <v>82700Ports</v>
          </cell>
          <cell r="B3288" t="str">
            <v>Ports</v>
          </cell>
          <cell r="C3288" t="str">
            <v>82700</v>
          </cell>
          <cell r="D3288" t="str">
            <v>GOODWILL NTUGZ</v>
          </cell>
          <cell r="E3288" t="str">
            <v>BS11991</v>
          </cell>
        </row>
        <row r="3289">
          <cell r="A3289" t="str">
            <v>82710Ports</v>
          </cell>
          <cell r="B3289" t="str">
            <v>Ports</v>
          </cell>
          <cell r="C3289" t="str">
            <v>82710</v>
          </cell>
          <cell r="D3289" t="str">
            <v>Goodwill Conlinxx</v>
          </cell>
          <cell r="E3289" t="str">
            <v>BS11610</v>
          </cell>
        </row>
        <row r="3290">
          <cell r="A3290" t="str">
            <v>83100Ports</v>
          </cell>
          <cell r="B3290" t="str">
            <v>Ports</v>
          </cell>
          <cell r="C3290" t="str">
            <v>83100</v>
          </cell>
          <cell r="D3290" t="str">
            <v>Employee Share Scheme Advance</v>
          </cell>
          <cell r="E3290" t="str">
            <v>BS12499</v>
          </cell>
        </row>
        <row r="3291">
          <cell r="A3291" t="str">
            <v>83102Ports</v>
          </cell>
          <cell r="B3291" t="str">
            <v>Ports</v>
          </cell>
          <cell r="C3291" t="str">
            <v>83102</v>
          </cell>
          <cell r="D3291" t="str">
            <v>Shares-Northland Port Corp Ltd</v>
          </cell>
          <cell r="E3291" t="str">
            <v>BS12520</v>
          </cell>
        </row>
        <row r="3292">
          <cell r="A3292" t="str">
            <v>83103Ports</v>
          </cell>
          <cell r="B3292" t="str">
            <v>Ports</v>
          </cell>
          <cell r="C3292" t="str">
            <v>83103</v>
          </cell>
          <cell r="D3292" t="str">
            <v>FV MVT in NPC LTD</v>
          </cell>
          <cell r="E3292" t="str">
            <v>BS12520</v>
          </cell>
        </row>
        <row r="3293">
          <cell r="A3293" t="str">
            <v>83200Ports</v>
          </cell>
          <cell r="B3293" t="str">
            <v>Ports</v>
          </cell>
          <cell r="C3293" t="str">
            <v>83200</v>
          </cell>
          <cell r="D3293" t="str">
            <v>Advance To Poal</v>
          </cell>
          <cell r="E3293" t="str">
            <v>BS12499</v>
          </cell>
        </row>
        <row r="3294">
          <cell r="A3294" t="str">
            <v>83300Ports</v>
          </cell>
          <cell r="B3294" t="str">
            <v>Ports</v>
          </cell>
          <cell r="C3294" t="str">
            <v>83300</v>
          </cell>
          <cell r="D3294" t="str">
            <v>Advance to P&amp;O Nedlloyd</v>
          </cell>
          <cell r="E3294" t="str">
            <v>BS12499</v>
          </cell>
        </row>
        <row r="3295">
          <cell r="A3295" t="str">
            <v>84000Ports</v>
          </cell>
          <cell r="B3295" t="str">
            <v>Ports</v>
          </cell>
          <cell r="C3295" t="str">
            <v>84000</v>
          </cell>
          <cell r="D3295" t="str">
            <v>Port Related Investment Prop</v>
          </cell>
          <cell r="E3295" t="str">
            <v>BS11310</v>
          </cell>
        </row>
        <row r="3296">
          <cell r="A3296" t="str">
            <v>84010Ports</v>
          </cell>
          <cell r="B3296" t="str">
            <v>Ports</v>
          </cell>
          <cell r="C3296" t="str">
            <v>84010</v>
          </cell>
          <cell r="D3296" t="str">
            <v>Investment Properties</v>
          </cell>
          <cell r="E3296" t="str">
            <v>BS11310</v>
          </cell>
        </row>
        <row r="3297">
          <cell r="A3297" t="str">
            <v>84100Ports</v>
          </cell>
          <cell r="B3297" t="str">
            <v>Ports</v>
          </cell>
          <cell r="C3297" t="str">
            <v>84100</v>
          </cell>
          <cell r="D3297" t="str">
            <v>Freehold Land</v>
          </cell>
          <cell r="E3297" t="str">
            <v>BS10010</v>
          </cell>
        </row>
        <row r="3298">
          <cell r="A3298" t="str">
            <v>84110Ports</v>
          </cell>
          <cell r="B3298" t="str">
            <v>Ports</v>
          </cell>
          <cell r="C3298">
            <v>84110</v>
          </cell>
          <cell r="D3298" t="str">
            <v>Leased Land</v>
          </cell>
          <cell r="E3298" t="str">
            <v>BS10370</v>
          </cell>
        </row>
        <row r="3299">
          <cell r="A3299" t="str">
            <v>84200Ports</v>
          </cell>
          <cell r="B3299" t="str">
            <v>Ports</v>
          </cell>
          <cell r="C3299" t="str">
            <v>84200</v>
          </cell>
          <cell r="D3299" t="str">
            <v>Freehold Land At Valuation</v>
          </cell>
          <cell r="E3299" t="str">
            <v>BS10010</v>
          </cell>
        </row>
        <row r="3300">
          <cell r="A3300" t="str">
            <v>84250Ports</v>
          </cell>
          <cell r="B3300" t="str">
            <v>Ports</v>
          </cell>
          <cell r="C3300" t="str">
            <v>84250</v>
          </cell>
          <cell r="D3300" t="str">
            <v>Properties Sold</v>
          </cell>
          <cell r="E3300" t="str">
            <v>BS10710</v>
          </cell>
        </row>
        <row r="3301">
          <cell r="A3301" t="str">
            <v>84300Ports</v>
          </cell>
          <cell r="B3301" t="str">
            <v>Ports</v>
          </cell>
          <cell r="C3301" t="str">
            <v>84300</v>
          </cell>
          <cell r="D3301" t="str">
            <v>Freehold Buildings</v>
          </cell>
          <cell r="E3301" t="str">
            <v>BS10070</v>
          </cell>
        </row>
        <row r="3302">
          <cell r="A3302" t="str">
            <v>84400Ports</v>
          </cell>
          <cell r="B3302" t="str">
            <v>Ports</v>
          </cell>
          <cell r="C3302" t="str">
            <v>84400</v>
          </cell>
          <cell r="D3302" t="str">
            <v>Freehold Buildings At Valn</v>
          </cell>
          <cell r="E3302" t="str">
            <v>BS10070</v>
          </cell>
        </row>
        <row r="3303">
          <cell r="A3303" t="str">
            <v>85000Ports</v>
          </cell>
          <cell r="B3303" t="str">
            <v>Ports</v>
          </cell>
          <cell r="C3303" t="str">
            <v>85000</v>
          </cell>
          <cell r="D3303" t="str">
            <v>Software</v>
          </cell>
          <cell r="E3303" t="str">
            <v>BS11410</v>
          </cell>
        </row>
        <row r="3304">
          <cell r="A3304" t="str">
            <v>85050Ports</v>
          </cell>
          <cell r="B3304" t="str">
            <v>Ports</v>
          </cell>
          <cell r="C3304" t="str">
            <v>85050</v>
          </cell>
          <cell r="D3304" t="str">
            <v>Hardware</v>
          </cell>
          <cell r="E3304" t="str">
            <v>BS10290</v>
          </cell>
        </row>
        <row r="3305">
          <cell r="A3305" t="str">
            <v>85100Ports</v>
          </cell>
          <cell r="B3305" t="str">
            <v>Ports</v>
          </cell>
          <cell r="C3305" t="str">
            <v>85100</v>
          </cell>
          <cell r="D3305" t="str">
            <v>Pavement</v>
          </cell>
          <cell r="E3305" t="str">
            <v>BS10490</v>
          </cell>
        </row>
        <row r="3306">
          <cell r="A3306" t="str">
            <v>85105Ports</v>
          </cell>
          <cell r="B3306" t="str">
            <v>Ports</v>
          </cell>
          <cell r="C3306" t="str">
            <v>85105</v>
          </cell>
          <cell r="D3306" t="str">
            <v>Pavement at Cost</v>
          </cell>
          <cell r="E3306" t="str">
            <v>BS10490</v>
          </cell>
        </row>
        <row r="3307">
          <cell r="A3307" t="str">
            <v>85200Ports</v>
          </cell>
          <cell r="B3307" t="str">
            <v>Ports</v>
          </cell>
          <cell r="C3307" t="str">
            <v>85200</v>
          </cell>
          <cell r="D3307" t="str">
            <v>Plant &amp; Machinery</v>
          </cell>
          <cell r="E3307" t="str">
            <v>BS10230</v>
          </cell>
        </row>
        <row r="3308">
          <cell r="A3308" t="str">
            <v>85300Ports</v>
          </cell>
          <cell r="B3308" t="str">
            <v>Ports</v>
          </cell>
          <cell r="C3308" t="str">
            <v>85300</v>
          </cell>
          <cell r="D3308" t="str">
            <v>Leaseholds</v>
          </cell>
          <cell r="E3308" t="str">
            <v>BS10370</v>
          </cell>
        </row>
        <row r="3309">
          <cell r="A3309" t="str">
            <v>85400Ports</v>
          </cell>
          <cell r="B3309" t="str">
            <v>Ports</v>
          </cell>
          <cell r="C3309" t="str">
            <v>85400</v>
          </cell>
          <cell r="D3309" t="str">
            <v>Wharves</v>
          </cell>
          <cell r="E3309" t="str">
            <v>BS10310</v>
          </cell>
        </row>
        <row r="3310">
          <cell r="A3310" t="str">
            <v>85450Ports</v>
          </cell>
          <cell r="B3310" t="str">
            <v>Ports</v>
          </cell>
          <cell r="C3310" t="str">
            <v>85450</v>
          </cell>
          <cell r="D3310" t="str">
            <v>Wharves At Valuation</v>
          </cell>
          <cell r="E3310" t="str">
            <v>BS10310</v>
          </cell>
        </row>
        <row r="3311">
          <cell r="A3311" t="str">
            <v>85500Ports</v>
          </cell>
          <cell r="B3311" t="str">
            <v>Ports</v>
          </cell>
          <cell r="C3311" t="str">
            <v>85500</v>
          </cell>
          <cell r="D3311" t="str">
            <v>Floating Plant</v>
          </cell>
          <cell r="E3311" t="str">
            <v>BS10230</v>
          </cell>
        </row>
        <row r="3312">
          <cell r="A3312" t="str">
            <v>85600Ports</v>
          </cell>
          <cell r="B3312" t="str">
            <v>Ports</v>
          </cell>
          <cell r="C3312" t="str">
            <v>85600</v>
          </cell>
          <cell r="D3312" t="str">
            <v>Mobile Plant &amp; Cranes</v>
          </cell>
          <cell r="E3312" t="str">
            <v>BS10230</v>
          </cell>
        </row>
        <row r="3313">
          <cell r="A3313" t="str">
            <v>85700Ports</v>
          </cell>
          <cell r="B3313" t="str">
            <v>Ports</v>
          </cell>
          <cell r="C3313" t="str">
            <v>85700</v>
          </cell>
          <cell r="D3313" t="str">
            <v>Other Assets</v>
          </cell>
          <cell r="E3313" t="str">
            <v>BS10490</v>
          </cell>
        </row>
        <row r="3314">
          <cell r="A3314" t="str">
            <v>85701Ports</v>
          </cell>
          <cell r="B3314" t="str">
            <v>Ports</v>
          </cell>
          <cell r="C3314" t="str">
            <v>85701</v>
          </cell>
          <cell r="D3314" t="str">
            <v>Inventory reclassifised as Other Assets</v>
          </cell>
          <cell r="E3314" t="str">
            <v>BS10490</v>
          </cell>
        </row>
        <row r="3315">
          <cell r="A3315" t="str">
            <v>85750Ports</v>
          </cell>
          <cell r="B3315" t="str">
            <v>Ports</v>
          </cell>
          <cell r="C3315" t="str">
            <v>85750</v>
          </cell>
          <cell r="D3315" t="str">
            <v>Reefer Pits</v>
          </cell>
          <cell r="E3315" t="str">
            <v>BS10490</v>
          </cell>
        </row>
        <row r="3316">
          <cell r="A3316" t="str">
            <v>85800Ports</v>
          </cell>
          <cell r="B3316" t="str">
            <v>Ports</v>
          </cell>
          <cell r="C3316" t="str">
            <v>85800</v>
          </cell>
          <cell r="D3316" t="str">
            <v>Motor Vehicles</v>
          </cell>
          <cell r="E3316" t="str">
            <v>BS10270</v>
          </cell>
        </row>
        <row r="3317">
          <cell r="A3317" t="str">
            <v>85900Ports</v>
          </cell>
          <cell r="B3317" t="str">
            <v>Ports</v>
          </cell>
          <cell r="C3317" t="str">
            <v>85900</v>
          </cell>
          <cell r="D3317" t="str">
            <v>Capital Work In Progress</v>
          </cell>
          <cell r="E3317" t="str">
            <v>BS10510</v>
          </cell>
        </row>
        <row r="3318">
          <cell r="A3318" t="str">
            <v>85901Ports</v>
          </cell>
          <cell r="B3318" t="str">
            <v>Ports</v>
          </cell>
          <cell r="C3318" t="str">
            <v>85901</v>
          </cell>
          <cell r="D3318" t="str">
            <v>Assets Clearing A/c - General</v>
          </cell>
          <cell r="E3318" t="str">
            <v>BS10510</v>
          </cell>
        </row>
        <row r="3319">
          <cell r="A3319" t="str">
            <v>85902Ports</v>
          </cell>
          <cell r="B3319" t="str">
            <v>Ports</v>
          </cell>
          <cell r="C3319" t="str">
            <v>85902</v>
          </cell>
          <cell r="D3319" t="str">
            <v>Assets Clearing A/c - Proceeds</v>
          </cell>
          <cell r="E3319" t="str">
            <v>BS10710</v>
          </cell>
        </row>
        <row r="3320">
          <cell r="A3320" t="str">
            <v>85903Ports</v>
          </cell>
          <cell r="B3320" t="str">
            <v>Ports</v>
          </cell>
          <cell r="C3320" t="str">
            <v>85903</v>
          </cell>
          <cell r="D3320" t="str">
            <v>Assets Clearing A/c - Gain</v>
          </cell>
          <cell r="E3320" t="str">
            <v>BS10710</v>
          </cell>
        </row>
        <row r="3321">
          <cell r="A3321" t="str">
            <v>85904Ports</v>
          </cell>
          <cell r="B3321" t="str">
            <v>Ports</v>
          </cell>
          <cell r="C3321" t="str">
            <v>85904</v>
          </cell>
          <cell r="D3321" t="str">
            <v>Assets Clearing A/c - Loss</v>
          </cell>
          <cell r="E3321" t="str">
            <v>BS10710</v>
          </cell>
        </row>
        <row r="3322">
          <cell r="A3322" t="str">
            <v>85905Ports</v>
          </cell>
          <cell r="B3322" t="str">
            <v>Ports</v>
          </cell>
          <cell r="C3322" t="str">
            <v>85905</v>
          </cell>
          <cell r="D3322" t="str">
            <v>Capital Work In Progress - Clearing</v>
          </cell>
          <cell r="E3322" t="str">
            <v>BS10510</v>
          </cell>
        </row>
        <row r="3323">
          <cell r="A3323" t="str">
            <v>85906Ports</v>
          </cell>
          <cell r="B3323" t="str">
            <v>Ports</v>
          </cell>
          <cell r="C3323" t="str">
            <v>85906</v>
          </cell>
          <cell r="D3323" t="str">
            <v>Capital Work In Progress - Buildings</v>
          </cell>
          <cell r="E3323" t="str">
            <v>BS10070</v>
          </cell>
        </row>
        <row r="3324">
          <cell r="A3324" t="str">
            <v>85907Ports</v>
          </cell>
          <cell r="B3324" t="str">
            <v>Ports</v>
          </cell>
          <cell r="C3324" t="str">
            <v>85907</v>
          </cell>
          <cell r="D3324" t="str">
            <v>Capital Work In Progress - Floating Plant</v>
          </cell>
          <cell r="E3324" t="str">
            <v>BS10230</v>
          </cell>
        </row>
        <row r="3325">
          <cell r="A3325" t="str">
            <v>85908Ports</v>
          </cell>
          <cell r="B3325" t="str">
            <v>Ports</v>
          </cell>
          <cell r="C3325" t="str">
            <v>85908</v>
          </cell>
          <cell r="D3325" t="str">
            <v>Capital Work In Progress - Hardware</v>
          </cell>
          <cell r="E3325" t="str">
            <v>BS10290</v>
          </cell>
        </row>
        <row r="3326">
          <cell r="A3326" t="str">
            <v>85909Ports</v>
          </cell>
          <cell r="B3326" t="str">
            <v>Ports</v>
          </cell>
          <cell r="C3326" t="str">
            <v>85909</v>
          </cell>
          <cell r="D3326" t="str">
            <v>Capital Work In Progress - Investment Properties</v>
          </cell>
          <cell r="E3326" t="str">
            <v>BS11310</v>
          </cell>
        </row>
        <row r="3327">
          <cell r="A3327" t="str">
            <v>85910Ports</v>
          </cell>
          <cell r="B3327" t="str">
            <v>Ports</v>
          </cell>
          <cell r="C3327" t="str">
            <v>85910</v>
          </cell>
          <cell r="D3327" t="str">
            <v>Capital Work In Progress - Land</v>
          </cell>
          <cell r="E3327" t="str">
            <v>BS10010</v>
          </cell>
        </row>
        <row r="3328">
          <cell r="A3328" t="str">
            <v>85911Ports</v>
          </cell>
          <cell r="B3328" t="str">
            <v>Ports</v>
          </cell>
          <cell r="C3328" t="str">
            <v>85911</v>
          </cell>
          <cell r="D3328" t="str">
            <v>Capital Work In Progress - Mobile Plant &amp; Cranes</v>
          </cell>
          <cell r="E3328" t="str">
            <v>BS10230</v>
          </cell>
        </row>
        <row r="3329">
          <cell r="A3329" t="str">
            <v>85912Ports</v>
          </cell>
          <cell r="B3329" t="str">
            <v>Ports</v>
          </cell>
          <cell r="C3329" t="str">
            <v>85912</v>
          </cell>
          <cell r="D3329" t="str">
            <v>Capital Work In Progress - Motor Vehicles</v>
          </cell>
          <cell r="E3329" t="str">
            <v>BS10270</v>
          </cell>
        </row>
        <row r="3330">
          <cell r="A3330" t="str">
            <v>85913Ports</v>
          </cell>
          <cell r="B3330" t="str">
            <v>Ports</v>
          </cell>
          <cell r="C3330" t="str">
            <v>85913</v>
          </cell>
          <cell r="D3330" t="str">
            <v>Capital Work In Progress - Other</v>
          </cell>
          <cell r="E3330" t="str">
            <v>BS10490</v>
          </cell>
        </row>
        <row r="3331">
          <cell r="A3331" t="str">
            <v>85914Ports</v>
          </cell>
          <cell r="B3331" t="str">
            <v>Ports</v>
          </cell>
          <cell r="C3331" t="str">
            <v>85914</v>
          </cell>
          <cell r="D3331" t="str">
            <v>Capital Work In Progress - Pavement</v>
          </cell>
          <cell r="E3331" t="str">
            <v>BS10490</v>
          </cell>
        </row>
        <row r="3332">
          <cell r="A3332" t="str">
            <v>85915Ports</v>
          </cell>
          <cell r="B3332" t="str">
            <v>Ports</v>
          </cell>
          <cell r="C3332" t="str">
            <v>85915</v>
          </cell>
          <cell r="D3332" t="str">
            <v>Capital Work In Progress - Plant &amp; Machinery</v>
          </cell>
          <cell r="E3332" t="str">
            <v>BS10230</v>
          </cell>
        </row>
        <row r="3333">
          <cell r="A3333" t="str">
            <v>85916Ports</v>
          </cell>
          <cell r="B3333" t="str">
            <v>Ports</v>
          </cell>
          <cell r="C3333" t="str">
            <v>85916</v>
          </cell>
          <cell r="D3333" t="str">
            <v>Capital Work In Progress - Reefer</v>
          </cell>
          <cell r="E3333" t="str">
            <v>BS10490</v>
          </cell>
        </row>
        <row r="3334">
          <cell r="A3334" t="str">
            <v>85917Ports</v>
          </cell>
          <cell r="B3334" t="str">
            <v>Ports</v>
          </cell>
          <cell r="C3334" t="str">
            <v>85917</v>
          </cell>
          <cell r="D3334" t="str">
            <v>Capital Work In Progress - Software</v>
          </cell>
          <cell r="E3334" t="str">
            <v>BS11410</v>
          </cell>
        </row>
        <row r="3335">
          <cell r="A3335" t="str">
            <v>85918Ports</v>
          </cell>
          <cell r="B3335" t="str">
            <v>Ports</v>
          </cell>
          <cell r="C3335" t="str">
            <v>85918</v>
          </cell>
          <cell r="D3335" t="str">
            <v>Capital Work In Progress - Wharves</v>
          </cell>
          <cell r="E3335" t="str">
            <v>BS10310</v>
          </cell>
        </row>
        <row r="3336">
          <cell r="A3336" t="str">
            <v>85920Ports</v>
          </cell>
          <cell r="B3336" t="str">
            <v>Ports</v>
          </cell>
          <cell r="C3336" t="str">
            <v>85920</v>
          </cell>
          <cell r="D3336" t="str">
            <v>Fishermans Wharf Reclamation</v>
          </cell>
          <cell r="E3336" t="str">
            <v>BS10510</v>
          </cell>
        </row>
        <row r="3337">
          <cell r="A3337" t="str">
            <v>85998Ports</v>
          </cell>
          <cell r="B3337" t="str">
            <v>Ports</v>
          </cell>
          <cell r="C3337" t="str">
            <v>85998</v>
          </cell>
          <cell r="D3337" t="str">
            <v>Assets held for sale</v>
          </cell>
          <cell r="E3337" t="str">
            <v>BS10710</v>
          </cell>
        </row>
        <row r="3338">
          <cell r="A3338" t="str">
            <v>85999Ports</v>
          </cell>
          <cell r="B3338" t="str">
            <v>Ports</v>
          </cell>
          <cell r="C3338" t="str">
            <v>85999</v>
          </cell>
          <cell r="D3338" t="str">
            <v>Work in Progress-Capacity Proj</v>
          </cell>
          <cell r="E3338" t="str">
            <v>BS10510</v>
          </cell>
        </row>
        <row r="3339">
          <cell r="A3339" t="str">
            <v>86000Ports</v>
          </cell>
          <cell r="B3339" t="str">
            <v>Ports</v>
          </cell>
          <cell r="C3339" t="str">
            <v>86000</v>
          </cell>
          <cell r="D3339" t="str">
            <v>Prov For Depn - Buildings</v>
          </cell>
          <cell r="E3339" t="str">
            <v>BS10870</v>
          </cell>
        </row>
        <row r="3340">
          <cell r="A3340" t="str">
            <v>86010Ports</v>
          </cell>
          <cell r="B3340" t="str">
            <v>Ports</v>
          </cell>
          <cell r="C3340" t="str">
            <v>86010</v>
          </cell>
          <cell r="D3340" t="str">
            <v>Prov for Depn - Building at Valuation</v>
          </cell>
          <cell r="E3340" t="str">
            <v>BS10870</v>
          </cell>
        </row>
        <row r="3341">
          <cell r="A3341" t="str">
            <v>86050Ports</v>
          </cell>
          <cell r="B3341" t="str">
            <v>Ports</v>
          </cell>
          <cell r="C3341" t="str">
            <v>86050</v>
          </cell>
          <cell r="D3341" t="str">
            <v>Prov For Depn - Property Sold</v>
          </cell>
          <cell r="E3341" t="str">
            <v>BS10710</v>
          </cell>
        </row>
        <row r="3342">
          <cell r="A3342" t="str">
            <v>86100Ports</v>
          </cell>
          <cell r="B3342" t="str">
            <v>Ports</v>
          </cell>
          <cell r="C3342" t="str">
            <v>86100</v>
          </cell>
          <cell r="D3342" t="str">
            <v>Prov for Depn - Software</v>
          </cell>
          <cell r="E3342" t="str">
            <v>BS11510</v>
          </cell>
        </row>
        <row r="3343">
          <cell r="A3343" t="str">
            <v>86110Ports</v>
          </cell>
          <cell r="B3343" t="str">
            <v>Ports</v>
          </cell>
          <cell r="C3343">
            <v>86110</v>
          </cell>
          <cell r="D3343" t="str">
            <v>Prov for Depn - Leased Land</v>
          </cell>
          <cell r="E3343" t="str">
            <v>BS11170</v>
          </cell>
        </row>
        <row r="3344">
          <cell r="A3344" t="str">
            <v>86150Ports</v>
          </cell>
          <cell r="B3344" t="str">
            <v>Ports</v>
          </cell>
          <cell r="C3344" t="str">
            <v>86150</v>
          </cell>
          <cell r="D3344" t="str">
            <v>Prov For Depn - Hardware</v>
          </cell>
          <cell r="E3344" t="str">
            <v>BS11090</v>
          </cell>
        </row>
        <row r="3345">
          <cell r="A3345" t="str">
            <v>86200Ports</v>
          </cell>
          <cell r="B3345" t="str">
            <v>Ports</v>
          </cell>
          <cell r="C3345" t="str">
            <v>86200</v>
          </cell>
          <cell r="D3345" t="str">
            <v>Prov for Depn - Pavement</v>
          </cell>
          <cell r="E3345" t="str">
            <v>BS11290</v>
          </cell>
        </row>
        <row r="3346">
          <cell r="A3346" t="str">
            <v>86205Ports</v>
          </cell>
          <cell r="B3346" t="str">
            <v>Ports</v>
          </cell>
          <cell r="C3346" t="str">
            <v>86205</v>
          </cell>
          <cell r="D3346" t="str">
            <v>Prov for Depn - Pavement at Cost</v>
          </cell>
          <cell r="E3346" t="str">
            <v>BS11290</v>
          </cell>
        </row>
        <row r="3347">
          <cell r="A3347" t="str">
            <v>86300Ports</v>
          </cell>
          <cell r="B3347" t="str">
            <v>Ports</v>
          </cell>
          <cell r="C3347" t="str">
            <v>86300</v>
          </cell>
          <cell r="D3347" t="str">
            <v>Prov for Depn - Plant &amp; Mach</v>
          </cell>
          <cell r="E3347" t="str">
            <v>BS11030</v>
          </cell>
        </row>
        <row r="3348">
          <cell r="A3348" t="str">
            <v>86400Ports</v>
          </cell>
          <cell r="B3348" t="str">
            <v>Ports</v>
          </cell>
          <cell r="C3348" t="str">
            <v>86400</v>
          </cell>
          <cell r="D3348" t="str">
            <v>Prov for Depn - Wharves</v>
          </cell>
          <cell r="E3348" t="str">
            <v>BS11110</v>
          </cell>
        </row>
        <row r="3349">
          <cell r="A3349" t="str">
            <v>86450Ports</v>
          </cell>
          <cell r="B3349" t="str">
            <v>Ports</v>
          </cell>
          <cell r="C3349" t="str">
            <v>86450</v>
          </cell>
          <cell r="D3349" t="str">
            <v>Prov For Depn-Wharves At Val</v>
          </cell>
          <cell r="E3349" t="str">
            <v>BS11110</v>
          </cell>
        </row>
        <row r="3350">
          <cell r="A3350" t="str">
            <v>86500Ports</v>
          </cell>
          <cell r="B3350" t="str">
            <v>Ports</v>
          </cell>
          <cell r="C3350" t="str">
            <v>86500</v>
          </cell>
          <cell r="D3350" t="str">
            <v>Prov for Depn - Floating Plant</v>
          </cell>
          <cell r="E3350" t="str">
            <v>BS11030</v>
          </cell>
        </row>
        <row r="3351">
          <cell r="A3351" t="str">
            <v>86600Ports</v>
          </cell>
          <cell r="B3351" t="str">
            <v>Ports</v>
          </cell>
          <cell r="C3351" t="str">
            <v>86600</v>
          </cell>
          <cell r="D3351" t="str">
            <v>Prov for Dep-Moble Plnt &amp; Crne</v>
          </cell>
          <cell r="E3351" t="str">
            <v>BS11030</v>
          </cell>
        </row>
        <row r="3352">
          <cell r="A3352" t="str">
            <v>86700Ports</v>
          </cell>
          <cell r="B3352" t="str">
            <v>Ports</v>
          </cell>
          <cell r="C3352" t="str">
            <v>86700</v>
          </cell>
          <cell r="D3352" t="str">
            <v>Prov for Depn - Other Assets</v>
          </cell>
          <cell r="E3352" t="str">
            <v>BS11290</v>
          </cell>
        </row>
        <row r="3353">
          <cell r="A3353" t="str">
            <v>86750Ports</v>
          </cell>
          <cell r="B3353" t="str">
            <v>Ports</v>
          </cell>
          <cell r="C3353" t="str">
            <v>86750</v>
          </cell>
          <cell r="D3353" t="str">
            <v>Prov For Depn - Reefer Pits</v>
          </cell>
          <cell r="E3353" t="str">
            <v>BS11290</v>
          </cell>
        </row>
        <row r="3354">
          <cell r="A3354" t="str">
            <v>86800Ports</v>
          </cell>
          <cell r="B3354" t="str">
            <v>Ports</v>
          </cell>
          <cell r="C3354" t="str">
            <v>86800</v>
          </cell>
          <cell r="D3354" t="str">
            <v>Prov for Depn - Motor Vehicles</v>
          </cell>
          <cell r="E3354" t="str">
            <v>BS11070</v>
          </cell>
        </row>
        <row r="3355">
          <cell r="A3355" t="str">
            <v>87000Ports</v>
          </cell>
          <cell r="B3355" t="str">
            <v>Ports</v>
          </cell>
          <cell r="C3355" t="str">
            <v>87000</v>
          </cell>
          <cell r="D3355" t="str">
            <v>Interest Rate Swap</v>
          </cell>
          <cell r="E3355" t="str">
            <v>BS20610</v>
          </cell>
        </row>
        <row r="3356">
          <cell r="A3356" t="str">
            <v>87001Ports</v>
          </cell>
          <cell r="B3356" t="str">
            <v>Ports</v>
          </cell>
          <cell r="C3356" t="str">
            <v>87001</v>
          </cell>
          <cell r="D3356" t="str">
            <v>Interest Rate Swap (CL)</v>
          </cell>
          <cell r="E3356" t="str">
            <v>BS24210</v>
          </cell>
        </row>
        <row r="3357">
          <cell r="A3357" t="str">
            <v>87002Ports</v>
          </cell>
          <cell r="B3357" t="str">
            <v>Ports</v>
          </cell>
          <cell r="C3357" t="str">
            <v>87002</v>
          </cell>
          <cell r="D3357" t="str">
            <v>Interest Rate Swap (CA)</v>
          </cell>
          <cell r="E3357" t="str">
            <v>BS15710</v>
          </cell>
        </row>
        <row r="3358">
          <cell r="A3358" t="str">
            <v>87003Ports</v>
          </cell>
          <cell r="B3358" t="str">
            <v>Ports</v>
          </cell>
          <cell r="C3358" t="str">
            <v>87003</v>
          </cell>
          <cell r="D3358" t="str">
            <v>Interest Rate Swap (NCA)</v>
          </cell>
          <cell r="E3358" t="str">
            <v>BS12960</v>
          </cell>
        </row>
        <row r="3359">
          <cell r="A3359" t="str">
            <v>87500Ports</v>
          </cell>
          <cell r="B3359" t="str">
            <v>Ports</v>
          </cell>
          <cell r="C3359" t="str">
            <v>87500</v>
          </cell>
          <cell r="D3359" t="str">
            <v>Forward Exchange Contracts</v>
          </cell>
          <cell r="E3359" t="str">
            <v>BS15720</v>
          </cell>
        </row>
        <row r="3360">
          <cell r="A3360" t="str">
            <v>90000Ports</v>
          </cell>
          <cell r="B3360" t="str">
            <v>Ports</v>
          </cell>
          <cell r="C3360" t="str">
            <v>90000</v>
          </cell>
          <cell r="D3360" t="str">
            <v>Accruals External</v>
          </cell>
          <cell r="E3360" t="str">
            <v>BS25110</v>
          </cell>
        </row>
        <row r="3361">
          <cell r="A3361" t="str">
            <v>90001Ports</v>
          </cell>
          <cell r="B3361" t="str">
            <v>Ports</v>
          </cell>
          <cell r="C3361" t="str">
            <v>90001</v>
          </cell>
          <cell r="D3361" t="str">
            <v>Accruals Internal</v>
          </cell>
          <cell r="E3361" t="str">
            <v>BS25110</v>
          </cell>
        </row>
        <row r="3362">
          <cell r="A3362" t="str">
            <v>90002Ports</v>
          </cell>
          <cell r="B3362" t="str">
            <v>Ports</v>
          </cell>
          <cell r="C3362" t="str">
            <v>90002</v>
          </cell>
          <cell r="D3362" t="str">
            <v>AP Control / unapproved invoices</v>
          </cell>
          <cell r="E3362" t="str">
            <v>BS25110</v>
          </cell>
        </row>
        <row r="3363">
          <cell r="A3363" t="str">
            <v>90004Ports</v>
          </cell>
          <cell r="B3363" t="str">
            <v>Ports</v>
          </cell>
          <cell r="C3363" t="str">
            <v>90004</v>
          </cell>
          <cell r="D3363" t="str">
            <v>GRNI- Non Stock Accrual</v>
          </cell>
          <cell r="E3363" t="str">
            <v>BS25110</v>
          </cell>
        </row>
        <row r="3364">
          <cell r="A3364" t="str">
            <v>90005Ports</v>
          </cell>
          <cell r="B3364" t="str">
            <v>Ports</v>
          </cell>
          <cell r="C3364" t="str">
            <v>90005</v>
          </cell>
          <cell r="D3364" t="str">
            <v>GRNI-Stock Accrual</v>
          </cell>
          <cell r="E3364" t="str">
            <v>BS25110</v>
          </cell>
        </row>
        <row r="3365">
          <cell r="A3365" t="str">
            <v>90006Ports</v>
          </cell>
          <cell r="B3365" t="str">
            <v>Ports</v>
          </cell>
          <cell r="C3365" t="str">
            <v>90006</v>
          </cell>
          <cell r="D3365" t="str">
            <v>Month End Wages Accrual</v>
          </cell>
          <cell r="E3365" t="str">
            <v>BS28610</v>
          </cell>
        </row>
        <row r="3366">
          <cell r="A3366" t="str">
            <v>90010Ports</v>
          </cell>
          <cell r="B3366" t="str">
            <v>Ports</v>
          </cell>
          <cell r="C3366" t="str">
            <v>90010</v>
          </cell>
          <cell r="D3366" t="str">
            <v>Interest Accrual</v>
          </cell>
          <cell r="E3366" t="str">
            <v>BS25530</v>
          </cell>
        </row>
        <row r="3367">
          <cell r="A3367" t="str">
            <v>90011Ports</v>
          </cell>
          <cell r="B3367" t="str">
            <v>Ports</v>
          </cell>
          <cell r="C3367" t="str">
            <v>90011</v>
          </cell>
          <cell r="D3367" t="str">
            <v>Related Party Accruals</v>
          </cell>
          <cell r="E3367" t="str">
            <v>BS25030</v>
          </cell>
        </row>
        <row r="3368">
          <cell r="A3368" t="str">
            <v>90012Ports</v>
          </cell>
          <cell r="B3368" t="str">
            <v>Ports</v>
          </cell>
          <cell r="C3368" t="str">
            <v>90012</v>
          </cell>
          <cell r="D3368" t="str">
            <v>Accruals  - Akl Council Related Party</v>
          </cell>
          <cell r="E3368" t="str">
            <v>BS25030</v>
          </cell>
        </row>
        <row r="3369">
          <cell r="A3369" t="str">
            <v>90100Ports</v>
          </cell>
          <cell r="B3369" t="str">
            <v>Ports</v>
          </cell>
          <cell r="C3369" t="str">
            <v>90100</v>
          </cell>
          <cell r="D3369" t="str">
            <v>External Creditors Control A/C</v>
          </cell>
          <cell r="E3369" t="str">
            <v>BS25010</v>
          </cell>
        </row>
        <row r="3370">
          <cell r="A3370" t="str">
            <v>90101Ports</v>
          </cell>
          <cell r="B3370" t="str">
            <v>Ports</v>
          </cell>
          <cell r="C3370" t="str">
            <v>90101</v>
          </cell>
          <cell r="D3370" t="str">
            <v>Internal Creditors Control A/C</v>
          </cell>
          <cell r="E3370" t="str">
            <v>BS25030</v>
          </cell>
        </row>
        <row r="3371">
          <cell r="A3371" t="str">
            <v>90102Ports</v>
          </cell>
          <cell r="B3371" t="str">
            <v>Ports</v>
          </cell>
          <cell r="C3371" t="str">
            <v>90102</v>
          </cell>
          <cell r="D3371" t="str">
            <v>Consignment Stock Creditor</v>
          </cell>
          <cell r="E3371" t="str">
            <v>BS25010</v>
          </cell>
        </row>
        <row r="3372">
          <cell r="A3372" t="str">
            <v>90103Ports</v>
          </cell>
          <cell r="B3372" t="str">
            <v>Ports</v>
          </cell>
          <cell r="C3372" t="str">
            <v>90103</v>
          </cell>
          <cell r="D3372" t="str">
            <v>Trfr Credit Balances In Debtor</v>
          </cell>
          <cell r="E3372" t="str">
            <v>BS25010</v>
          </cell>
        </row>
        <row r="3373">
          <cell r="A3373" t="str">
            <v>90110Ports</v>
          </cell>
          <cell r="B3373" t="str">
            <v>Ports</v>
          </cell>
          <cell r="C3373" t="str">
            <v>90110</v>
          </cell>
          <cell r="D3373" t="str">
            <v>Creditors Control - Ak Council Related Party</v>
          </cell>
          <cell r="E3373" t="str">
            <v>BS25030</v>
          </cell>
        </row>
        <row r="3374">
          <cell r="A3374" t="str">
            <v>90200Ports</v>
          </cell>
          <cell r="B3374" t="str">
            <v>Ports</v>
          </cell>
          <cell r="C3374" t="str">
            <v>90200</v>
          </cell>
          <cell r="D3374" t="str">
            <v>Inter-Unit Account</v>
          </cell>
          <cell r="E3374" t="str">
            <v>BS25010</v>
          </cell>
        </row>
        <row r="3375">
          <cell r="A3375" t="str">
            <v>90205Ports</v>
          </cell>
          <cell r="B3375" t="str">
            <v>Ports</v>
          </cell>
          <cell r="C3375" t="str">
            <v>90205</v>
          </cell>
          <cell r="D3375" t="str">
            <v>Creditor Recharge Account</v>
          </cell>
          <cell r="E3375" t="str">
            <v>BS25010</v>
          </cell>
        </row>
        <row r="3376">
          <cell r="A3376" t="str">
            <v>90210Ports</v>
          </cell>
          <cell r="B3376" t="str">
            <v>Ports</v>
          </cell>
          <cell r="C3376" t="str">
            <v>90210</v>
          </cell>
          <cell r="D3376" t="str">
            <v>Difference on Elimination</v>
          </cell>
          <cell r="E3376" t="str">
            <v>BS25010</v>
          </cell>
        </row>
        <row r="3377">
          <cell r="A3377" t="str">
            <v>90250Ports</v>
          </cell>
          <cell r="B3377" t="str">
            <v>Ports</v>
          </cell>
          <cell r="C3377" t="str">
            <v>90250</v>
          </cell>
          <cell r="D3377" t="str">
            <v>Owing to Wynrd Mgmt - ARH</v>
          </cell>
          <cell r="E3377" t="str">
            <v>BS25030</v>
          </cell>
        </row>
        <row r="3378">
          <cell r="A3378" t="str">
            <v>90251Ports</v>
          </cell>
          <cell r="B3378" t="str">
            <v>Ports</v>
          </cell>
          <cell r="C3378" t="str">
            <v>90251</v>
          </cell>
          <cell r="D3378" t="str">
            <v>Owing to POAL - re WYNRD</v>
          </cell>
          <cell r="E3378" t="str">
            <v>BS25030</v>
          </cell>
        </row>
        <row r="3379">
          <cell r="A3379" t="str">
            <v>90300Ports</v>
          </cell>
          <cell r="B3379" t="str">
            <v>Ports</v>
          </cell>
          <cell r="C3379" t="str">
            <v>90300</v>
          </cell>
          <cell r="D3379" t="str">
            <v>Misc Creditors/Refundable Dep</v>
          </cell>
          <cell r="E3379" t="str">
            <v>BS25010</v>
          </cell>
        </row>
        <row r="3380">
          <cell r="A3380" t="str">
            <v>90305Ports</v>
          </cell>
          <cell r="B3380" t="str">
            <v>Ports</v>
          </cell>
          <cell r="C3380" t="str">
            <v>90305</v>
          </cell>
          <cell r="D3380" t="str">
            <v xml:space="preserve"> NZ Customs Contribution to Construction</v>
          </cell>
          <cell r="E3380" t="str">
            <v>BS21100</v>
          </cell>
        </row>
        <row r="3381">
          <cell r="A3381" t="str">
            <v>90310Ports</v>
          </cell>
          <cell r="B3381" t="str">
            <v>Ports</v>
          </cell>
          <cell r="C3381" t="str">
            <v>90310</v>
          </cell>
          <cell r="D3381" t="str">
            <v xml:space="preserve"> NZ Customs Contribution (CL)</v>
          </cell>
          <cell r="E3381" t="str">
            <v>BS25610</v>
          </cell>
        </row>
        <row r="3382">
          <cell r="A3382" t="str">
            <v>90400Ports</v>
          </cell>
          <cell r="B3382" t="str">
            <v>Ports</v>
          </cell>
          <cell r="C3382" t="str">
            <v>90400</v>
          </cell>
          <cell r="D3382" t="str">
            <v>Holiday Pay</v>
          </cell>
          <cell r="E3382" t="str">
            <v>BS28620</v>
          </cell>
        </row>
        <row r="3383">
          <cell r="A3383" t="str">
            <v>90401Ports</v>
          </cell>
          <cell r="B3383" t="str">
            <v>Ports</v>
          </cell>
          <cell r="C3383" t="str">
            <v>90401</v>
          </cell>
          <cell r="D3383" t="str">
            <v>Holiday-Executives</v>
          </cell>
          <cell r="E3383" t="str">
            <v>BS28620</v>
          </cell>
        </row>
        <row r="3384">
          <cell r="A3384" t="str">
            <v>90500Ports</v>
          </cell>
          <cell r="B3384" t="str">
            <v>Ports</v>
          </cell>
          <cell r="C3384" t="str">
            <v>90500</v>
          </cell>
          <cell r="D3384" t="str">
            <v>Long Service Leave</v>
          </cell>
          <cell r="E3384" t="str">
            <v>BS28030</v>
          </cell>
        </row>
        <row r="3385">
          <cell r="A3385" t="str">
            <v>90501Ports</v>
          </cell>
          <cell r="B3385" t="str">
            <v>Ports</v>
          </cell>
          <cell r="C3385" t="str">
            <v>90501</v>
          </cell>
          <cell r="D3385" t="str">
            <v>Long Service Leave-Executives</v>
          </cell>
          <cell r="E3385" t="str">
            <v>BS28030</v>
          </cell>
        </row>
        <row r="3386">
          <cell r="A3386" t="str">
            <v>90510Ports</v>
          </cell>
          <cell r="B3386" t="str">
            <v>Ports</v>
          </cell>
          <cell r="C3386" t="str">
            <v>90510</v>
          </cell>
          <cell r="D3386" t="str">
            <v>Long Service Leave (NCL)</v>
          </cell>
          <cell r="E3386" t="str">
            <v>BS20710</v>
          </cell>
        </row>
        <row r="3387">
          <cell r="A3387" t="str">
            <v>90600Ports</v>
          </cell>
          <cell r="B3387" t="str">
            <v>Ports</v>
          </cell>
          <cell r="C3387" t="str">
            <v>90600</v>
          </cell>
          <cell r="D3387" t="str">
            <v>Retirement Allowance</v>
          </cell>
          <cell r="E3387" t="str">
            <v>BS28025</v>
          </cell>
        </row>
        <row r="3388">
          <cell r="A3388" t="str">
            <v>90700Ports</v>
          </cell>
          <cell r="B3388" t="str">
            <v>Ports</v>
          </cell>
          <cell r="C3388" t="str">
            <v>90700</v>
          </cell>
          <cell r="D3388" t="str">
            <v>Backpay &amp; Days In Lieu</v>
          </cell>
          <cell r="E3388" t="str">
            <v>BS28610</v>
          </cell>
        </row>
        <row r="3389">
          <cell r="A3389" t="str">
            <v>90800Ports</v>
          </cell>
          <cell r="B3389" t="str">
            <v>Ports</v>
          </cell>
          <cell r="C3389" t="str">
            <v>90800</v>
          </cell>
          <cell r="D3389" t="str">
            <v>Service Pay</v>
          </cell>
          <cell r="E3389" t="str">
            <v>BS28610</v>
          </cell>
        </row>
        <row r="3390">
          <cell r="A3390" t="str">
            <v>90900Ports</v>
          </cell>
          <cell r="B3390" t="str">
            <v>Ports</v>
          </cell>
          <cell r="C3390" t="str">
            <v>90900</v>
          </cell>
          <cell r="D3390" t="str">
            <v>Accident Compensation Levy</v>
          </cell>
          <cell r="E3390" t="str">
            <v>BS25510</v>
          </cell>
        </row>
        <row r="3391">
          <cell r="A3391" t="str">
            <v>90901Ports</v>
          </cell>
          <cell r="B3391" t="str">
            <v>Ports</v>
          </cell>
          <cell r="C3391" t="str">
            <v>90901</v>
          </cell>
          <cell r="D3391" t="str">
            <v>Acc Ratings</v>
          </cell>
          <cell r="E3391" t="str">
            <v>BS25510</v>
          </cell>
        </row>
        <row r="3392">
          <cell r="A3392" t="str">
            <v>90902Ports</v>
          </cell>
          <cell r="B3392" t="str">
            <v>Ports</v>
          </cell>
          <cell r="C3392" t="str">
            <v>90902</v>
          </cell>
          <cell r="D3392" t="str">
            <v>Acc Levy-Executives</v>
          </cell>
          <cell r="E3392" t="str">
            <v>BS25510</v>
          </cell>
        </row>
        <row r="3393">
          <cell r="A3393" t="str">
            <v>90903Ports</v>
          </cell>
          <cell r="B3393" t="str">
            <v>Ports</v>
          </cell>
          <cell r="C3393" t="str">
            <v>90903</v>
          </cell>
          <cell r="D3393" t="str">
            <v>Provision For FBT</v>
          </cell>
          <cell r="E3393" t="str">
            <v>BS29090</v>
          </cell>
        </row>
        <row r="3394">
          <cell r="A3394" t="str">
            <v>90904Ports</v>
          </cell>
          <cell r="B3394" t="str">
            <v>Ports</v>
          </cell>
          <cell r="C3394" t="str">
            <v>90904</v>
          </cell>
          <cell r="D3394" t="str">
            <v>Provision for Insurance</v>
          </cell>
          <cell r="E3394" t="str">
            <v>BS29090</v>
          </cell>
        </row>
        <row r="3395">
          <cell r="A3395" t="str">
            <v>90905Ports</v>
          </cell>
          <cell r="B3395" t="str">
            <v>Ports</v>
          </cell>
          <cell r="C3395" t="str">
            <v>90905</v>
          </cell>
          <cell r="D3395" t="str">
            <v>Provision for Redundancy</v>
          </cell>
          <cell r="E3395" t="str">
            <v>BS28610</v>
          </cell>
        </row>
        <row r="3396">
          <cell r="A3396" t="str">
            <v>90906Ports</v>
          </cell>
          <cell r="B3396" t="str">
            <v>Ports</v>
          </cell>
          <cell r="C3396" t="str">
            <v>90906</v>
          </cell>
          <cell r="D3396" t="str">
            <v>Provision for Bonus</v>
          </cell>
          <cell r="E3396" t="str">
            <v>BS28010</v>
          </cell>
        </row>
        <row r="3397">
          <cell r="A3397" t="str">
            <v>90907Ports</v>
          </cell>
          <cell r="B3397" t="str">
            <v>Ports</v>
          </cell>
          <cell r="C3397" t="str">
            <v>90907</v>
          </cell>
          <cell r="D3397" t="str">
            <v>Provision for Other Employee Remuneratio</v>
          </cell>
          <cell r="E3397" t="str">
            <v>BS28610</v>
          </cell>
        </row>
        <row r="3398">
          <cell r="A3398" t="str">
            <v>91000Ports</v>
          </cell>
          <cell r="B3398" t="str">
            <v>Ports</v>
          </cell>
          <cell r="C3398" t="str">
            <v>91000</v>
          </cell>
          <cell r="D3398" t="str">
            <v>NPF Super Subsidy La</v>
          </cell>
          <cell r="E3398" t="str">
            <v>BS28411</v>
          </cell>
        </row>
        <row r="3399">
          <cell r="A3399" t="str">
            <v>91001Ports</v>
          </cell>
          <cell r="B3399" t="str">
            <v>Ports</v>
          </cell>
          <cell r="C3399" t="str">
            <v>91001</v>
          </cell>
          <cell r="D3399" t="str">
            <v>NPF Lump Sum Subsidy</v>
          </cell>
          <cell r="E3399" t="str">
            <v>BS28411</v>
          </cell>
        </row>
        <row r="3400">
          <cell r="A3400" t="str">
            <v>91100Ports</v>
          </cell>
          <cell r="B3400" t="str">
            <v>Ports</v>
          </cell>
          <cell r="C3400" t="str">
            <v>91100</v>
          </cell>
          <cell r="D3400" t="str">
            <v>NPF Super Subsidy Ns</v>
          </cell>
          <cell r="E3400" t="str">
            <v>BS28411</v>
          </cell>
        </row>
        <row r="3401">
          <cell r="A3401" t="str">
            <v>91101Ports</v>
          </cell>
          <cell r="B3401" t="str">
            <v>Ports</v>
          </cell>
          <cell r="C3401" t="str">
            <v>91101</v>
          </cell>
          <cell r="D3401" t="str">
            <v>NPF Lump Sum Subsidy Accrual</v>
          </cell>
          <cell r="E3401" t="str">
            <v>BS28411</v>
          </cell>
        </row>
        <row r="3402">
          <cell r="A3402" t="str">
            <v>91200Ports</v>
          </cell>
          <cell r="B3402" t="str">
            <v>Ports</v>
          </cell>
          <cell r="C3402" t="str">
            <v>91200</v>
          </cell>
          <cell r="D3402" t="str">
            <v>Bledisloe Social Club</v>
          </cell>
          <cell r="E3402" t="str">
            <v>BS28411</v>
          </cell>
        </row>
        <row r="3403">
          <cell r="A3403" t="str">
            <v>91300Ports</v>
          </cell>
          <cell r="B3403" t="str">
            <v>Ports</v>
          </cell>
          <cell r="C3403" t="str">
            <v>91300</v>
          </cell>
          <cell r="D3403" t="str">
            <v>PAYE</v>
          </cell>
          <cell r="E3403" t="str">
            <v>BS28411</v>
          </cell>
        </row>
        <row r="3404">
          <cell r="A3404" t="str">
            <v>91301Ports</v>
          </cell>
          <cell r="B3404" t="str">
            <v>Ports</v>
          </cell>
          <cell r="C3404" t="str">
            <v>91301</v>
          </cell>
          <cell r="D3404" t="str">
            <v>Withholding Tax On Super</v>
          </cell>
          <cell r="E3404" t="str">
            <v>BS28411</v>
          </cell>
        </row>
        <row r="3405">
          <cell r="A3405" t="str">
            <v>91302Ports</v>
          </cell>
          <cell r="B3405" t="str">
            <v>Ports</v>
          </cell>
          <cell r="C3405" t="str">
            <v>91302</v>
          </cell>
          <cell r="D3405" t="str">
            <v>Acc Levy Premium</v>
          </cell>
          <cell r="E3405" t="str">
            <v>BS25010</v>
          </cell>
        </row>
        <row r="3406">
          <cell r="A3406" t="str">
            <v>91303Ports</v>
          </cell>
          <cell r="B3406" t="str">
            <v>Ports</v>
          </cell>
          <cell r="C3406" t="str">
            <v>91303</v>
          </cell>
          <cell r="D3406" t="str">
            <v>Withholding Tax On Contractors</v>
          </cell>
          <cell r="E3406" t="str">
            <v>BS28411</v>
          </cell>
        </row>
        <row r="3407">
          <cell r="A3407" t="str">
            <v>91305Ports</v>
          </cell>
          <cell r="B3407" t="str">
            <v>Ports</v>
          </cell>
          <cell r="C3407" t="str">
            <v>91305</v>
          </cell>
          <cell r="D3407" t="str">
            <v>Kiwisaver-Employee</v>
          </cell>
          <cell r="E3407" t="str">
            <v>BS28411</v>
          </cell>
        </row>
        <row r="3408">
          <cell r="A3408" t="str">
            <v>91306Ports</v>
          </cell>
          <cell r="B3408" t="str">
            <v>Ports</v>
          </cell>
          <cell r="C3408" t="str">
            <v>91306</v>
          </cell>
          <cell r="D3408" t="str">
            <v>Kiwisaver-Employer</v>
          </cell>
          <cell r="E3408" t="str">
            <v>BS28411</v>
          </cell>
        </row>
        <row r="3409">
          <cell r="A3409" t="str">
            <v>91400Ports</v>
          </cell>
          <cell r="B3409" t="str">
            <v>Ports</v>
          </cell>
          <cell r="C3409" t="str">
            <v>91400</v>
          </cell>
          <cell r="D3409" t="str">
            <v>NPF Local Authority</v>
          </cell>
          <cell r="E3409" t="str">
            <v>BS28411</v>
          </cell>
        </row>
        <row r="3410">
          <cell r="A3410" t="str">
            <v>91500Ports</v>
          </cell>
          <cell r="B3410" t="str">
            <v>Ports</v>
          </cell>
          <cell r="C3410" t="str">
            <v>91500</v>
          </cell>
          <cell r="D3410" t="str">
            <v>NPF National Super</v>
          </cell>
          <cell r="E3410" t="str">
            <v>BS28411</v>
          </cell>
        </row>
        <row r="3411">
          <cell r="A3411" t="str">
            <v>91600Ports</v>
          </cell>
          <cell r="B3411" t="str">
            <v>Ports</v>
          </cell>
          <cell r="C3411" t="str">
            <v>91600</v>
          </cell>
          <cell r="D3411" t="str">
            <v>District Court</v>
          </cell>
          <cell r="E3411" t="str">
            <v>BS28411</v>
          </cell>
        </row>
        <row r="3412">
          <cell r="A3412" t="str">
            <v>91700Ports</v>
          </cell>
          <cell r="B3412" t="str">
            <v>Ports</v>
          </cell>
          <cell r="C3412" t="str">
            <v>91700</v>
          </cell>
          <cell r="D3412" t="str">
            <v>Social Welfare</v>
          </cell>
          <cell r="E3412" t="str">
            <v>BS28411</v>
          </cell>
        </row>
        <row r="3413">
          <cell r="A3413" t="str">
            <v>91800Ports</v>
          </cell>
          <cell r="B3413" t="str">
            <v>Ports</v>
          </cell>
          <cell r="C3413" t="str">
            <v>91800</v>
          </cell>
          <cell r="D3413" t="str">
            <v>Waterfront Industry Super</v>
          </cell>
          <cell r="E3413" t="str">
            <v>BS28411</v>
          </cell>
        </row>
        <row r="3414">
          <cell r="A3414" t="str">
            <v>91810Ports</v>
          </cell>
          <cell r="B3414" t="str">
            <v>Ports</v>
          </cell>
          <cell r="C3414" t="str">
            <v>91810</v>
          </cell>
          <cell r="D3414" t="str">
            <v>Waterfront Super Subsidy</v>
          </cell>
          <cell r="E3414" t="str">
            <v>BS28411</v>
          </cell>
        </row>
        <row r="3415">
          <cell r="A3415" t="str">
            <v>91900Ports</v>
          </cell>
          <cell r="B3415" t="str">
            <v>Ports</v>
          </cell>
          <cell r="C3415" t="str">
            <v>91900</v>
          </cell>
          <cell r="D3415" t="str">
            <v>Income Tax Compulsory</v>
          </cell>
          <cell r="E3415" t="str">
            <v>BS28411</v>
          </cell>
        </row>
        <row r="3416">
          <cell r="A3416" t="str">
            <v>92000Ports</v>
          </cell>
          <cell r="B3416" t="str">
            <v>Ports</v>
          </cell>
          <cell r="C3416" t="str">
            <v>92000</v>
          </cell>
          <cell r="D3416" t="str">
            <v>Maori Affairs</v>
          </cell>
          <cell r="E3416" t="str">
            <v>BS28411</v>
          </cell>
        </row>
        <row r="3417">
          <cell r="A3417" t="str">
            <v>92100Ports</v>
          </cell>
          <cell r="B3417" t="str">
            <v>Ports</v>
          </cell>
          <cell r="C3417" t="str">
            <v>92100</v>
          </cell>
          <cell r="D3417" t="str">
            <v>Port Ops Sports &amp; Social Club</v>
          </cell>
          <cell r="E3417" t="str">
            <v>BS28411</v>
          </cell>
        </row>
        <row r="3418">
          <cell r="A3418" t="str">
            <v>92101Ports</v>
          </cell>
          <cell r="B3418" t="str">
            <v>Ports</v>
          </cell>
          <cell r="C3418" t="str">
            <v>92101</v>
          </cell>
          <cell r="D3418" t="str">
            <v>POAL Gymnasium Deduction</v>
          </cell>
          <cell r="E3418" t="str">
            <v>BS28411</v>
          </cell>
        </row>
        <row r="3419">
          <cell r="A3419" t="str">
            <v>92200Ports</v>
          </cell>
          <cell r="B3419" t="str">
            <v>Ports</v>
          </cell>
          <cell r="C3419" t="str">
            <v>92200</v>
          </cell>
          <cell r="D3419" t="str">
            <v>Liable Parent Contribution</v>
          </cell>
          <cell r="E3419" t="str">
            <v>BS28411</v>
          </cell>
        </row>
        <row r="3420">
          <cell r="A3420" t="str">
            <v>92201Ports</v>
          </cell>
          <cell r="B3420" t="str">
            <v>Ports</v>
          </cell>
          <cell r="C3420" t="str">
            <v>92201</v>
          </cell>
          <cell r="D3420" t="str">
            <v>Child Support</v>
          </cell>
          <cell r="E3420" t="str">
            <v>BS28411</v>
          </cell>
        </row>
        <row r="3421">
          <cell r="A3421" t="str">
            <v>92202Ports</v>
          </cell>
          <cell r="B3421" t="str">
            <v>Ports</v>
          </cell>
          <cell r="C3421" t="str">
            <v>92202</v>
          </cell>
          <cell r="D3421" t="str">
            <v>Maintenance Social Welfare</v>
          </cell>
          <cell r="E3421" t="str">
            <v>BS28411</v>
          </cell>
        </row>
        <row r="3422">
          <cell r="A3422" t="str">
            <v>92300Ports</v>
          </cell>
          <cell r="B3422" t="str">
            <v>Ports</v>
          </cell>
          <cell r="C3422" t="str">
            <v>92300</v>
          </cell>
          <cell r="D3422" t="str">
            <v>Pilots Insurance</v>
          </cell>
          <cell r="E3422" t="str">
            <v>BS28411</v>
          </cell>
        </row>
        <row r="3423">
          <cell r="A3423" t="str">
            <v>92400Ports</v>
          </cell>
          <cell r="B3423" t="str">
            <v>Ports</v>
          </cell>
          <cell r="C3423" t="str">
            <v>92400</v>
          </cell>
          <cell r="D3423" t="str">
            <v>Insurance CML</v>
          </cell>
          <cell r="E3423" t="str">
            <v>BS28411</v>
          </cell>
        </row>
        <row r="3424">
          <cell r="A3424" t="str">
            <v>92500Ports</v>
          </cell>
          <cell r="B3424" t="str">
            <v>Ports</v>
          </cell>
          <cell r="C3424" t="str">
            <v>92500</v>
          </cell>
          <cell r="D3424" t="str">
            <v>Insurance T &amp; G</v>
          </cell>
          <cell r="E3424" t="str">
            <v>BS28411</v>
          </cell>
        </row>
        <row r="3425">
          <cell r="A3425" t="str">
            <v>92600Ports</v>
          </cell>
          <cell r="B3425" t="str">
            <v>Ports</v>
          </cell>
          <cell r="C3425" t="str">
            <v>92600</v>
          </cell>
          <cell r="D3425" t="str">
            <v>Waterfront Credit Union</v>
          </cell>
          <cell r="E3425" t="str">
            <v>BS28411</v>
          </cell>
        </row>
        <row r="3426">
          <cell r="A3426" t="str">
            <v>92700Ports</v>
          </cell>
          <cell r="B3426" t="str">
            <v>Ports</v>
          </cell>
          <cell r="C3426" t="str">
            <v>92700</v>
          </cell>
          <cell r="D3426" t="str">
            <v>Waterfront Workers Union</v>
          </cell>
          <cell r="E3426" t="str">
            <v>BS28411</v>
          </cell>
        </row>
        <row r="3427">
          <cell r="A3427" t="str">
            <v>92800Ports</v>
          </cell>
          <cell r="B3427" t="str">
            <v>Ports</v>
          </cell>
          <cell r="C3427" t="str">
            <v>92800</v>
          </cell>
          <cell r="D3427" t="str">
            <v>Insurance AMP</v>
          </cell>
          <cell r="E3427" t="str">
            <v>BS28411</v>
          </cell>
        </row>
        <row r="3428">
          <cell r="A3428" t="str">
            <v>92900Ports</v>
          </cell>
          <cell r="B3428" t="str">
            <v>Ports</v>
          </cell>
          <cell r="C3428" t="str">
            <v>92900</v>
          </cell>
          <cell r="D3428" t="str">
            <v>Insurance NZI Life</v>
          </cell>
          <cell r="E3428" t="str">
            <v>BS28411</v>
          </cell>
        </row>
        <row r="3429">
          <cell r="A3429" t="str">
            <v>93000Ports</v>
          </cell>
          <cell r="B3429" t="str">
            <v>Ports</v>
          </cell>
          <cell r="C3429" t="str">
            <v>93000</v>
          </cell>
          <cell r="D3429" t="str">
            <v>Sthn Cross Medical-Subsidised</v>
          </cell>
          <cell r="E3429" t="str">
            <v>BS28411</v>
          </cell>
        </row>
        <row r="3430">
          <cell r="A3430" t="str">
            <v>93001Ports</v>
          </cell>
          <cell r="B3430" t="str">
            <v>Ports</v>
          </cell>
          <cell r="C3430" t="str">
            <v>93001</v>
          </cell>
          <cell r="D3430" t="str">
            <v>Sthn Cross Medical-Non Sub</v>
          </cell>
          <cell r="E3430" t="str">
            <v>BS28411</v>
          </cell>
        </row>
        <row r="3431">
          <cell r="A3431" t="str">
            <v>93100Ports</v>
          </cell>
          <cell r="B3431" t="str">
            <v>Ports</v>
          </cell>
          <cell r="C3431" t="str">
            <v>93100</v>
          </cell>
          <cell r="D3431" t="str">
            <v>Housing Corporation</v>
          </cell>
          <cell r="E3431" t="str">
            <v>BS28411</v>
          </cell>
        </row>
        <row r="3432">
          <cell r="A3432" t="str">
            <v>93200Ports</v>
          </cell>
          <cell r="B3432" t="str">
            <v>Ports</v>
          </cell>
          <cell r="C3432" t="str">
            <v>93200</v>
          </cell>
          <cell r="D3432" t="str">
            <v>Group Health Medical</v>
          </cell>
          <cell r="E3432" t="str">
            <v>BS28411</v>
          </cell>
        </row>
        <row r="3433">
          <cell r="A3433" t="str">
            <v>93210Ports</v>
          </cell>
          <cell r="B3433" t="str">
            <v>Ports</v>
          </cell>
          <cell r="C3433" t="str">
            <v>93210</v>
          </cell>
          <cell r="D3433" t="str">
            <v>Aetna Health</v>
          </cell>
          <cell r="E3433" t="str">
            <v>BS28411</v>
          </cell>
        </row>
        <row r="3434">
          <cell r="A3434" t="str">
            <v>93300Ports</v>
          </cell>
          <cell r="B3434" t="str">
            <v>Ports</v>
          </cell>
          <cell r="C3434" t="str">
            <v>93300</v>
          </cell>
          <cell r="D3434" t="str">
            <v>NPF Cash Accumulation Scheme</v>
          </cell>
          <cell r="E3434" t="str">
            <v>BS28411</v>
          </cell>
        </row>
        <row r="3435">
          <cell r="A3435" t="str">
            <v>93301Ports</v>
          </cell>
          <cell r="B3435" t="str">
            <v>Ports</v>
          </cell>
          <cell r="C3435" t="str">
            <v>93301</v>
          </cell>
          <cell r="D3435" t="str">
            <v>Credit Union City Of Sails</v>
          </cell>
          <cell r="E3435" t="str">
            <v>BS28411</v>
          </cell>
        </row>
        <row r="3436">
          <cell r="A3436" t="str">
            <v>93400Ports</v>
          </cell>
          <cell r="B3436" t="str">
            <v>Ports</v>
          </cell>
          <cell r="C3436" t="str">
            <v>93400</v>
          </cell>
          <cell r="D3436" t="str">
            <v>AHB Employees Union Fees</v>
          </cell>
          <cell r="E3436" t="str">
            <v>BS28411</v>
          </cell>
        </row>
        <row r="3437">
          <cell r="A3437" t="str">
            <v>93405Ports</v>
          </cell>
          <cell r="B3437" t="str">
            <v>Ports</v>
          </cell>
          <cell r="C3437" t="str">
            <v>93405</v>
          </cell>
          <cell r="D3437" t="str">
            <v>NZ Towage Union</v>
          </cell>
          <cell r="E3437" t="str">
            <v>BS28411</v>
          </cell>
        </row>
        <row r="3438">
          <cell r="A3438" t="str">
            <v>93500Ports</v>
          </cell>
          <cell r="B3438" t="str">
            <v>Ports</v>
          </cell>
          <cell r="C3438" t="str">
            <v>93500</v>
          </cell>
          <cell r="D3438" t="str">
            <v>Queens Wharf Social Club</v>
          </cell>
          <cell r="E3438" t="str">
            <v>BS28411</v>
          </cell>
        </row>
        <row r="3439">
          <cell r="A3439" t="str">
            <v>93600Ports</v>
          </cell>
          <cell r="B3439" t="str">
            <v>Ports</v>
          </cell>
          <cell r="C3439" t="str">
            <v>93600</v>
          </cell>
          <cell r="D3439" t="str">
            <v>United Way</v>
          </cell>
          <cell r="E3439" t="str">
            <v>BS28411</v>
          </cell>
        </row>
        <row r="3440">
          <cell r="A3440" t="str">
            <v>93700Ports</v>
          </cell>
          <cell r="B3440" t="str">
            <v>Ports</v>
          </cell>
          <cell r="C3440" t="str">
            <v>93700</v>
          </cell>
          <cell r="D3440" t="str">
            <v>Akl Maritime Investment Soc</v>
          </cell>
          <cell r="E3440" t="str">
            <v>BS28411</v>
          </cell>
        </row>
        <row r="3441">
          <cell r="A3441" t="str">
            <v>93800Ports</v>
          </cell>
          <cell r="B3441" t="str">
            <v>Ports</v>
          </cell>
          <cell r="C3441" t="str">
            <v>93800</v>
          </cell>
          <cell r="D3441" t="str">
            <v>Insurance National Mutual</v>
          </cell>
          <cell r="E3441" t="str">
            <v>BS28411</v>
          </cell>
        </row>
        <row r="3442">
          <cell r="A3442" t="str">
            <v>93900Ports</v>
          </cell>
          <cell r="B3442" t="str">
            <v>Ports</v>
          </cell>
          <cell r="C3442" t="str">
            <v>93900</v>
          </cell>
          <cell r="D3442" t="str">
            <v>NZ Harbour L/Sum Super Subsidy</v>
          </cell>
          <cell r="E3442" t="str">
            <v>BS28411</v>
          </cell>
        </row>
        <row r="3443">
          <cell r="A3443" t="str">
            <v>94000Ports</v>
          </cell>
          <cell r="B3443" t="str">
            <v>Ports</v>
          </cell>
          <cell r="C3443" t="str">
            <v>94000</v>
          </cell>
          <cell r="D3443" t="str">
            <v>Miscellaneous</v>
          </cell>
          <cell r="E3443" t="str">
            <v>BS28411</v>
          </cell>
        </row>
        <row r="3444">
          <cell r="A3444" t="str">
            <v>94001Ports</v>
          </cell>
          <cell r="B3444" t="str">
            <v>Ports</v>
          </cell>
          <cell r="C3444" t="str">
            <v>94001</v>
          </cell>
          <cell r="D3444" t="str">
            <v>Foreman Stevedores Union</v>
          </cell>
          <cell r="E3444" t="str">
            <v>BS28411</v>
          </cell>
        </row>
        <row r="3445">
          <cell r="A3445" t="str">
            <v>94002Ports</v>
          </cell>
          <cell r="B3445" t="str">
            <v>Ports</v>
          </cell>
          <cell r="C3445" t="str">
            <v>94002</v>
          </cell>
          <cell r="D3445" t="str">
            <v>Overpayment Recoveries</v>
          </cell>
          <cell r="E3445" t="str">
            <v>BS28411</v>
          </cell>
        </row>
        <row r="3446">
          <cell r="A3446" t="str">
            <v>94003Ports</v>
          </cell>
          <cell r="B3446" t="str">
            <v>Ports</v>
          </cell>
          <cell r="C3446" t="str">
            <v>94003</v>
          </cell>
          <cell r="D3446" t="str">
            <v>Inst Of Marine &amp; Power Eng</v>
          </cell>
          <cell r="E3446" t="str">
            <v>BS28411</v>
          </cell>
        </row>
        <row r="3447">
          <cell r="A3447" t="str">
            <v>94004Ports</v>
          </cell>
          <cell r="B3447" t="str">
            <v>Ports</v>
          </cell>
          <cell r="C3447" t="str">
            <v>94004</v>
          </cell>
          <cell r="D3447" t="str">
            <v>Nat Prov Lump Sum Super</v>
          </cell>
          <cell r="E3447" t="str">
            <v>BS28411</v>
          </cell>
        </row>
        <row r="3448">
          <cell r="A3448" t="str">
            <v>94005Ports</v>
          </cell>
          <cell r="B3448" t="str">
            <v>Ports</v>
          </cell>
          <cell r="C3448" t="str">
            <v>94005</v>
          </cell>
          <cell r="D3448" t="str">
            <v>Foreman Stevedores Mess Fund</v>
          </cell>
          <cell r="E3448" t="str">
            <v>BS28411</v>
          </cell>
        </row>
        <row r="3449">
          <cell r="A3449" t="str">
            <v>94006Ports</v>
          </cell>
          <cell r="B3449" t="str">
            <v>Ports</v>
          </cell>
          <cell r="C3449" t="str">
            <v>94006</v>
          </cell>
          <cell r="D3449" t="str">
            <v>NZ Medicare Society</v>
          </cell>
          <cell r="E3449" t="str">
            <v>BS28411</v>
          </cell>
        </row>
        <row r="3450">
          <cell r="A3450" t="str">
            <v>94007Ports</v>
          </cell>
          <cell r="B3450" t="str">
            <v>Ports</v>
          </cell>
          <cell r="C3450" t="str">
            <v>94007</v>
          </cell>
          <cell r="D3450" t="str">
            <v>Monash Street Social Club</v>
          </cell>
          <cell r="E3450" t="str">
            <v>BS28411</v>
          </cell>
        </row>
        <row r="3451">
          <cell r="A3451" t="str">
            <v>94010Ports</v>
          </cell>
          <cell r="B3451" t="str">
            <v>Ports</v>
          </cell>
          <cell r="C3451" t="str">
            <v>94010</v>
          </cell>
          <cell r="D3451" t="str">
            <v>Staff Share Scheme</v>
          </cell>
          <cell r="E3451" t="str">
            <v>BS28411</v>
          </cell>
        </row>
        <row r="3452">
          <cell r="A3452" t="str">
            <v>94100Ports</v>
          </cell>
          <cell r="B3452" t="str">
            <v>Ports</v>
          </cell>
          <cell r="C3452" t="str">
            <v>94100</v>
          </cell>
          <cell r="D3452" t="str">
            <v>NZ Harbour Lump Sum Super E'Es</v>
          </cell>
          <cell r="E3452" t="str">
            <v>BS28411</v>
          </cell>
        </row>
        <row r="3453">
          <cell r="A3453" t="str">
            <v>94200Ports</v>
          </cell>
          <cell r="B3453" t="str">
            <v>Ports</v>
          </cell>
          <cell r="C3453" t="str">
            <v>94200</v>
          </cell>
          <cell r="D3453" t="str">
            <v>Emp'Er Sub W/Front Ind Super</v>
          </cell>
          <cell r="E3453" t="str">
            <v>BS28411</v>
          </cell>
        </row>
        <row r="3454">
          <cell r="A3454" t="str">
            <v>94300Ports</v>
          </cell>
          <cell r="B3454" t="str">
            <v>Ports</v>
          </cell>
          <cell r="C3454" t="str">
            <v>94300</v>
          </cell>
          <cell r="D3454" t="str">
            <v>NZ Merchant Service Guild</v>
          </cell>
          <cell r="E3454" t="str">
            <v>BS28411</v>
          </cell>
        </row>
        <row r="3455">
          <cell r="A3455" t="str">
            <v>94400Ports</v>
          </cell>
          <cell r="B3455" t="str">
            <v>Ports</v>
          </cell>
          <cell r="C3455" t="str">
            <v>94400</v>
          </cell>
          <cell r="D3455" t="str">
            <v>AHB Credit Union</v>
          </cell>
          <cell r="E3455" t="str">
            <v>BS28411</v>
          </cell>
        </row>
        <row r="3456">
          <cell r="A3456" t="str">
            <v>94401Ports</v>
          </cell>
          <cell r="B3456" t="str">
            <v>Ports</v>
          </cell>
          <cell r="C3456" t="str">
            <v>94401</v>
          </cell>
          <cell r="D3456" t="str">
            <v>Outlaw Social Club</v>
          </cell>
          <cell r="E3456" t="str">
            <v>BS28411</v>
          </cell>
        </row>
        <row r="3457">
          <cell r="A3457" t="str">
            <v>94500Ports</v>
          </cell>
          <cell r="B3457" t="str">
            <v>Ports</v>
          </cell>
          <cell r="C3457" t="str">
            <v>94500</v>
          </cell>
          <cell r="D3457" t="str">
            <v>PSIS</v>
          </cell>
          <cell r="E3457" t="str">
            <v>BS28411</v>
          </cell>
        </row>
        <row r="3458">
          <cell r="A3458" t="str">
            <v>94600Ports</v>
          </cell>
          <cell r="B3458" t="str">
            <v>Ports</v>
          </cell>
          <cell r="C3458" t="str">
            <v>94600</v>
          </cell>
          <cell r="D3458" t="str">
            <v>Retirement Savings Plan-Staff</v>
          </cell>
          <cell r="E3458" t="str">
            <v>BS28411</v>
          </cell>
        </row>
        <row r="3459">
          <cell r="A3459" t="str">
            <v>94700Ports</v>
          </cell>
          <cell r="B3459" t="str">
            <v>Ports</v>
          </cell>
          <cell r="C3459" t="str">
            <v>94700</v>
          </cell>
          <cell r="D3459" t="str">
            <v>Retirement Savings Plan-Sub</v>
          </cell>
          <cell r="E3459" t="str">
            <v>BS28411</v>
          </cell>
        </row>
        <row r="3460">
          <cell r="A3460" t="str">
            <v>94701Ports</v>
          </cell>
          <cell r="B3460" t="str">
            <v>Ports</v>
          </cell>
          <cell r="C3460" t="str">
            <v>94701</v>
          </cell>
          <cell r="D3460" t="str">
            <v>Death Benefit Scheme</v>
          </cell>
          <cell r="E3460" t="str">
            <v>BS28411</v>
          </cell>
        </row>
        <row r="3461">
          <cell r="A3461" t="str">
            <v>94702Ports</v>
          </cell>
          <cell r="B3461" t="str">
            <v>Ports</v>
          </cell>
          <cell r="C3461" t="str">
            <v>94702</v>
          </cell>
          <cell r="D3461" t="str">
            <v>Student Loan</v>
          </cell>
          <cell r="E3461" t="str">
            <v>BS28411</v>
          </cell>
        </row>
        <row r="3462">
          <cell r="A3462" t="str">
            <v>94800Ports</v>
          </cell>
          <cell r="B3462" t="str">
            <v>Ports</v>
          </cell>
          <cell r="C3462" t="str">
            <v>94800</v>
          </cell>
          <cell r="D3462" t="str">
            <v>Payroll Control A/C</v>
          </cell>
          <cell r="E3462" t="str">
            <v>BS28410</v>
          </cell>
        </row>
        <row r="3463">
          <cell r="A3463" t="str">
            <v>94801Ports</v>
          </cell>
          <cell r="B3463" t="str">
            <v>Ports</v>
          </cell>
          <cell r="C3463" t="str">
            <v>94801</v>
          </cell>
          <cell r="D3463" t="str">
            <v>Payroll Clearing Outside</v>
          </cell>
          <cell r="E3463" t="str">
            <v>BS28410</v>
          </cell>
        </row>
        <row r="3464">
          <cell r="A3464" t="str">
            <v>94802Ports</v>
          </cell>
          <cell r="B3464" t="str">
            <v>Ports</v>
          </cell>
          <cell r="C3464" t="str">
            <v>94802</v>
          </cell>
          <cell r="D3464" t="str">
            <v>Payroll Deduction Clearing A/C</v>
          </cell>
          <cell r="E3464" t="str">
            <v>BS28410</v>
          </cell>
        </row>
        <row r="3465">
          <cell r="A3465" t="str">
            <v>95101Ports</v>
          </cell>
          <cell r="B3465" t="str">
            <v>Ports</v>
          </cell>
          <cell r="C3465" t="str">
            <v>95101</v>
          </cell>
          <cell r="D3465" t="str">
            <v>Goods &amp; Services Tax-Inputs</v>
          </cell>
          <cell r="E3465" t="str">
            <v>BS14511</v>
          </cell>
        </row>
        <row r="3466">
          <cell r="A3466" t="str">
            <v>95102Ports</v>
          </cell>
          <cell r="B3466" t="str">
            <v>Ports</v>
          </cell>
          <cell r="C3466" t="str">
            <v>95102</v>
          </cell>
          <cell r="D3466" t="str">
            <v>Goods &amp; Services Tax-Outputs</v>
          </cell>
          <cell r="E3466" t="str">
            <v>BS14531</v>
          </cell>
        </row>
        <row r="3467">
          <cell r="A3467" t="str">
            <v>95103Ports</v>
          </cell>
          <cell r="B3467" t="str">
            <v>Ports</v>
          </cell>
          <cell r="C3467" t="str">
            <v>95103</v>
          </cell>
          <cell r="D3467" t="str">
            <v>GST Payments / Refunds</v>
          </cell>
          <cell r="E3467" t="str">
            <v>BS14591</v>
          </cell>
        </row>
        <row r="3468">
          <cell r="A3468" t="str">
            <v>95200Ports</v>
          </cell>
          <cell r="B3468" t="str">
            <v>Ports</v>
          </cell>
          <cell r="C3468" t="str">
            <v>95200</v>
          </cell>
          <cell r="D3468" t="str">
            <v>Provision For Taxation</v>
          </cell>
          <cell r="E3468" t="str">
            <v>BS29210</v>
          </cell>
        </row>
        <row r="3469">
          <cell r="A3469" t="str">
            <v>95205Ports</v>
          </cell>
          <cell r="B3469" t="str">
            <v>Ports</v>
          </cell>
          <cell r="C3469">
            <v>95205</v>
          </cell>
          <cell r="D3469" t="str">
            <v>Provision for tax AC related parties</v>
          </cell>
          <cell r="E3469" t="str">
            <v>BS25060</v>
          </cell>
        </row>
        <row r="3470">
          <cell r="A3470" t="str">
            <v>95210Ports</v>
          </cell>
          <cell r="B3470" t="str">
            <v>Ports</v>
          </cell>
          <cell r="C3470" t="str">
            <v>95210</v>
          </cell>
          <cell r="D3470" t="str">
            <v>Provision For Deferred Tax</v>
          </cell>
          <cell r="E3470" t="str">
            <v>BS21010</v>
          </cell>
        </row>
        <row r="3471">
          <cell r="A3471" t="str">
            <v>95220Ports</v>
          </cell>
          <cell r="B3471" t="str">
            <v>Ports</v>
          </cell>
          <cell r="C3471" t="str">
            <v>95220</v>
          </cell>
          <cell r="D3471" t="str">
            <v>Provision For Withholding Tax</v>
          </cell>
          <cell r="E3471" t="str">
            <v>BS29220</v>
          </cell>
        </row>
        <row r="3472">
          <cell r="A3472" t="str">
            <v>95300Ports</v>
          </cell>
          <cell r="B3472" t="str">
            <v>Ports</v>
          </cell>
          <cell r="C3472" t="str">
            <v>95300</v>
          </cell>
          <cell r="D3472" t="str">
            <v>Provision For Dividend</v>
          </cell>
          <cell r="E3472" t="str">
            <v>BS25599</v>
          </cell>
        </row>
        <row r="3473">
          <cell r="A3473" t="str">
            <v>95301Ports</v>
          </cell>
          <cell r="B3473" t="str">
            <v>Ports</v>
          </cell>
          <cell r="C3473" t="str">
            <v>95301</v>
          </cell>
          <cell r="D3473" t="str">
            <v>Prov For Dividend-Internal</v>
          </cell>
          <cell r="E3473" t="str">
            <v>BS25599</v>
          </cell>
        </row>
        <row r="3474">
          <cell r="A3474" t="str">
            <v>95310Ports</v>
          </cell>
          <cell r="B3474" t="str">
            <v>Ports</v>
          </cell>
          <cell r="C3474" t="str">
            <v>95310</v>
          </cell>
          <cell r="D3474" t="str">
            <v>Creditor Super Scheme</v>
          </cell>
          <cell r="E3474" t="str">
            <v>BS25010</v>
          </cell>
        </row>
        <row r="3475">
          <cell r="A3475" t="str">
            <v>95320Ports</v>
          </cell>
          <cell r="B3475" t="str">
            <v>Ports</v>
          </cell>
          <cell r="C3475" t="str">
            <v>95320</v>
          </cell>
          <cell r="D3475" t="str">
            <v>Creditor Employee Share Scheme</v>
          </cell>
          <cell r="E3475" t="str">
            <v>BS25010</v>
          </cell>
        </row>
        <row r="3476">
          <cell r="A3476" t="str">
            <v>95400Ports</v>
          </cell>
          <cell r="B3476" t="str">
            <v>Ports</v>
          </cell>
          <cell r="C3476" t="str">
            <v>95400</v>
          </cell>
          <cell r="D3476" t="str">
            <v>Retentions</v>
          </cell>
          <cell r="E3476" t="str">
            <v>BS26610</v>
          </cell>
        </row>
        <row r="3477">
          <cell r="A3477" t="str">
            <v>95500Ports</v>
          </cell>
          <cell r="B3477" t="str">
            <v>Ports</v>
          </cell>
          <cell r="C3477" t="str">
            <v>95500</v>
          </cell>
          <cell r="D3477" t="str">
            <v>Misc Rents Collected For POSER</v>
          </cell>
          <cell r="E3477" t="str">
            <v>BS25010</v>
          </cell>
        </row>
        <row r="3478">
          <cell r="A3478" t="str">
            <v>95505Ports</v>
          </cell>
          <cell r="B3478" t="str">
            <v>Ports</v>
          </cell>
          <cell r="C3478" t="str">
            <v>95505</v>
          </cell>
          <cell r="D3478" t="str">
            <v>Misc Rents Collected For AXIS</v>
          </cell>
          <cell r="E3478" t="str">
            <v>BS25010</v>
          </cell>
        </row>
        <row r="3479">
          <cell r="A3479" t="str">
            <v>95510Ports</v>
          </cell>
          <cell r="B3479" t="str">
            <v>Ports</v>
          </cell>
          <cell r="C3479" t="str">
            <v>95510</v>
          </cell>
          <cell r="D3479" t="str">
            <v>Prior Year Opex Re Corp Prop</v>
          </cell>
          <cell r="E3479" t="str">
            <v>BS25010</v>
          </cell>
        </row>
        <row r="3480">
          <cell r="A3480" t="str">
            <v>95519Ports</v>
          </cell>
          <cell r="B3480" t="str">
            <v>Ports</v>
          </cell>
          <cell r="C3480" t="str">
            <v>95519</v>
          </cell>
          <cell r="D3480" t="str">
            <v>Tenancies collected for Corp</v>
          </cell>
          <cell r="E3480" t="str">
            <v>BS25010</v>
          </cell>
        </row>
        <row r="3481">
          <cell r="A3481" t="str">
            <v>95520Ports</v>
          </cell>
          <cell r="B3481" t="str">
            <v>Ports</v>
          </cell>
          <cell r="C3481" t="str">
            <v>95520</v>
          </cell>
          <cell r="D3481" t="str">
            <v>Misc Leases Collected For Corp</v>
          </cell>
          <cell r="E3481" t="str">
            <v>BS25010</v>
          </cell>
        </row>
        <row r="3482">
          <cell r="A3482" t="str">
            <v>95521Ports</v>
          </cell>
          <cell r="B3482" t="str">
            <v>Ports</v>
          </cell>
          <cell r="C3482" t="str">
            <v>95521</v>
          </cell>
          <cell r="D3482" t="str">
            <v>Corp Rents - Cesco Tenancies</v>
          </cell>
          <cell r="E3482" t="str">
            <v>BS25010</v>
          </cell>
        </row>
        <row r="3483">
          <cell r="A3483" t="str">
            <v>95522Ports</v>
          </cell>
          <cell r="B3483" t="str">
            <v>Ports</v>
          </cell>
          <cell r="C3483" t="str">
            <v>95522</v>
          </cell>
          <cell r="D3483" t="str">
            <v>Corp Rents-Opex Recovery</v>
          </cell>
          <cell r="E3483" t="str">
            <v>BS25010</v>
          </cell>
        </row>
        <row r="3484">
          <cell r="A3484" t="str">
            <v>95523Ports</v>
          </cell>
          <cell r="B3484" t="str">
            <v>Ports</v>
          </cell>
          <cell r="C3484" t="str">
            <v>95523</v>
          </cell>
          <cell r="D3484" t="str">
            <v>Corp Rents-OPerating Expenses</v>
          </cell>
          <cell r="E3484" t="str">
            <v>BS25010</v>
          </cell>
        </row>
        <row r="3485">
          <cell r="A3485" t="str">
            <v>95524Ports</v>
          </cell>
          <cell r="B3485" t="str">
            <v>Ports</v>
          </cell>
          <cell r="C3485" t="str">
            <v>95524</v>
          </cell>
          <cell r="D3485" t="str">
            <v>Corp Rents - Cesco Electricity</v>
          </cell>
          <cell r="E3485" t="str">
            <v>BS25010</v>
          </cell>
        </row>
        <row r="3486">
          <cell r="A3486" t="str">
            <v>95525Ports</v>
          </cell>
          <cell r="B3486" t="str">
            <v>Ports</v>
          </cell>
          <cell r="C3486" t="str">
            <v>95525</v>
          </cell>
          <cell r="D3486" t="str">
            <v>Prov for Tenant Washup</v>
          </cell>
          <cell r="E3486" t="str">
            <v>BS25010</v>
          </cell>
        </row>
        <row r="3487">
          <cell r="A3487" t="str">
            <v>95526Ports</v>
          </cell>
          <cell r="B3487" t="str">
            <v>Ports</v>
          </cell>
          <cell r="C3487" t="str">
            <v>95526</v>
          </cell>
          <cell r="D3487" t="str">
            <v>Corp Rent-Cesco Leases</v>
          </cell>
          <cell r="E3487" t="str">
            <v>BS25010</v>
          </cell>
        </row>
        <row r="3488">
          <cell r="A3488" t="str">
            <v>95527Ports</v>
          </cell>
          <cell r="B3488" t="str">
            <v>Ports</v>
          </cell>
          <cell r="C3488" t="str">
            <v>95527</v>
          </cell>
          <cell r="D3488" t="str">
            <v>Licences collected for Corp</v>
          </cell>
          <cell r="E3488" t="str">
            <v>BS25010</v>
          </cell>
        </row>
        <row r="3489">
          <cell r="A3489" t="str">
            <v>95528Ports</v>
          </cell>
          <cell r="B3489" t="str">
            <v>Ports</v>
          </cell>
          <cell r="C3489" t="str">
            <v>95528</v>
          </cell>
          <cell r="D3489" t="str">
            <v>Washup clearing account</v>
          </cell>
          <cell r="E3489" t="str">
            <v>BS25020</v>
          </cell>
        </row>
        <row r="3490">
          <cell r="A3490" t="str">
            <v>95529Ports</v>
          </cell>
          <cell r="B3490" t="str">
            <v>Ports</v>
          </cell>
          <cell r="C3490" t="str">
            <v>95529</v>
          </cell>
          <cell r="D3490" t="str">
            <v>Plant Services - Operating Exp</v>
          </cell>
          <cell r="E3490" t="str">
            <v>BS25010</v>
          </cell>
        </row>
        <row r="3491">
          <cell r="A3491" t="str">
            <v>95600Ports</v>
          </cell>
          <cell r="B3491" t="str">
            <v>Ports</v>
          </cell>
          <cell r="C3491" t="str">
            <v>95600</v>
          </cell>
          <cell r="D3491" t="str">
            <v>Whavn Marina Credits Write Off</v>
          </cell>
          <cell r="E3491" t="str">
            <v>BS25010</v>
          </cell>
        </row>
        <row r="3492">
          <cell r="A3492" t="str">
            <v>95610Ports</v>
          </cell>
          <cell r="B3492" t="str">
            <v>Ports</v>
          </cell>
          <cell r="C3492" t="str">
            <v>95610</v>
          </cell>
          <cell r="D3492" t="str">
            <v>Re-Letting Berthage Mgmnt Fee</v>
          </cell>
          <cell r="E3492" t="str">
            <v>BS25010</v>
          </cell>
        </row>
        <row r="3493">
          <cell r="A3493" t="str">
            <v>95620Ports</v>
          </cell>
          <cell r="B3493" t="str">
            <v>Ports</v>
          </cell>
          <cell r="C3493" t="str">
            <v>95620</v>
          </cell>
          <cell r="D3493" t="str">
            <v>Re-Letting Berthage Clearing</v>
          </cell>
          <cell r="E3493" t="str">
            <v>BS25010</v>
          </cell>
        </row>
        <row r="3494">
          <cell r="A3494" t="str">
            <v>95630Ports</v>
          </cell>
          <cell r="B3494" t="str">
            <v>Ports</v>
          </cell>
          <cell r="C3494" t="str">
            <v>95630</v>
          </cell>
          <cell r="D3494" t="str">
            <v>Key Deposits Clearing A/C</v>
          </cell>
          <cell r="E3494" t="str">
            <v>BS25020</v>
          </cell>
        </row>
        <row r="3495">
          <cell r="A3495" t="str">
            <v>95640Ports</v>
          </cell>
          <cell r="B3495" t="str">
            <v>Ports</v>
          </cell>
          <cell r="C3495" t="str">
            <v>95640</v>
          </cell>
          <cell r="D3495" t="str">
            <v>Recovery External Repayables</v>
          </cell>
          <cell r="E3495" t="str">
            <v>BS25010</v>
          </cell>
        </row>
        <row r="3496">
          <cell r="A3496" t="str">
            <v>95650Ports</v>
          </cell>
          <cell r="B3496" t="str">
            <v>Ports</v>
          </cell>
          <cell r="C3496" t="str">
            <v>95650</v>
          </cell>
          <cell r="D3496" t="str">
            <v>Payments For External Recovery</v>
          </cell>
          <cell r="E3496" t="str">
            <v>BS25010</v>
          </cell>
        </row>
        <row r="3497">
          <cell r="A3497" t="str">
            <v>95655Ports</v>
          </cell>
          <cell r="B3497" t="str">
            <v>Ports</v>
          </cell>
          <cell r="C3497" t="str">
            <v>95655</v>
          </cell>
          <cell r="D3497" t="str">
            <v>Yacht Debt Recovery</v>
          </cell>
          <cell r="E3497" t="str">
            <v>BS25010</v>
          </cell>
        </row>
        <row r="3498">
          <cell r="A3498" t="str">
            <v>95660Ports</v>
          </cell>
          <cell r="B3498" t="str">
            <v>Ports</v>
          </cell>
          <cell r="C3498" t="str">
            <v>95660</v>
          </cell>
          <cell r="D3498" t="str">
            <v>Opex Payable To WXIST</v>
          </cell>
          <cell r="E3498" t="str">
            <v>BS25010</v>
          </cell>
        </row>
        <row r="3499">
          <cell r="A3499" t="str">
            <v>95670Ports</v>
          </cell>
          <cell r="B3499" t="str">
            <v>Ports</v>
          </cell>
          <cell r="C3499" t="str">
            <v>95670</v>
          </cell>
          <cell r="D3499" t="str">
            <v>Opex Payable To WXTEN</v>
          </cell>
          <cell r="E3499" t="str">
            <v>BS25010</v>
          </cell>
        </row>
        <row r="3500">
          <cell r="A3500" t="str">
            <v>95675Ports</v>
          </cell>
          <cell r="B3500" t="str">
            <v>Ports</v>
          </cell>
          <cell r="C3500" t="str">
            <v>95675</v>
          </cell>
          <cell r="D3500" t="str">
            <v>Hobson Opex</v>
          </cell>
          <cell r="E3500" t="str">
            <v>BS25010</v>
          </cell>
        </row>
        <row r="3501">
          <cell r="A3501" t="str">
            <v>95700Ports</v>
          </cell>
          <cell r="B3501" t="str">
            <v>Ports</v>
          </cell>
          <cell r="C3501" t="str">
            <v>95700</v>
          </cell>
          <cell r="D3501" t="str">
            <v>Rental Bond Deposits</v>
          </cell>
          <cell r="E3501" t="str">
            <v>BS25010</v>
          </cell>
        </row>
        <row r="3502">
          <cell r="A3502" t="str">
            <v>95701Ports</v>
          </cell>
          <cell r="B3502" t="str">
            <v>Ports</v>
          </cell>
          <cell r="C3502" t="str">
            <v>95701</v>
          </cell>
          <cell r="D3502" t="str">
            <v>Unclaimed Debtor Credit Balanc</v>
          </cell>
          <cell r="E3502" t="str">
            <v>BS25010</v>
          </cell>
        </row>
        <row r="3503">
          <cell r="A3503" t="str">
            <v>95705Ports</v>
          </cell>
          <cell r="B3503" t="str">
            <v>Ports</v>
          </cell>
          <cell r="C3503" t="str">
            <v>95705</v>
          </cell>
          <cell r="D3503" t="str">
            <v>Unclaimed Dividends</v>
          </cell>
          <cell r="E3503" t="str">
            <v>BS25010</v>
          </cell>
        </row>
        <row r="3504">
          <cell r="A3504" t="str">
            <v>95710Ports</v>
          </cell>
          <cell r="B3504" t="str">
            <v>Ports</v>
          </cell>
          <cell r="C3504" t="str">
            <v>95710</v>
          </cell>
          <cell r="D3504" t="str">
            <v>Marine Rev Billed in Advance</v>
          </cell>
          <cell r="E3504" t="str">
            <v>BS25610</v>
          </cell>
        </row>
        <row r="3505">
          <cell r="A3505" t="str">
            <v>95711Ports</v>
          </cell>
          <cell r="B3505" t="str">
            <v>Ports</v>
          </cell>
          <cell r="C3505" t="str">
            <v>95711</v>
          </cell>
          <cell r="D3505" t="str">
            <v>AmCup Berthage Deposits</v>
          </cell>
          <cell r="E3505" t="str">
            <v>BS25010</v>
          </cell>
        </row>
        <row r="3506">
          <cell r="A3506" t="str">
            <v>95712Ports</v>
          </cell>
          <cell r="B3506" t="str">
            <v>Ports</v>
          </cell>
          <cell r="C3506" t="str">
            <v>95712</v>
          </cell>
          <cell r="D3506" t="str">
            <v>Mgmnt Fee Billed in Advance</v>
          </cell>
          <cell r="E3506" t="str">
            <v>BS25610</v>
          </cell>
        </row>
        <row r="3507">
          <cell r="A3507" t="str">
            <v>95720Ports</v>
          </cell>
          <cell r="B3507" t="str">
            <v>Ports</v>
          </cell>
          <cell r="C3507" t="str">
            <v>95720</v>
          </cell>
          <cell r="D3507" t="str">
            <v>Property Rev Billed in Advance</v>
          </cell>
          <cell r="E3507" t="str">
            <v>BS25610</v>
          </cell>
        </row>
        <row r="3508">
          <cell r="A3508" t="str">
            <v>95730Ports</v>
          </cell>
          <cell r="B3508" t="str">
            <v>Ports</v>
          </cell>
          <cell r="C3508" t="str">
            <v>95730</v>
          </cell>
          <cell r="D3508" t="str">
            <v>Other Marine Rev Billed in Adv</v>
          </cell>
          <cell r="E3508" t="str">
            <v>BS25610</v>
          </cell>
        </row>
        <row r="3509">
          <cell r="A3509" t="str">
            <v>95740Ports</v>
          </cell>
          <cell r="B3509" t="str">
            <v>Ports</v>
          </cell>
          <cell r="C3509" t="str">
            <v>95740</v>
          </cell>
          <cell r="D3509" t="str">
            <v>Annual Mgmt Fee Billed In Adv</v>
          </cell>
          <cell r="E3509" t="str">
            <v>BS25610</v>
          </cell>
        </row>
        <row r="3510">
          <cell r="A3510" t="str">
            <v>95750Ports</v>
          </cell>
          <cell r="B3510" t="str">
            <v>Ports</v>
          </cell>
          <cell r="C3510" t="str">
            <v>95750</v>
          </cell>
          <cell r="D3510" t="str">
            <v>Annual Opex Fees Billed In Adv</v>
          </cell>
          <cell r="E3510" t="str">
            <v>BS25610</v>
          </cell>
        </row>
        <row r="3511">
          <cell r="A3511" t="str">
            <v>95760Ports</v>
          </cell>
          <cell r="B3511" t="str">
            <v>Ports</v>
          </cell>
          <cell r="C3511" t="str">
            <v>95760</v>
          </cell>
          <cell r="D3511" t="str">
            <v>Ann Refurb Fee Billed In Adv</v>
          </cell>
          <cell r="E3511" t="str">
            <v>BS25610</v>
          </cell>
        </row>
        <row r="3512">
          <cell r="A3512" t="str">
            <v>95800Ports</v>
          </cell>
          <cell r="B3512" t="str">
            <v>Ports</v>
          </cell>
          <cell r="C3512" t="str">
            <v>95800</v>
          </cell>
          <cell r="D3512" t="str">
            <v>Refurbishment Fund</v>
          </cell>
          <cell r="E3512" t="str">
            <v>BS25010</v>
          </cell>
        </row>
        <row r="3513">
          <cell r="A3513" t="str">
            <v>95810Ports</v>
          </cell>
          <cell r="B3513" t="str">
            <v>Ports</v>
          </cell>
          <cell r="C3513" t="str">
            <v>95810</v>
          </cell>
          <cell r="D3513" t="str">
            <v>Prov land based improvements</v>
          </cell>
          <cell r="E3513" t="str">
            <v>BS25110</v>
          </cell>
        </row>
        <row r="3514">
          <cell r="A3514" t="str">
            <v>95900Ports</v>
          </cell>
          <cell r="B3514" t="str">
            <v>Ports</v>
          </cell>
          <cell r="C3514" t="str">
            <v>95900</v>
          </cell>
          <cell r="D3514" t="str">
            <v>Prov For Overseas Travel</v>
          </cell>
          <cell r="E3514" t="str">
            <v>BS25110</v>
          </cell>
        </row>
        <row r="3515">
          <cell r="A3515" t="str">
            <v>96000Ports</v>
          </cell>
          <cell r="B3515" t="str">
            <v>Ports</v>
          </cell>
          <cell r="C3515" t="str">
            <v>96000</v>
          </cell>
          <cell r="D3515" t="str">
            <v>Provision R&amp;M-Buildings</v>
          </cell>
          <cell r="E3515" t="str">
            <v>BS25110</v>
          </cell>
        </row>
        <row r="3516">
          <cell r="A3516" t="str">
            <v>96001Ports</v>
          </cell>
          <cell r="B3516" t="str">
            <v>Ports</v>
          </cell>
          <cell r="C3516" t="str">
            <v>96001</v>
          </cell>
          <cell r="D3516" t="str">
            <v>Building Maintenance Costs</v>
          </cell>
          <cell r="E3516" t="str">
            <v>BS25110</v>
          </cell>
        </row>
        <row r="3517">
          <cell r="A3517" t="str">
            <v>96005Ports</v>
          </cell>
          <cell r="B3517" t="str">
            <v>Ports</v>
          </cell>
          <cell r="C3517" t="str">
            <v>96005</v>
          </cell>
          <cell r="D3517" t="str">
            <v>Provision R&amp;M-Demolition</v>
          </cell>
          <cell r="E3517" t="str">
            <v>BS25110</v>
          </cell>
        </row>
        <row r="3518">
          <cell r="A3518" t="str">
            <v>96006Ports</v>
          </cell>
          <cell r="B3518" t="str">
            <v>Ports</v>
          </cell>
          <cell r="C3518" t="str">
            <v>96006</v>
          </cell>
          <cell r="D3518" t="str">
            <v>Demolition Maintenance Costs</v>
          </cell>
          <cell r="E3518" t="str">
            <v>BS25110</v>
          </cell>
        </row>
        <row r="3519">
          <cell r="A3519" t="str">
            <v>96007Ports</v>
          </cell>
          <cell r="B3519" t="str">
            <v>Ports</v>
          </cell>
          <cell r="C3519" t="str">
            <v>96007</v>
          </cell>
          <cell r="D3519" t="str">
            <v>Prov for Demolition-Monash St</v>
          </cell>
          <cell r="E3519" t="str">
            <v>BS25110</v>
          </cell>
        </row>
        <row r="3520">
          <cell r="A3520" t="str">
            <v>96010Ports</v>
          </cell>
          <cell r="B3520" t="str">
            <v>Ports</v>
          </cell>
          <cell r="C3520" t="str">
            <v>96010</v>
          </cell>
          <cell r="D3520" t="str">
            <v>Provision R&amp;M-Electrical</v>
          </cell>
          <cell r="E3520" t="str">
            <v>BS25110</v>
          </cell>
        </row>
        <row r="3521">
          <cell r="A3521" t="str">
            <v>96011Ports</v>
          </cell>
          <cell r="B3521" t="str">
            <v>Ports</v>
          </cell>
          <cell r="C3521" t="str">
            <v>96011</v>
          </cell>
          <cell r="D3521" t="str">
            <v>Electrical Maintenance Costs</v>
          </cell>
          <cell r="E3521" t="str">
            <v>BS25110</v>
          </cell>
        </row>
        <row r="3522">
          <cell r="A3522" t="str">
            <v>96012Ports</v>
          </cell>
          <cell r="B3522" t="str">
            <v>Ports</v>
          </cell>
          <cell r="C3522" t="str">
            <v>96012</v>
          </cell>
          <cell r="D3522" t="str">
            <v>Provision R&amp;M-Other Plant</v>
          </cell>
          <cell r="E3522" t="str">
            <v>BS25110</v>
          </cell>
        </row>
        <row r="3523">
          <cell r="A3523" t="str">
            <v>96013Ports</v>
          </cell>
          <cell r="B3523" t="str">
            <v>Ports</v>
          </cell>
          <cell r="C3523" t="str">
            <v>96013</v>
          </cell>
          <cell r="D3523" t="str">
            <v>R&amp;M-Other Plant Costs</v>
          </cell>
          <cell r="E3523" t="str">
            <v>BS25110</v>
          </cell>
        </row>
        <row r="3524">
          <cell r="A3524" t="str">
            <v>96015Ports</v>
          </cell>
          <cell r="B3524" t="str">
            <v>Ports</v>
          </cell>
          <cell r="C3524" t="str">
            <v>96015</v>
          </cell>
          <cell r="D3524" t="str">
            <v>Provision R&amp;M-Other</v>
          </cell>
          <cell r="E3524" t="str">
            <v>BS25110</v>
          </cell>
        </row>
        <row r="3525">
          <cell r="A3525" t="str">
            <v>96016Ports</v>
          </cell>
          <cell r="B3525" t="str">
            <v>Ports</v>
          </cell>
          <cell r="C3525" t="str">
            <v>96016</v>
          </cell>
          <cell r="D3525" t="str">
            <v>Other Maintenance Costs</v>
          </cell>
          <cell r="E3525" t="str">
            <v>BS25110</v>
          </cell>
        </row>
        <row r="3526">
          <cell r="A3526" t="str">
            <v>96017Ports</v>
          </cell>
          <cell r="B3526" t="str">
            <v>Ports</v>
          </cell>
          <cell r="C3526" t="str">
            <v>96017</v>
          </cell>
          <cell r="D3526" t="str">
            <v>Prov R&amp;M-Water Reticulation</v>
          </cell>
          <cell r="E3526" t="str">
            <v>BS25110</v>
          </cell>
        </row>
        <row r="3527">
          <cell r="A3527" t="str">
            <v>96018Ports</v>
          </cell>
          <cell r="B3527" t="str">
            <v>Ports</v>
          </cell>
          <cell r="C3527" t="str">
            <v>96018</v>
          </cell>
          <cell r="D3527" t="str">
            <v>R&amp;M-Water Reticulation Costs</v>
          </cell>
          <cell r="E3527" t="str">
            <v>BS25110</v>
          </cell>
        </row>
        <row r="3528">
          <cell r="A3528" t="str">
            <v>96110Ports</v>
          </cell>
          <cell r="B3528" t="str">
            <v>Ports</v>
          </cell>
          <cell r="C3528" t="str">
            <v>96110</v>
          </cell>
          <cell r="D3528" t="str">
            <v>Provision R &amp; M-Wharf</v>
          </cell>
          <cell r="E3528" t="str">
            <v>BS25110</v>
          </cell>
        </row>
        <row r="3529">
          <cell r="A3529" t="str">
            <v>96111Ports</v>
          </cell>
          <cell r="B3529" t="str">
            <v>Ports</v>
          </cell>
          <cell r="C3529" t="str">
            <v>96111</v>
          </cell>
          <cell r="D3529" t="str">
            <v>Wharf Maintenance Costs</v>
          </cell>
          <cell r="E3529" t="str">
            <v>BS25110</v>
          </cell>
        </row>
        <row r="3530">
          <cell r="A3530" t="str">
            <v>96112Ports</v>
          </cell>
          <cell r="B3530" t="str">
            <v>Ports</v>
          </cell>
          <cell r="C3530" t="str">
            <v>96112</v>
          </cell>
          <cell r="D3530" t="str">
            <v>Provision for Shifting shed</v>
          </cell>
          <cell r="E3530" t="str">
            <v>BS25110</v>
          </cell>
        </row>
        <row r="3531">
          <cell r="A3531" t="str">
            <v>96120Ports</v>
          </cell>
          <cell r="B3531" t="str">
            <v>Ports</v>
          </cell>
          <cell r="C3531" t="str">
            <v>96120</v>
          </cell>
          <cell r="D3531" t="str">
            <v>Prov R &amp; M-Dredge Waitemata</v>
          </cell>
          <cell r="E3531" t="str">
            <v>BS25110</v>
          </cell>
        </row>
        <row r="3532">
          <cell r="A3532" t="str">
            <v>96121Ports</v>
          </cell>
          <cell r="B3532" t="str">
            <v>Ports</v>
          </cell>
          <cell r="C3532" t="str">
            <v>96121</v>
          </cell>
          <cell r="D3532" t="str">
            <v>Dredging Costs Waitemata</v>
          </cell>
          <cell r="E3532" t="str">
            <v>BS25110</v>
          </cell>
        </row>
        <row r="3533">
          <cell r="A3533" t="str">
            <v>96130Ports</v>
          </cell>
          <cell r="B3533" t="str">
            <v>Ports</v>
          </cell>
          <cell r="C3533" t="str">
            <v>96130</v>
          </cell>
          <cell r="D3533" t="str">
            <v>Provision R &amp; M-Land</v>
          </cell>
          <cell r="E3533" t="str">
            <v>BS25110</v>
          </cell>
        </row>
        <row r="3534">
          <cell r="A3534" t="str">
            <v>96131Ports</v>
          </cell>
          <cell r="B3534" t="str">
            <v>Ports</v>
          </cell>
          <cell r="C3534" t="str">
            <v>96131</v>
          </cell>
          <cell r="D3534" t="str">
            <v>Maintenance Costs Land</v>
          </cell>
          <cell r="E3534" t="str">
            <v>BS25110</v>
          </cell>
        </row>
        <row r="3535">
          <cell r="A3535" t="str">
            <v>96140Ports</v>
          </cell>
          <cell r="B3535" t="str">
            <v>Ports</v>
          </cell>
          <cell r="C3535" t="str">
            <v>96140</v>
          </cell>
          <cell r="D3535" t="str">
            <v>Provision R &amp; M-Fendering</v>
          </cell>
          <cell r="E3535" t="str">
            <v>BS25110</v>
          </cell>
        </row>
        <row r="3536">
          <cell r="A3536" t="str">
            <v>96141Ports</v>
          </cell>
          <cell r="B3536" t="str">
            <v>Ports</v>
          </cell>
          <cell r="C3536" t="str">
            <v>96141</v>
          </cell>
          <cell r="D3536" t="str">
            <v>Fendering Maintenance Costs</v>
          </cell>
          <cell r="E3536" t="str">
            <v>BS25110</v>
          </cell>
        </row>
        <row r="3537">
          <cell r="A3537" t="str">
            <v>96150Ports</v>
          </cell>
          <cell r="B3537" t="str">
            <v>Ports</v>
          </cell>
          <cell r="C3537" t="str">
            <v>96150</v>
          </cell>
          <cell r="D3537" t="str">
            <v>Prov R &amp; M-Dredging Onehunga</v>
          </cell>
          <cell r="E3537" t="str">
            <v>BS25110</v>
          </cell>
        </row>
        <row r="3538">
          <cell r="A3538" t="str">
            <v>96151Ports</v>
          </cell>
          <cell r="B3538" t="str">
            <v>Ports</v>
          </cell>
          <cell r="C3538" t="str">
            <v>96151</v>
          </cell>
          <cell r="D3538" t="str">
            <v>Dredging Costs Onehunga</v>
          </cell>
          <cell r="E3538" t="str">
            <v>BS25110</v>
          </cell>
        </row>
        <row r="3539">
          <cell r="A3539" t="str">
            <v>96160Ports</v>
          </cell>
          <cell r="B3539" t="str">
            <v>Ports</v>
          </cell>
          <cell r="C3539" t="str">
            <v>96160</v>
          </cell>
          <cell r="D3539" t="str">
            <v>Provision R &amp; M-Other Onehunga</v>
          </cell>
          <cell r="E3539" t="str">
            <v>BS25110</v>
          </cell>
        </row>
        <row r="3540">
          <cell r="A3540" t="str">
            <v>96161Ports</v>
          </cell>
          <cell r="B3540" t="str">
            <v>Ports</v>
          </cell>
          <cell r="C3540" t="str">
            <v>96161</v>
          </cell>
          <cell r="D3540" t="str">
            <v>Other Maint Costs Onehunga</v>
          </cell>
          <cell r="E3540" t="str">
            <v>BS25110</v>
          </cell>
        </row>
        <row r="3541">
          <cell r="A3541" t="str">
            <v>96170Ports</v>
          </cell>
          <cell r="B3541" t="str">
            <v>Ports</v>
          </cell>
          <cell r="C3541" t="str">
            <v>96170</v>
          </cell>
          <cell r="D3541" t="str">
            <v>Provision R &amp; M-Pavement</v>
          </cell>
          <cell r="E3541" t="str">
            <v>BS25110</v>
          </cell>
        </row>
        <row r="3542">
          <cell r="A3542" t="str">
            <v>96171Ports</v>
          </cell>
          <cell r="B3542" t="str">
            <v>Ports</v>
          </cell>
          <cell r="C3542" t="str">
            <v>96171</v>
          </cell>
          <cell r="D3542" t="str">
            <v>Pavement Maintenance Costs</v>
          </cell>
          <cell r="E3542" t="str">
            <v>BS25110</v>
          </cell>
        </row>
        <row r="3543">
          <cell r="A3543" t="str">
            <v>96180Ports</v>
          </cell>
          <cell r="B3543" t="str">
            <v>Ports</v>
          </cell>
          <cell r="C3543" t="str">
            <v>96180</v>
          </cell>
          <cell r="D3543" t="str">
            <v>Provision R &amp; M-Onwharf</v>
          </cell>
          <cell r="E3543" t="str">
            <v>BS25110</v>
          </cell>
        </row>
        <row r="3544">
          <cell r="A3544" t="str">
            <v>96181Ports</v>
          </cell>
          <cell r="B3544" t="str">
            <v>Ports</v>
          </cell>
          <cell r="C3544" t="str">
            <v>96181</v>
          </cell>
          <cell r="D3544" t="str">
            <v>Onwharf Maintenance Costs</v>
          </cell>
          <cell r="E3544" t="str">
            <v>BS25110</v>
          </cell>
        </row>
        <row r="3545">
          <cell r="A3545" t="str">
            <v>96190Ports</v>
          </cell>
          <cell r="B3545" t="str">
            <v>Ports</v>
          </cell>
          <cell r="C3545" t="str">
            <v>96190</v>
          </cell>
          <cell r="D3545" t="str">
            <v>Provision-R&amp;M Floating Plant</v>
          </cell>
          <cell r="E3545" t="str">
            <v>BS25110</v>
          </cell>
        </row>
        <row r="3546">
          <cell r="A3546" t="str">
            <v>96200Ports</v>
          </cell>
          <cell r="B3546" t="str">
            <v>Ports</v>
          </cell>
          <cell r="C3546" t="str">
            <v>96200</v>
          </cell>
          <cell r="D3546" t="str">
            <v>Provision For Client Rebates</v>
          </cell>
          <cell r="E3546" t="str">
            <v>BS25110</v>
          </cell>
        </row>
        <row r="3547">
          <cell r="A3547" t="str">
            <v>96300Ports</v>
          </cell>
          <cell r="B3547" t="str">
            <v>Ports</v>
          </cell>
          <cell r="C3547" t="str">
            <v>96300</v>
          </cell>
          <cell r="D3547" t="str">
            <v>Provision For Rates</v>
          </cell>
          <cell r="E3547" t="str">
            <v>BS25110</v>
          </cell>
        </row>
        <row r="3548">
          <cell r="A3548" t="str">
            <v>96310Ports</v>
          </cell>
          <cell r="B3548" t="str">
            <v>Ports</v>
          </cell>
          <cell r="C3548" t="str">
            <v>96310</v>
          </cell>
          <cell r="D3548" t="str">
            <v>Rates Paid</v>
          </cell>
          <cell r="E3548" t="str">
            <v>BS25110</v>
          </cell>
        </row>
        <row r="3549">
          <cell r="A3549" t="str">
            <v>96311Ports</v>
          </cell>
          <cell r="B3549" t="str">
            <v>Ports</v>
          </cell>
          <cell r="C3549" t="str">
            <v>96311</v>
          </cell>
          <cell r="D3549" t="str">
            <v>Provisions &amp; Accruals-General</v>
          </cell>
          <cell r="E3549" t="str">
            <v>BS25110</v>
          </cell>
        </row>
        <row r="3550">
          <cell r="A3550" t="str">
            <v>96312Ports</v>
          </cell>
          <cell r="B3550" t="str">
            <v>Ports</v>
          </cell>
          <cell r="C3550" t="str">
            <v>96312</v>
          </cell>
          <cell r="D3550" t="str">
            <v>Restructuring Provision for Redundancies</v>
          </cell>
          <cell r="E3550" t="str">
            <v>BS29060</v>
          </cell>
        </row>
        <row r="3551">
          <cell r="A3551" t="str">
            <v>96400Ports</v>
          </cell>
          <cell r="B3551" t="str">
            <v>Ports</v>
          </cell>
          <cell r="C3551" t="str">
            <v>96400</v>
          </cell>
          <cell r="D3551" t="str">
            <v>Prov For Project Expenditure</v>
          </cell>
          <cell r="E3551" t="str">
            <v>BS25110</v>
          </cell>
        </row>
        <row r="3552">
          <cell r="A3552" t="str">
            <v>97100Ports</v>
          </cell>
          <cell r="B3552" t="str">
            <v>Ports</v>
          </cell>
          <cell r="C3552" t="str">
            <v>97100</v>
          </cell>
          <cell r="D3552" t="str">
            <v>Advance Ex W/M Trust Ltd</v>
          </cell>
          <cell r="E3552" t="str">
            <v>BS24090</v>
          </cell>
        </row>
        <row r="3553">
          <cell r="A3553" t="str">
            <v>97200Ports</v>
          </cell>
          <cell r="B3553" t="str">
            <v>Ports</v>
          </cell>
          <cell r="C3553" t="str">
            <v>97200</v>
          </cell>
          <cell r="D3553" t="str">
            <v>Advance Ex Pal Investments</v>
          </cell>
          <cell r="E3553" t="str">
            <v>BS24198</v>
          </cell>
        </row>
        <row r="3554">
          <cell r="A3554" t="str">
            <v>97240Ports</v>
          </cell>
          <cell r="B3554" t="str">
            <v>Ports</v>
          </cell>
          <cell r="C3554" t="str">
            <v>97240</v>
          </cell>
          <cell r="D3554" t="str">
            <v>Advance Ex POAL</v>
          </cell>
          <cell r="E3554" t="str">
            <v>BS24090</v>
          </cell>
        </row>
        <row r="3555">
          <cell r="A3555" t="str">
            <v>97241Ports</v>
          </cell>
          <cell r="B3555" t="str">
            <v>Ports</v>
          </cell>
          <cell r="C3555" t="str">
            <v>97241</v>
          </cell>
          <cell r="D3555" t="str">
            <v>Advance Ex NorthPort</v>
          </cell>
          <cell r="E3555" t="str">
            <v>BS24090</v>
          </cell>
        </row>
        <row r="3556">
          <cell r="A3556" t="str">
            <v>97250Ports</v>
          </cell>
          <cell r="B3556" t="str">
            <v>Ports</v>
          </cell>
          <cell r="C3556" t="str">
            <v>97250</v>
          </cell>
          <cell r="D3556" t="str">
            <v>Advance Ex Downtown Marinas.</v>
          </cell>
          <cell r="E3556" t="str">
            <v>BS24090</v>
          </cell>
        </row>
        <row r="3557">
          <cell r="A3557" t="str">
            <v>97299Ports</v>
          </cell>
          <cell r="B3557" t="str">
            <v>Ports</v>
          </cell>
          <cell r="C3557" t="str">
            <v>97299</v>
          </cell>
          <cell r="D3557" t="str">
            <v>Elim Advance From Subsidiaries</v>
          </cell>
          <cell r="E3557" t="str">
            <v>BS24198</v>
          </cell>
        </row>
        <row r="3558">
          <cell r="A3558" t="str">
            <v>97300Ports</v>
          </cell>
          <cell r="B3558" t="str">
            <v>Ports</v>
          </cell>
          <cell r="C3558" t="str">
            <v>97300</v>
          </cell>
          <cell r="D3558" t="str">
            <v>Interest Free Loan Ex Poal</v>
          </cell>
          <cell r="E3558" t="str">
            <v>BS24090</v>
          </cell>
        </row>
        <row r="3559">
          <cell r="A3559" t="str">
            <v>97301Ports</v>
          </cell>
          <cell r="B3559" t="str">
            <v>Ports</v>
          </cell>
          <cell r="C3559" t="str">
            <v>97301</v>
          </cell>
          <cell r="D3559" t="str">
            <v>Advance Ports of Auckland Ltd</v>
          </cell>
          <cell r="E3559" t="str">
            <v>BS24090</v>
          </cell>
        </row>
        <row r="3560">
          <cell r="A3560" t="str">
            <v>97302Ports</v>
          </cell>
          <cell r="B3560" t="str">
            <v>Ports</v>
          </cell>
          <cell r="C3560" t="str">
            <v>97302</v>
          </cell>
          <cell r="D3560" t="str">
            <v>Advance EX POA Nominees LTD</v>
          </cell>
          <cell r="E3560" t="str">
            <v>BS24090</v>
          </cell>
        </row>
        <row r="3561">
          <cell r="A3561" t="str">
            <v>97400Ports</v>
          </cell>
          <cell r="B3561" t="str">
            <v>Ports</v>
          </cell>
          <cell r="C3561" t="str">
            <v>97400</v>
          </cell>
          <cell r="D3561" t="str">
            <v>Advance to P&amp;O Nedlloyd</v>
          </cell>
          <cell r="E3561" t="str">
            <v>BS24090</v>
          </cell>
        </row>
        <row r="3562">
          <cell r="A3562" t="str">
            <v>98000Ports</v>
          </cell>
          <cell r="B3562" t="str">
            <v>Ports</v>
          </cell>
          <cell r="C3562" t="str">
            <v>98000</v>
          </cell>
          <cell r="D3562" t="str">
            <v>ARH Shareholder Loan</v>
          </cell>
          <cell r="E3562" t="str">
            <v>BS24198</v>
          </cell>
        </row>
        <row r="3563">
          <cell r="A3563" t="str">
            <v>98100Ports</v>
          </cell>
          <cell r="B3563" t="str">
            <v>Ports</v>
          </cell>
          <cell r="C3563" t="str">
            <v>98100</v>
          </cell>
          <cell r="D3563" t="str">
            <v>Advance-ASB On Call</v>
          </cell>
          <cell r="E3563" t="str">
            <v>BS24010</v>
          </cell>
        </row>
        <row r="3564">
          <cell r="A3564" t="str">
            <v>98101Ports</v>
          </cell>
          <cell r="B3564" t="str">
            <v>Ports</v>
          </cell>
          <cell r="C3564" t="str">
            <v>98101</v>
          </cell>
          <cell r="D3564" t="str">
            <v>Advance-ASB 7 Days</v>
          </cell>
          <cell r="E3564" t="str">
            <v>BS24010</v>
          </cell>
        </row>
        <row r="3565">
          <cell r="A3565" t="str">
            <v>98102Ports</v>
          </cell>
          <cell r="B3565" t="str">
            <v>Ports</v>
          </cell>
          <cell r="C3565" t="str">
            <v>98102</v>
          </cell>
          <cell r="D3565" t="str">
            <v>Advance-ASB 14 days</v>
          </cell>
          <cell r="E3565" t="str">
            <v>BS24010</v>
          </cell>
        </row>
        <row r="3566">
          <cell r="A3566" t="str">
            <v>98103Ports</v>
          </cell>
          <cell r="B3566" t="str">
            <v>Ports</v>
          </cell>
          <cell r="C3566" t="str">
            <v>98103</v>
          </cell>
          <cell r="D3566" t="str">
            <v>Advance-ASB 30 Days</v>
          </cell>
          <cell r="E3566" t="str">
            <v>BS24010</v>
          </cell>
        </row>
        <row r="3567">
          <cell r="A3567" t="str">
            <v>98104Ports</v>
          </cell>
          <cell r="B3567" t="str">
            <v>Ports</v>
          </cell>
          <cell r="C3567" t="str">
            <v>98104</v>
          </cell>
          <cell r="D3567" t="str">
            <v>Advance-ASB 60 Days</v>
          </cell>
          <cell r="E3567" t="str">
            <v>BS24010</v>
          </cell>
        </row>
        <row r="3568">
          <cell r="A3568" t="str">
            <v>98105Ports</v>
          </cell>
          <cell r="B3568" t="str">
            <v>Ports</v>
          </cell>
          <cell r="C3568" t="str">
            <v>98105</v>
          </cell>
          <cell r="D3568" t="str">
            <v>Advance-ASB 90 Days</v>
          </cell>
          <cell r="E3568" t="str">
            <v>BS24010</v>
          </cell>
        </row>
        <row r="3569">
          <cell r="A3569" t="str">
            <v>98106Ports</v>
          </cell>
          <cell r="B3569" t="str">
            <v>Ports</v>
          </cell>
          <cell r="C3569" t="str">
            <v>98106</v>
          </cell>
          <cell r="D3569" t="str">
            <v>Facility A-ASB 3Yrs</v>
          </cell>
          <cell r="E3569" t="str">
            <v>BS20016</v>
          </cell>
        </row>
        <row r="3570">
          <cell r="A3570" t="str">
            <v>98107Ports</v>
          </cell>
          <cell r="B3570" t="str">
            <v>Ports</v>
          </cell>
          <cell r="C3570" t="str">
            <v>98107</v>
          </cell>
          <cell r="D3570" t="str">
            <v>Facility B-ASB 5Yrs</v>
          </cell>
          <cell r="E3570" t="str">
            <v>BS20016</v>
          </cell>
        </row>
        <row r="3571">
          <cell r="A3571" t="str">
            <v>98108Ports</v>
          </cell>
          <cell r="B3571" t="str">
            <v>Ports</v>
          </cell>
          <cell r="C3571" t="str">
            <v>98108</v>
          </cell>
          <cell r="D3571" t="str">
            <v>Facility C-ASB 7Yrs</v>
          </cell>
          <cell r="E3571" t="str">
            <v>BS20016</v>
          </cell>
        </row>
        <row r="3572">
          <cell r="A3572" t="str">
            <v>98200Ports</v>
          </cell>
          <cell r="B3572" t="str">
            <v>Ports</v>
          </cell>
          <cell r="C3572" t="str">
            <v>98200</v>
          </cell>
          <cell r="D3572" t="str">
            <v>Advance-WBC On Call</v>
          </cell>
          <cell r="E3572" t="str">
            <v>BS24010</v>
          </cell>
        </row>
        <row r="3573">
          <cell r="A3573" t="str">
            <v>98201Ports</v>
          </cell>
          <cell r="B3573" t="str">
            <v>Ports</v>
          </cell>
          <cell r="C3573" t="str">
            <v>98201</v>
          </cell>
          <cell r="D3573" t="str">
            <v>Advance-WBC 7 Days</v>
          </cell>
          <cell r="E3573" t="str">
            <v>BS24010</v>
          </cell>
        </row>
        <row r="3574">
          <cell r="A3574" t="str">
            <v>98202Ports</v>
          </cell>
          <cell r="B3574" t="str">
            <v>Ports</v>
          </cell>
          <cell r="C3574" t="str">
            <v>98202</v>
          </cell>
          <cell r="D3574" t="str">
            <v>Advance-WBC 14 Days</v>
          </cell>
          <cell r="E3574" t="str">
            <v>BS24010</v>
          </cell>
        </row>
        <row r="3575">
          <cell r="A3575" t="str">
            <v>98203Ports</v>
          </cell>
          <cell r="B3575" t="str">
            <v>Ports</v>
          </cell>
          <cell r="C3575" t="str">
            <v>98203</v>
          </cell>
          <cell r="D3575" t="str">
            <v>Advance-WBC 30 Days</v>
          </cell>
          <cell r="E3575" t="str">
            <v>BS24010</v>
          </cell>
        </row>
        <row r="3576">
          <cell r="A3576" t="str">
            <v>98204Ports</v>
          </cell>
          <cell r="B3576" t="str">
            <v>Ports</v>
          </cell>
          <cell r="C3576" t="str">
            <v>98204</v>
          </cell>
          <cell r="D3576" t="str">
            <v>Advance-WBC 60 Days</v>
          </cell>
          <cell r="E3576" t="str">
            <v>BS24010</v>
          </cell>
        </row>
        <row r="3577">
          <cell r="A3577" t="str">
            <v>98205Ports</v>
          </cell>
          <cell r="B3577" t="str">
            <v>Ports</v>
          </cell>
          <cell r="C3577" t="str">
            <v>98205</v>
          </cell>
          <cell r="D3577" t="str">
            <v>Advance-WBC 90 Days</v>
          </cell>
          <cell r="E3577" t="str">
            <v>BS24010</v>
          </cell>
        </row>
        <row r="3578">
          <cell r="A3578" t="str">
            <v>98206Ports</v>
          </cell>
          <cell r="B3578" t="str">
            <v>Ports</v>
          </cell>
          <cell r="C3578" t="str">
            <v>98206</v>
          </cell>
          <cell r="D3578" t="str">
            <v>Facility A-WBC3Yrs</v>
          </cell>
          <cell r="E3578" t="str">
            <v>BS20016</v>
          </cell>
        </row>
        <row r="3579">
          <cell r="A3579" t="str">
            <v>98207Ports</v>
          </cell>
          <cell r="B3579" t="str">
            <v>Ports</v>
          </cell>
          <cell r="C3579" t="str">
            <v>98207</v>
          </cell>
          <cell r="D3579" t="str">
            <v>Facility B-WBC5Yrs</v>
          </cell>
          <cell r="E3579" t="str">
            <v>BS20016</v>
          </cell>
        </row>
        <row r="3580">
          <cell r="A3580" t="str">
            <v>98208Ports</v>
          </cell>
          <cell r="B3580" t="str">
            <v>Ports</v>
          </cell>
          <cell r="C3580" t="str">
            <v>98208</v>
          </cell>
          <cell r="D3580" t="str">
            <v>Facility C-WBC7Yrs</v>
          </cell>
          <cell r="E3580" t="str">
            <v>BS20016</v>
          </cell>
        </row>
        <row r="3581">
          <cell r="A3581" t="str">
            <v>98300Ports</v>
          </cell>
          <cell r="B3581" t="str">
            <v>Ports</v>
          </cell>
          <cell r="C3581" t="str">
            <v>98300</v>
          </cell>
          <cell r="D3581" t="str">
            <v>Advance-National Bank On Call</v>
          </cell>
          <cell r="E3581" t="str">
            <v>BS24010</v>
          </cell>
        </row>
        <row r="3582">
          <cell r="A3582" t="str">
            <v>98301Ports</v>
          </cell>
          <cell r="B3582" t="str">
            <v>Ports</v>
          </cell>
          <cell r="C3582" t="str">
            <v>98301</v>
          </cell>
          <cell r="D3582" t="str">
            <v>Advance-National Bank 7 Days</v>
          </cell>
          <cell r="E3582" t="str">
            <v>BS24010</v>
          </cell>
        </row>
        <row r="3583">
          <cell r="A3583" t="str">
            <v>98302Ports</v>
          </cell>
          <cell r="B3583" t="str">
            <v>Ports</v>
          </cell>
          <cell r="C3583" t="str">
            <v>98302</v>
          </cell>
          <cell r="D3583" t="str">
            <v>Advance-National Bank 14 Days</v>
          </cell>
          <cell r="E3583" t="str">
            <v>BS24010</v>
          </cell>
        </row>
        <row r="3584">
          <cell r="A3584" t="str">
            <v>98303Ports</v>
          </cell>
          <cell r="B3584" t="str">
            <v>Ports</v>
          </cell>
          <cell r="C3584" t="str">
            <v>98303</v>
          </cell>
          <cell r="D3584" t="str">
            <v>Advance-National Bank 30 Days</v>
          </cell>
          <cell r="E3584" t="str">
            <v>BS24010</v>
          </cell>
        </row>
        <row r="3585">
          <cell r="A3585" t="str">
            <v>98304Ports</v>
          </cell>
          <cell r="B3585" t="str">
            <v>Ports</v>
          </cell>
          <cell r="C3585" t="str">
            <v>98304</v>
          </cell>
          <cell r="D3585" t="str">
            <v>Advance-National 60 Days</v>
          </cell>
          <cell r="E3585" t="str">
            <v>BS24010</v>
          </cell>
        </row>
        <row r="3586">
          <cell r="A3586" t="str">
            <v>98305Ports</v>
          </cell>
          <cell r="B3586" t="str">
            <v>Ports</v>
          </cell>
          <cell r="C3586" t="str">
            <v>98305</v>
          </cell>
          <cell r="D3586" t="str">
            <v>Advance-National Bank 90 Days</v>
          </cell>
          <cell r="E3586" t="str">
            <v>BS24010</v>
          </cell>
        </row>
        <row r="3587">
          <cell r="A3587" t="str">
            <v>98400Ports</v>
          </cell>
          <cell r="B3587" t="str">
            <v>Ports</v>
          </cell>
          <cell r="C3587" t="str">
            <v>98400</v>
          </cell>
          <cell r="D3587" t="str">
            <v>Advance BNZ Bank On Call</v>
          </cell>
          <cell r="E3587" t="str">
            <v>BS24010</v>
          </cell>
        </row>
        <row r="3588">
          <cell r="A3588" t="str">
            <v>98401Ports</v>
          </cell>
          <cell r="B3588" t="str">
            <v>Ports</v>
          </cell>
          <cell r="C3588" t="str">
            <v>98401</v>
          </cell>
          <cell r="D3588" t="str">
            <v>Advance BNZ Bank 7 Days</v>
          </cell>
          <cell r="E3588" t="str">
            <v>BS24010</v>
          </cell>
        </row>
        <row r="3589">
          <cell r="A3589" t="str">
            <v>98402Ports</v>
          </cell>
          <cell r="B3589" t="str">
            <v>Ports</v>
          </cell>
          <cell r="C3589" t="str">
            <v>98402</v>
          </cell>
          <cell r="D3589" t="str">
            <v>Advance BNZ Bank 14 Days</v>
          </cell>
          <cell r="E3589" t="str">
            <v>BS24010</v>
          </cell>
        </row>
        <row r="3590">
          <cell r="A3590" t="str">
            <v>98403Ports</v>
          </cell>
          <cell r="B3590" t="str">
            <v>Ports</v>
          </cell>
          <cell r="C3590" t="str">
            <v>98403</v>
          </cell>
          <cell r="D3590" t="str">
            <v>Advance BNZ Bank 30 Days</v>
          </cell>
          <cell r="E3590" t="str">
            <v>BS24010</v>
          </cell>
        </row>
        <row r="3591">
          <cell r="A3591" t="str">
            <v>98404Ports</v>
          </cell>
          <cell r="B3591" t="str">
            <v>Ports</v>
          </cell>
          <cell r="C3591" t="str">
            <v>98404</v>
          </cell>
          <cell r="D3591" t="str">
            <v>Advance BNZ Bank 60 Days</v>
          </cell>
          <cell r="E3591" t="str">
            <v>BS24010</v>
          </cell>
        </row>
        <row r="3592">
          <cell r="A3592" t="str">
            <v>98405Ports</v>
          </cell>
          <cell r="B3592" t="str">
            <v>Ports</v>
          </cell>
          <cell r="C3592" t="str">
            <v>98405</v>
          </cell>
          <cell r="D3592" t="str">
            <v>Advance BNZ Bank 90 Days</v>
          </cell>
          <cell r="E3592" t="str">
            <v>BS24010</v>
          </cell>
        </row>
        <row r="3593">
          <cell r="A3593" t="str">
            <v>98406Ports</v>
          </cell>
          <cell r="B3593" t="str">
            <v>Ports</v>
          </cell>
          <cell r="C3593" t="str">
            <v>98406</v>
          </cell>
          <cell r="D3593" t="str">
            <v>Facility A-BNZ3Yrs</v>
          </cell>
          <cell r="E3593" t="str">
            <v>BS20016</v>
          </cell>
        </row>
        <row r="3594">
          <cell r="A3594" t="str">
            <v>98407Ports</v>
          </cell>
          <cell r="B3594" t="str">
            <v>Ports</v>
          </cell>
          <cell r="C3594" t="str">
            <v>98407</v>
          </cell>
          <cell r="D3594" t="str">
            <v>Facility B-BNZ5Yrs</v>
          </cell>
          <cell r="E3594" t="str">
            <v>BS20016</v>
          </cell>
        </row>
        <row r="3595">
          <cell r="A3595" t="str">
            <v>98408Ports</v>
          </cell>
          <cell r="B3595" t="str">
            <v>Ports</v>
          </cell>
          <cell r="C3595" t="str">
            <v>98408</v>
          </cell>
          <cell r="D3595" t="str">
            <v>Facility C-BNZ7Yrs</v>
          </cell>
          <cell r="E3595" t="str">
            <v>BS20016</v>
          </cell>
        </row>
        <row r="3596">
          <cell r="A3596" t="str">
            <v>98450Ports</v>
          </cell>
          <cell r="B3596" t="str">
            <v>Ports</v>
          </cell>
          <cell r="C3596" t="str">
            <v>98450</v>
          </cell>
          <cell r="D3596" t="str">
            <v>CBA Facility A</v>
          </cell>
          <cell r="E3596" t="str">
            <v>BS20016</v>
          </cell>
        </row>
        <row r="3597">
          <cell r="A3597" t="str">
            <v>98500Ports</v>
          </cell>
          <cell r="B3597" t="str">
            <v>Ports</v>
          </cell>
          <cell r="C3597" t="str">
            <v>98500</v>
          </cell>
          <cell r="D3597" t="str">
            <v>Transaction Costs</v>
          </cell>
          <cell r="E3597" t="str">
            <v>BS20016</v>
          </cell>
        </row>
        <row r="3598">
          <cell r="A3598" t="str">
            <v>98501Ports</v>
          </cell>
          <cell r="B3598" t="str">
            <v>Ports</v>
          </cell>
          <cell r="C3598" t="str">
            <v>98501</v>
          </cell>
          <cell r="D3598" t="str">
            <v>CBA Facility B</v>
          </cell>
          <cell r="E3598" t="str">
            <v>BS20016</v>
          </cell>
        </row>
        <row r="3599">
          <cell r="A3599" t="str">
            <v>98502Ports</v>
          </cell>
          <cell r="B3599" t="str">
            <v>Ports</v>
          </cell>
          <cell r="C3599" t="str">
            <v>98502</v>
          </cell>
          <cell r="D3599" t="str">
            <v>Borrowings - CBA facility A (CL)</v>
          </cell>
          <cell r="E3599" t="str">
            <v>BS24010</v>
          </cell>
        </row>
        <row r="3600">
          <cell r="A3600" t="str">
            <v>98503Ports</v>
          </cell>
          <cell r="B3600" t="str">
            <v>Ports</v>
          </cell>
          <cell r="C3600" t="str">
            <v>98503</v>
          </cell>
          <cell r="D3600" t="str">
            <v>Borrowings - CBA facility B (CL)</v>
          </cell>
          <cell r="E3600" t="str">
            <v>BS24010</v>
          </cell>
        </row>
        <row r="3601">
          <cell r="A3601" t="str">
            <v>98600Ports</v>
          </cell>
          <cell r="B3601" t="str">
            <v>Ports</v>
          </cell>
          <cell r="C3601" t="str">
            <v>98600</v>
          </cell>
          <cell r="D3601" t="str">
            <v>Bank of Tokyo Debt Facility</v>
          </cell>
          <cell r="E3601" t="str">
            <v>BS20016</v>
          </cell>
        </row>
        <row r="3602">
          <cell r="A3602" t="str">
            <v>98800Ports</v>
          </cell>
          <cell r="B3602" t="str">
            <v>Ports</v>
          </cell>
          <cell r="C3602">
            <v>98800</v>
          </cell>
          <cell r="D3602" t="str">
            <v>Lease Liabilities</v>
          </cell>
          <cell r="E3602" t="str">
            <v>BS20480</v>
          </cell>
        </row>
        <row r="3603">
          <cell r="A3603" t="str">
            <v>99000Ports</v>
          </cell>
          <cell r="B3603" t="str">
            <v>Ports</v>
          </cell>
          <cell r="C3603" t="str">
            <v>99000</v>
          </cell>
          <cell r="D3603" t="str">
            <v>Capital-External</v>
          </cell>
          <cell r="E3603" t="str">
            <v>BS81159</v>
          </cell>
        </row>
        <row r="3604">
          <cell r="A3604" t="str">
            <v>99100Ports</v>
          </cell>
          <cell r="B3604" t="str">
            <v>Ports</v>
          </cell>
          <cell r="C3604" t="str">
            <v>99100</v>
          </cell>
          <cell r="D3604" t="str">
            <v>Capital-Internal</v>
          </cell>
          <cell r="E3604" t="str">
            <v>BS25110</v>
          </cell>
        </row>
        <row r="3605">
          <cell r="A3605" t="str">
            <v>99199Ports</v>
          </cell>
          <cell r="B3605" t="str">
            <v>Ports</v>
          </cell>
          <cell r="C3605" t="str">
            <v>99199</v>
          </cell>
          <cell r="D3605" t="str">
            <v>Elim Internal Share Capital</v>
          </cell>
          <cell r="E3605" t="str">
            <v>BS25110</v>
          </cell>
        </row>
        <row r="3606">
          <cell r="A3606" t="str">
            <v>99200Ports</v>
          </cell>
          <cell r="B3606" t="str">
            <v>Ports</v>
          </cell>
          <cell r="C3606" t="str">
            <v>99200</v>
          </cell>
          <cell r="D3606" t="str">
            <v>Retained Earnings</v>
          </cell>
          <cell r="E3606" t="str">
            <v>BS81355</v>
          </cell>
        </row>
        <row r="3607">
          <cell r="A3607" t="str">
            <v>99201Ports</v>
          </cell>
          <cell r="B3607" t="str">
            <v>Ports</v>
          </cell>
          <cell r="C3607" t="str">
            <v>99201</v>
          </cell>
          <cell r="D3607" t="str">
            <v>Retained Earnings - dividends paid</v>
          </cell>
          <cell r="E3607" t="str">
            <v>PL94999</v>
          </cell>
        </row>
        <row r="3608">
          <cell r="A3608" t="str">
            <v>99202Ports</v>
          </cell>
          <cell r="B3608" t="str">
            <v>Ports</v>
          </cell>
          <cell r="C3608" t="str">
            <v>99202</v>
          </cell>
          <cell r="D3608" t="str">
            <v>RE - North Tugz Elimination (Y/E 2003)</v>
          </cell>
          <cell r="E3608" t="str">
            <v>BS81355</v>
          </cell>
        </row>
        <row r="3609">
          <cell r="A3609" t="str">
            <v>99250Ports</v>
          </cell>
          <cell r="B3609" t="str">
            <v>Ports</v>
          </cell>
          <cell r="C3609" t="str">
            <v>99250</v>
          </cell>
          <cell r="D3609" t="str">
            <v>Cancelled Share Reserve</v>
          </cell>
          <cell r="E3609" t="str">
            <v>BS81355</v>
          </cell>
        </row>
        <row r="3610">
          <cell r="A3610" t="str">
            <v>99400Ports</v>
          </cell>
          <cell r="B3610" t="str">
            <v>Ports</v>
          </cell>
          <cell r="C3610" t="str">
            <v>99400</v>
          </cell>
          <cell r="D3610" t="str">
            <v>Non controlling interest (BS)</v>
          </cell>
          <cell r="E3610" t="str">
            <v>BS85985</v>
          </cell>
        </row>
        <row r="3611">
          <cell r="A3611" t="str">
            <v>99500Ports</v>
          </cell>
          <cell r="B3611" t="str">
            <v>Ports</v>
          </cell>
          <cell r="C3611" t="str">
            <v>99500</v>
          </cell>
          <cell r="D3611" t="str">
            <v>General Reserves</v>
          </cell>
          <cell r="E3611" t="str">
            <v>BS81355</v>
          </cell>
        </row>
        <row r="3612">
          <cell r="A3612" t="str">
            <v>99600Ports</v>
          </cell>
          <cell r="B3612" t="str">
            <v>Ports</v>
          </cell>
          <cell r="C3612" t="str">
            <v>99600</v>
          </cell>
          <cell r="D3612" t="str">
            <v>Available for Sale Inv Rev Res</v>
          </cell>
          <cell r="E3612" t="str">
            <v>BS84895</v>
          </cell>
        </row>
        <row r="3613">
          <cell r="A3613" t="str">
            <v>99650Ports</v>
          </cell>
          <cell r="B3613" t="str">
            <v>Ports</v>
          </cell>
          <cell r="C3613" t="str">
            <v>99650</v>
          </cell>
          <cell r="D3613" t="str">
            <v>Available for SaleRes Def Tax</v>
          </cell>
          <cell r="E3613" t="str">
            <v>BS84895</v>
          </cell>
        </row>
        <row r="3614">
          <cell r="A3614" t="str">
            <v>99700Ports</v>
          </cell>
          <cell r="B3614" t="str">
            <v>Ports</v>
          </cell>
          <cell r="C3614" t="str">
            <v>99700</v>
          </cell>
          <cell r="D3614" t="str">
            <v>FEC Deferred Tax</v>
          </cell>
          <cell r="E3614" t="str">
            <v>BS84965</v>
          </cell>
        </row>
        <row r="3615">
          <cell r="A3615" t="str">
            <v>99701Ports</v>
          </cell>
          <cell r="B3615" t="str">
            <v>Ports</v>
          </cell>
          <cell r="C3615" t="str">
            <v>99701</v>
          </cell>
          <cell r="D3615" t="str">
            <v>CFHR-NZ CAAP</v>
          </cell>
          <cell r="E3615" t="str">
            <v>BS84965</v>
          </cell>
        </row>
        <row r="3616">
          <cell r="A3616" t="str">
            <v>99702Ports</v>
          </cell>
          <cell r="B3616" t="str">
            <v>Ports</v>
          </cell>
          <cell r="C3616" t="str">
            <v>99702</v>
          </cell>
          <cell r="D3616" t="str">
            <v>CFHR-CP</v>
          </cell>
          <cell r="E3616" t="str">
            <v>BS84965</v>
          </cell>
        </row>
        <row r="3617">
          <cell r="A3617" t="str">
            <v>99703Ports</v>
          </cell>
          <cell r="B3617" t="str">
            <v>Ports</v>
          </cell>
          <cell r="C3617" t="str">
            <v>99703</v>
          </cell>
          <cell r="D3617" t="str">
            <v>CFHR-FRD</v>
          </cell>
          <cell r="E3617" t="str">
            <v>BS84965</v>
          </cell>
        </row>
        <row r="3618">
          <cell r="A3618" t="str">
            <v>99720Ports</v>
          </cell>
          <cell r="B3618" t="str">
            <v>Ports</v>
          </cell>
          <cell r="C3618" t="str">
            <v>99720</v>
          </cell>
          <cell r="D3618" t="str">
            <v>CFHR-DEFERRED TAX</v>
          </cell>
          <cell r="E3618" t="str">
            <v>BS84965</v>
          </cell>
        </row>
        <row r="3619">
          <cell r="A3619" t="str">
            <v>99750Ports</v>
          </cell>
          <cell r="B3619" t="str">
            <v>Ports</v>
          </cell>
          <cell r="C3619" t="str">
            <v>99750</v>
          </cell>
          <cell r="D3619" t="str">
            <v>CFHR-FEC</v>
          </cell>
          <cell r="E3619" t="str">
            <v>BS84966</v>
          </cell>
        </row>
        <row r="3620">
          <cell r="A3620" t="str">
            <v>99755Ports</v>
          </cell>
          <cell r="B3620" t="str">
            <v>Ports</v>
          </cell>
          <cell r="C3620" t="str">
            <v>99755</v>
          </cell>
          <cell r="D3620" t="str">
            <v>CFHR-FEC Deferred Tax</v>
          </cell>
          <cell r="E3620" t="str">
            <v>BS84966</v>
          </cell>
        </row>
        <row r="3621">
          <cell r="A3621" t="str">
            <v>99800Ports</v>
          </cell>
          <cell r="B3621" t="str">
            <v>Ports</v>
          </cell>
          <cell r="C3621" t="str">
            <v>99800</v>
          </cell>
          <cell r="D3621" t="str">
            <v>Asset Revaluation Reserve</v>
          </cell>
          <cell r="E3621" t="str">
            <v>BS84790</v>
          </cell>
        </row>
        <row r="3622">
          <cell r="A3622" t="str">
            <v>99801Ports</v>
          </cell>
          <cell r="B3622" t="str">
            <v>Ports</v>
          </cell>
          <cell r="C3622" t="str">
            <v>99801</v>
          </cell>
          <cell r="D3622" t="str">
            <v>Asset Revaluation deferred Tax</v>
          </cell>
          <cell r="E3622" t="str">
            <v>BS84790</v>
          </cell>
        </row>
        <row r="3623">
          <cell r="A3623" t="str">
            <v>99802Ports</v>
          </cell>
          <cell r="B3623" t="str">
            <v>Ports</v>
          </cell>
          <cell r="C3623" t="str">
            <v>99802</v>
          </cell>
          <cell r="D3623" t="str">
            <v>Asset Revaluation Reserve - Buildings</v>
          </cell>
          <cell r="E3623" t="str">
            <v>BS84570</v>
          </cell>
        </row>
        <row r="3624">
          <cell r="A3624" t="str">
            <v>99803Ports</v>
          </cell>
          <cell r="B3624" t="str">
            <v>Ports</v>
          </cell>
          <cell r="C3624" t="str">
            <v>99803</v>
          </cell>
          <cell r="D3624" t="str">
            <v>Asset Revaluation - Deferred Tax - Buildings</v>
          </cell>
          <cell r="E3624" t="str">
            <v>BS84570</v>
          </cell>
        </row>
        <row r="3625">
          <cell r="A3625" t="str">
            <v>99804Ports</v>
          </cell>
          <cell r="B3625" t="str">
            <v>Ports</v>
          </cell>
          <cell r="C3625" t="str">
            <v>99804</v>
          </cell>
          <cell r="D3625" t="str">
            <v>Asset Revaluation Reserve - Pavements</v>
          </cell>
          <cell r="E3625" t="str">
            <v>BS84690</v>
          </cell>
        </row>
        <row r="3626">
          <cell r="A3626" t="str">
            <v>99805Ports</v>
          </cell>
          <cell r="B3626" t="str">
            <v>Ports</v>
          </cell>
          <cell r="C3626" t="str">
            <v>99805</v>
          </cell>
          <cell r="D3626" t="str">
            <v>Asset Revaluation - Deferred Tax - Pavements</v>
          </cell>
          <cell r="E3626" t="str">
            <v>BS84690</v>
          </cell>
        </row>
        <row r="3627">
          <cell r="A3627" t="str">
            <v>99806Ports</v>
          </cell>
          <cell r="B3627" t="str">
            <v>Ports</v>
          </cell>
          <cell r="C3627" t="str">
            <v>99806</v>
          </cell>
          <cell r="D3627" t="str">
            <v>Asset Revaluation Reserve - Wharves</v>
          </cell>
          <cell r="E3627" t="str">
            <v>BS84750</v>
          </cell>
        </row>
        <row r="3628">
          <cell r="A3628" t="str">
            <v>99807Ports</v>
          </cell>
          <cell r="B3628" t="str">
            <v>Ports</v>
          </cell>
          <cell r="C3628" t="str">
            <v>99807</v>
          </cell>
          <cell r="D3628" t="str">
            <v>Asset Revaluation - Deferred Tax - Wharves</v>
          </cell>
          <cell r="E3628" t="str">
            <v>BS84750</v>
          </cell>
        </row>
        <row r="3629">
          <cell r="A3629" t="str">
            <v>99808Ports</v>
          </cell>
          <cell r="B3629" t="str">
            <v>Ports</v>
          </cell>
          <cell r="C3629" t="str">
            <v>99808</v>
          </cell>
          <cell r="D3629" t="str">
            <v>Asset Revaluation Reserve - Land</v>
          </cell>
          <cell r="E3629" t="str">
            <v>BS84510</v>
          </cell>
        </row>
        <row r="3630">
          <cell r="A3630" t="str">
            <v>99996Ports</v>
          </cell>
          <cell r="B3630" t="str">
            <v>Ports</v>
          </cell>
          <cell r="C3630" t="str">
            <v>99996</v>
          </cell>
          <cell r="D3630" t="str">
            <v>GNI - Projects offset</v>
          </cell>
          <cell r="E3630" t="str">
            <v>BS25020</v>
          </cell>
        </row>
        <row r="3631">
          <cell r="A3631" t="str">
            <v>99997Ports</v>
          </cell>
          <cell r="B3631" t="str">
            <v>Ports</v>
          </cell>
          <cell r="C3631" t="str">
            <v>99997</v>
          </cell>
          <cell r="D3631" t="str">
            <v>Debtors Interface Suspense</v>
          </cell>
          <cell r="E3631" t="str">
            <v>BS14011</v>
          </cell>
        </row>
        <row r="3632">
          <cell r="A3632" t="str">
            <v>99998Ports</v>
          </cell>
          <cell r="B3632" t="str">
            <v>Ports</v>
          </cell>
          <cell r="C3632" t="str">
            <v>99998</v>
          </cell>
          <cell r="D3632" t="str">
            <v>System Suspense - Edit Errors</v>
          </cell>
          <cell r="E3632" t="str">
            <v>BS25020</v>
          </cell>
        </row>
        <row r="3633">
          <cell r="A3633" t="str">
            <v>99999Ports</v>
          </cell>
          <cell r="B3633" t="str">
            <v>Ports</v>
          </cell>
          <cell r="C3633" t="str">
            <v>99999</v>
          </cell>
          <cell r="D3633" t="str">
            <v>System Suspense - Unbal Jnls</v>
          </cell>
          <cell r="E3633" t="str">
            <v>BS25020</v>
          </cell>
        </row>
        <row r="3634">
          <cell r="A3634" t="str">
            <v>sesP&amp;LPorts</v>
          </cell>
          <cell r="B3634" t="str">
            <v>Ports</v>
          </cell>
          <cell r="C3634" t="str">
            <v>sesP&amp;L</v>
          </cell>
          <cell r="D3634" t="str">
            <v>TaxlossesP&amp;L</v>
          </cell>
          <cell r="E3634" t="str">
            <v>BS25060</v>
          </cell>
        </row>
        <row r="3635">
          <cell r="A3635" t="str">
            <v>ssesBSPorts</v>
          </cell>
          <cell r="B3635" t="str">
            <v>Ports</v>
          </cell>
          <cell r="C3635" t="str">
            <v>ssesBS</v>
          </cell>
          <cell r="D3635" t="str">
            <v>TaxlossesBS</v>
          </cell>
          <cell r="E3635" t="str">
            <v>BS25060</v>
          </cell>
        </row>
        <row r="3636">
          <cell r="A3636" t="str">
            <v>PL00150SAP-AC</v>
          </cell>
          <cell r="B3636" t="str">
            <v>SAP-AC</v>
          </cell>
          <cell r="C3636" t="str">
            <v>00150</v>
          </cell>
          <cell r="D3636" t="str">
            <v>Non-controlling interest</v>
          </cell>
          <cell r="E3636" t="str">
            <v>PL00150</v>
          </cell>
        </row>
        <row r="3637">
          <cell r="A3637" t="str">
            <v>BS10010SAP-AC</v>
          </cell>
          <cell r="B3637" t="str">
            <v>SAP-AC</v>
          </cell>
          <cell r="C3637" t="str">
            <v>10010</v>
          </cell>
          <cell r="D3637" t="str">
            <v>Land operational</v>
          </cell>
          <cell r="E3637" t="str">
            <v>BS10010</v>
          </cell>
        </row>
        <row r="3638">
          <cell r="A3638" t="str">
            <v>BS10015SAP-AC</v>
          </cell>
          <cell r="B3638" t="str">
            <v>SAP-AC</v>
          </cell>
          <cell r="C3638" t="str">
            <v>10015</v>
          </cell>
          <cell r="D3638" t="str">
            <v>Land operational  - External Systems</v>
          </cell>
          <cell r="E3638" t="str">
            <v>BS10010</v>
          </cell>
        </row>
        <row r="3639">
          <cell r="A3639" t="str">
            <v>BS10020SAP-AC</v>
          </cell>
          <cell r="B3639" t="str">
            <v>SAP-AC</v>
          </cell>
          <cell r="C3639" t="str">
            <v>10020</v>
          </cell>
          <cell r="D3639" t="str">
            <v>Land improvements</v>
          </cell>
          <cell r="E3639" t="str">
            <v>BS10020</v>
          </cell>
        </row>
        <row r="3640">
          <cell r="A3640" t="str">
            <v>BS10030SAP-AC</v>
          </cell>
          <cell r="B3640" t="str">
            <v>SAP-AC</v>
          </cell>
          <cell r="C3640" t="str">
            <v>10030</v>
          </cell>
          <cell r="D3640" t="str">
            <v>Land under roads</v>
          </cell>
          <cell r="E3640" t="str">
            <v>BS10030</v>
          </cell>
        </row>
        <row r="3641">
          <cell r="A3641" t="str">
            <v>BS10035SAP-AC</v>
          </cell>
          <cell r="B3641" t="str">
            <v>SAP-AC</v>
          </cell>
          <cell r="C3641" t="str">
            <v>10035</v>
          </cell>
          <cell r="D3641" t="str">
            <v>Land under roads - External Systems</v>
          </cell>
          <cell r="E3641" t="str">
            <v>BS10030</v>
          </cell>
        </row>
        <row r="3642">
          <cell r="A3642" t="str">
            <v>BS10050SAP-AC</v>
          </cell>
          <cell r="B3642" t="str">
            <v>SAP-AC</v>
          </cell>
          <cell r="C3642" t="str">
            <v>10050</v>
          </cell>
          <cell r="D3642" t="str">
            <v>Land for parks and open spaces</v>
          </cell>
          <cell r="E3642" t="str">
            <v>BS10050</v>
          </cell>
        </row>
        <row r="3643">
          <cell r="A3643" t="str">
            <v>BS10060SAP-AC</v>
          </cell>
          <cell r="B3643" t="str">
            <v>SAP-AC</v>
          </cell>
          <cell r="C3643" t="str">
            <v>10060</v>
          </cell>
          <cell r="D3643" t="str">
            <v>Restricted buildings</v>
          </cell>
          <cell r="E3643" t="str">
            <v>BS10060</v>
          </cell>
        </row>
        <row r="3644">
          <cell r="A3644" t="str">
            <v>BS10070SAP-AC</v>
          </cell>
          <cell r="B3644" t="str">
            <v>SAP-AC</v>
          </cell>
          <cell r="C3644" t="str">
            <v>10070</v>
          </cell>
          <cell r="D3644" t="str">
            <v>Buildings</v>
          </cell>
          <cell r="E3644" t="str">
            <v>BS10070</v>
          </cell>
        </row>
        <row r="3645">
          <cell r="A3645" t="str">
            <v>BS10075SAP-AC</v>
          </cell>
          <cell r="B3645" t="str">
            <v>SAP-AC</v>
          </cell>
          <cell r="C3645" t="str">
            <v>10075</v>
          </cell>
          <cell r="D3645" t="str">
            <v>Buildings - External Systems</v>
          </cell>
          <cell r="E3645" t="str">
            <v>BS10070</v>
          </cell>
        </row>
        <row r="3646">
          <cell r="A3646" t="str">
            <v>BS10090SAP-AC</v>
          </cell>
          <cell r="B3646" t="str">
            <v>SAP-AC</v>
          </cell>
          <cell r="C3646" t="str">
            <v>10090</v>
          </cell>
          <cell r="D3646" t="str">
            <v>Parks</v>
          </cell>
          <cell r="E3646" t="str">
            <v>BS10090</v>
          </cell>
        </row>
        <row r="3647">
          <cell r="A3647" t="str">
            <v>BS10110SAP-AC</v>
          </cell>
          <cell r="B3647" t="str">
            <v>SAP-AC</v>
          </cell>
          <cell r="C3647" t="str">
            <v>10110</v>
          </cell>
          <cell r="D3647" t="str">
            <v>Roading assets</v>
          </cell>
          <cell r="E3647" t="str">
            <v>BS10110</v>
          </cell>
        </row>
        <row r="3648">
          <cell r="A3648" t="str">
            <v>BS10115SAP-AC</v>
          </cell>
          <cell r="B3648" t="str">
            <v>SAP-AC</v>
          </cell>
          <cell r="C3648" t="str">
            <v>10115</v>
          </cell>
          <cell r="D3648" t="str">
            <v>Roading assets - external systems</v>
          </cell>
          <cell r="E3648" t="str">
            <v>BS10110</v>
          </cell>
        </row>
        <row r="3649">
          <cell r="A3649" t="str">
            <v>BS10130SAP-AC</v>
          </cell>
          <cell r="B3649" t="str">
            <v>SAP-AC</v>
          </cell>
          <cell r="C3649">
            <v>10130</v>
          </cell>
          <cell r="D3649" t="str">
            <v>Train Station asset Cost</v>
          </cell>
          <cell r="E3649" t="str">
            <v>BS10130</v>
          </cell>
        </row>
        <row r="3650">
          <cell r="A3650" t="str">
            <v>BS10135SAP-AC</v>
          </cell>
          <cell r="B3650" t="str">
            <v>SAP-AC</v>
          </cell>
          <cell r="C3650">
            <v>10135</v>
          </cell>
          <cell r="D3650" t="str">
            <v>Bus stations and shelters asset cost</v>
          </cell>
          <cell r="E3650" t="str">
            <v>BS10135</v>
          </cell>
        </row>
        <row r="3651">
          <cell r="A3651" t="str">
            <v>BS10150SAP-AC</v>
          </cell>
          <cell r="B3651" t="str">
            <v>SAP-AC</v>
          </cell>
          <cell r="C3651" t="str">
            <v>10150</v>
          </cell>
          <cell r="D3651" t="str">
            <v>Pipeline assets  (WC only)</v>
          </cell>
          <cell r="E3651" t="str">
            <v>BS10150</v>
          </cell>
        </row>
        <row r="3652">
          <cell r="A3652" t="str">
            <v>BS10151SAP-AC</v>
          </cell>
          <cell r="B3652" t="str">
            <v>SAP-AC</v>
          </cell>
          <cell r="C3652" t="str">
            <v>10151</v>
          </cell>
          <cell r="D3652" t="str">
            <v>Tanks, tunnels, roads &amp; reservoirs assets (WC only</v>
          </cell>
          <cell r="E3652" t="str">
            <v>BS10151</v>
          </cell>
        </row>
        <row r="3653">
          <cell r="A3653" t="str">
            <v>BS10152SAP-AC</v>
          </cell>
          <cell r="B3653" t="str">
            <v>SAP-AC</v>
          </cell>
          <cell r="C3653" t="str">
            <v>10152</v>
          </cell>
          <cell r="D3653" t="str">
            <v>Dams (WC only)</v>
          </cell>
          <cell r="E3653" t="str">
            <v>BS10152</v>
          </cell>
        </row>
        <row r="3654">
          <cell r="A3654" t="str">
            <v>BS10153SAP-AC</v>
          </cell>
          <cell r="B3654" t="str">
            <v>SAP-AC</v>
          </cell>
          <cell r="C3654" t="str">
            <v>10153</v>
          </cell>
          <cell r="D3654" t="str">
            <v>Machinery (WC only)</v>
          </cell>
          <cell r="E3654" t="str">
            <v>BS10153</v>
          </cell>
        </row>
        <row r="3655">
          <cell r="A3655" t="str">
            <v>BS10154SAP-AC</v>
          </cell>
          <cell r="B3655" t="str">
            <v>SAP-AC</v>
          </cell>
          <cell r="C3655" t="str">
            <v>10154</v>
          </cell>
          <cell r="D3655" t="str">
            <v>Rolling stock (AT only)</v>
          </cell>
          <cell r="E3655" t="str">
            <v>BS10154</v>
          </cell>
        </row>
        <row r="3656">
          <cell r="A3656" t="str">
            <v>BS10170SAP-AC</v>
          </cell>
          <cell r="B3656" t="str">
            <v>SAP-AC</v>
          </cell>
          <cell r="C3656" t="str">
            <v>10170</v>
          </cell>
          <cell r="D3656" t="str">
            <v>Drainage systems</v>
          </cell>
          <cell r="E3656" t="str">
            <v>BS10170</v>
          </cell>
        </row>
        <row r="3657">
          <cell r="A3657" t="str">
            <v>BS10175SAP-AC</v>
          </cell>
          <cell r="B3657" t="str">
            <v>SAP-AC</v>
          </cell>
          <cell r="C3657" t="str">
            <v>10175</v>
          </cell>
          <cell r="D3657" t="str">
            <v>Drainage systems - External Systems</v>
          </cell>
          <cell r="E3657" t="str">
            <v>BS10170</v>
          </cell>
        </row>
        <row r="3658">
          <cell r="A3658" t="str">
            <v>BS10190SAP-AC</v>
          </cell>
          <cell r="B3658" t="str">
            <v>SAP-AC</v>
          </cell>
          <cell r="C3658" t="str">
            <v>10190</v>
          </cell>
          <cell r="D3658" t="str">
            <v>Closed landfills</v>
          </cell>
          <cell r="E3658" t="str">
            <v>BS10190</v>
          </cell>
        </row>
        <row r="3659">
          <cell r="A3659" t="str">
            <v>BS10195SAP-AC</v>
          </cell>
          <cell r="B3659" t="str">
            <v>SAP-AC</v>
          </cell>
          <cell r="C3659" t="str">
            <v>10195</v>
          </cell>
          <cell r="D3659" t="str">
            <v>Closed landfills - External Systems</v>
          </cell>
          <cell r="E3659" t="str">
            <v>BS10190</v>
          </cell>
        </row>
        <row r="3660">
          <cell r="A3660" t="str">
            <v>BS10210SAP-AC</v>
          </cell>
          <cell r="B3660" t="str">
            <v>SAP-AC</v>
          </cell>
          <cell r="C3660" t="str">
            <v>10210</v>
          </cell>
          <cell r="D3660" t="str">
            <v>Civil structures</v>
          </cell>
          <cell r="E3660" t="str">
            <v>BS10210</v>
          </cell>
        </row>
        <row r="3661">
          <cell r="A3661" t="str">
            <v>BS10215SAP-AC</v>
          </cell>
          <cell r="B3661" t="str">
            <v>SAP-AC</v>
          </cell>
          <cell r="C3661" t="str">
            <v>10215</v>
          </cell>
          <cell r="D3661" t="str">
            <v>Civil structures - External Systems</v>
          </cell>
          <cell r="E3661" t="str">
            <v>BS10210</v>
          </cell>
        </row>
        <row r="3662">
          <cell r="A3662" t="str">
            <v>BS10220SAP-AC</v>
          </cell>
          <cell r="B3662" t="str">
            <v>SAP-AC</v>
          </cell>
          <cell r="C3662" t="str">
            <v>10220</v>
          </cell>
          <cell r="D3662" t="str">
            <v>Stormwater structures</v>
          </cell>
          <cell r="E3662" t="str">
            <v>BS10220</v>
          </cell>
        </row>
        <row r="3663">
          <cell r="A3663" t="str">
            <v>BS10225SAP-AC</v>
          </cell>
          <cell r="B3663" t="str">
            <v>SAP-AC</v>
          </cell>
          <cell r="C3663" t="str">
            <v>10225</v>
          </cell>
          <cell r="D3663" t="str">
            <v>Stormwater structure - External Systems</v>
          </cell>
          <cell r="E3663" t="str">
            <v>BS10220</v>
          </cell>
        </row>
        <row r="3664">
          <cell r="A3664" t="str">
            <v>BS10230SAP-AC</v>
          </cell>
          <cell r="B3664" t="str">
            <v>SAP-AC</v>
          </cell>
          <cell r="C3664" t="str">
            <v>10230</v>
          </cell>
          <cell r="D3664" t="str">
            <v>Plant and equipment</v>
          </cell>
          <cell r="E3664" t="str">
            <v>BS10230</v>
          </cell>
        </row>
        <row r="3665">
          <cell r="A3665" t="str">
            <v>BS10235SAP-AC</v>
          </cell>
          <cell r="B3665" t="str">
            <v>SAP-AC</v>
          </cell>
          <cell r="C3665" t="str">
            <v>10235</v>
          </cell>
          <cell r="D3665" t="str">
            <v>Plant and equipment - External Systems</v>
          </cell>
          <cell r="E3665" t="str">
            <v>BS10230</v>
          </cell>
        </row>
        <row r="3666">
          <cell r="A3666" t="str">
            <v>BS10240SAP-AC</v>
          </cell>
          <cell r="B3666" t="str">
            <v>SAP-AC</v>
          </cell>
          <cell r="C3666" t="str">
            <v>10240</v>
          </cell>
          <cell r="D3666" t="str">
            <v>Land infrastructure</v>
          </cell>
          <cell r="E3666" t="str">
            <v>BS10240</v>
          </cell>
        </row>
        <row r="3667">
          <cell r="A3667" t="str">
            <v>BS10245SAP-AC</v>
          </cell>
          <cell r="B3667" t="str">
            <v>SAP-AC</v>
          </cell>
          <cell r="C3667" t="str">
            <v>10245</v>
          </cell>
          <cell r="D3667" t="str">
            <v>Land infrastructure - External Systems</v>
          </cell>
          <cell r="E3667" t="str">
            <v>BS10240</v>
          </cell>
        </row>
        <row r="3668">
          <cell r="A3668" t="str">
            <v>BS10250SAP-AC</v>
          </cell>
          <cell r="B3668" t="str">
            <v>SAP-AC</v>
          </cell>
          <cell r="C3668" t="str">
            <v>10250</v>
          </cell>
          <cell r="D3668" t="str">
            <v>Office equipment/furniture and fittings</v>
          </cell>
          <cell r="E3668" t="str">
            <v>BS10250</v>
          </cell>
        </row>
        <row r="3669">
          <cell r="A3669" t="str">
            <v>BS10255SAP-AC</v>
          </cell>
          <cell r="B3669" t="str">
            <v>SAP-AC</v>
          </cell>
          <cell r="C3669" t="str">
            <v>10255</v>
          </cell>
          <cell r="D3669" t="str">
            <v>Office equip/furniture and fittings- Ext Systems</v>
          </cell>
          <cell r="E3669" t="str">
            <v>BS10250</v>
          </cell>
        </row>
        <row r="3670">
          <cell r="A3670" t="str">
            <v>*N10260SAP-AC</v>
          </cell>
          <cell r="B3670" t="str">
            <v>SAP-AC</v>
          </cell>
          <cell r="C3670" t="str">
            <v>10260</v>
          </cell>
          <cell r="D3670" t="str">
            <v>Marina Structures - Cost (Operational)</v>
          </cell>
          <cell r="E3670" t="str">
            <v>*Not in use</v>
          </cell>
        </row>
        <row r="3671">
          <cell r="A3671" t="str">
            <v>BS10270SAP-AC</v>
          </cell>
          <cell r="B3671" t="str">
            <v>SAP-AC</v>
          </cell>
          <cell r="C3671" t="str">
            <v>10270</v>
          </cell>
          <cell r="D3671" t="str">
            <v>Motor vehicles</v>
          </cell>
          <cell r="E3671" t="str">
            <v>BS10270</v>
          </cell>
        </row>
        <row r="3672">
          <cell r="A3672" t="str">
            <v>BS10275SAP-AC</v>
          </cell>
          <cell r="B3672" t="str">
            <v>SAP-AC</v>
          </cell>
          <cell r="C3672" t="str">
            <v>10275</v>
          </cell>
          <cell r="D3672" t="str">
            <v>Motor vehicles - External Systems</v>
          </cell>
          <cell r="E3672" t="str">
            <v>BS10270</v>
          </cell>
        </row>
        <row r="3673">
          <cell r="A3673" t="str">
            <v>BS10280SAP-AC</v>
          </cell>
          <cell r="B3673" t="str">
            <v>SAP-AC</v>
          </cell>
          <cell r="C3673" t="str">
            <v>10280</v>
          </cell>
          <cell r="D3673" t="str">
            <v>Marina structures - cost(operational)</v>
          </cell>
          <cell r="E3673" t="str">
            <v>BS10280</v>
          </cell>
        </row>
        <row r="3674">
          <cell r="A3674" t="str">
            <v>BS10281SAP-AC</v>
          </cell>
          <cell r="B3674" t="str">
            <v>SAP-AC</v>
          </cell>
          <cell r="C3674" t="str">
            <v>10281</v>
          </cell>
          <cell r="D3674" t="str">
            <v>Marina structures - cost(operational)</v>
          </cell>
          <cell r="E3674" t="str">
            <v>BS10281</v>
          </cell>
        </row>
        <row r="3675">
          <cell r="A3675" t="str">
            <v>BS10290SAP-AC</v>
          </cell>
          <cell r="B3675" t="str">
            <v>SAP-AC</v>
          </cell>
          <cell r="C3675" t="str">
            <v>10290</v>
          </cell>
          <cell r="D3675" t="str">
            <v>Computer equipment</v>
          </cell>
          <cell r="E3675" t="str">
            <v>BS10290</v>
          </cell>
        </row>
        <row r="3676">
          <cell r="A3676" t="str">
            <v>BS10295SAP-AC</v>
          </cell>
          <cell r="B3676" t="str">
            <v>SAP-AC</v>
          </cell>
          <cell r="C3676" t="str">
            <v>10295</v>
          </cell>
          <cell r="D3676" t="str">
            <v>Computer equipment - External Systems</v>
          </cell>
          <cell r="E3676" t="str">
            <v>BS10290</v>
          </cell>
        </row>
        <row r="3677">
          <cell r="A3677" t="str">
            <v>BS10310SAP-AC</v>
          </cell>
          <cell r="B3677" t="str">
            <v>SAP-AC</v>
          </cell>
          <cell r="C3677" t="str">
            <v>10310</v>
          </cell>
          <cell r="D3677" t="str">
            <v>Wharves</v>
          </cell>
          <cell r="E3677" t="str">
            <v>BS10310</v>
          </cell>
        </row>
        <row r="3678">
          <cell r="A3678" t="str">
            <v>BS10315SAP-AC</v>
          </cell>
          <cell r="B3678" t="str">
            <v>SAP-AC</v>
          </cell>
          <cell r="C3678" t="str">
            <v>10315</v>
          </cell>
          <cell r="D3678" t="str">
            <v>Wharves - external systems</v>
          </cell>
          <cell r="E3678" t="str">
            <v>BS10310</v>
          </cell>
        </row>
        <row r="3679">
          <cell r="A3679" t="str">
            <v>BS10330SAP-AC</v>
          </cell>
          <cell r="B3679" t="str">
            <v>SAP-AC</v>
          </cell>
          <cell r="C3679" t="str">
            <v>10330</v>
          </cell>
          <cell r="D3679" t="str">
            <v>Library books</v>
          </cell>
          <cell r="E3679" t="str">
            <v>BS10330</v>
          </cell>
        </row>
        <row r="3680">
          <cell r="A3680" t="str">
            <v>BS10340SAP-AC</v>
          </cell>
          <cell r="B3680" t="str">
            <v>SAP-AC</v>
          </cell>
          <cell r="C3680" t="str">
            <v>10340</v>
          </cell>
          <cell r="D3680" t="str">
            <v>Heritage books</v>
          </cell>
          <cell r="E3680" t="str">
            <v>BS10340</v>
          </cell>
        </row>
        <row r="3681">
          <cell r="A3681" t="str">
            <v>BS10350SAP-AC</v>
          </cell>
          <cell r="B3681" t="str">
            <v>SAP-AC</v>
          </cell>
          <cell r="C3681" t="str">
            <v>10350</v>
          </cell>
          <cell r="D3681" t="str">
            <v>Art - external systems</v>
          </cell>
          <cell r="E3681" t="str">
            <v>BS10350</v>
          </cell>
        </row>
        <row r="3682">
          <cell r="A3682" t="str">
            <v>BS10355SAP-AC</v>
          </cell>
          <cell r="B3682" t="str">
            <v>SAP-AC</v>
          </cell>
          <cell r="C3682" t="str">
            <v>10355</v>
          </cell>
          <cell r="D3682" t="str">
            <v>Art</v>
          </cell>
          <cell r="E3682" t="str">
            <v>BS10350</v>
          </cell>
        </row>
        <row r="3683">
          <cell r="A3683" t="str">
            <v>BS10360SAP-AC</v>
          </cell>
          <cell r="B3683" t="str">
            <v>SAP-AC</v>
          </cell>
          <cell r="C3683" t="str">
            <v>10360</v>
          </cell>
          <cell r="D3683" t="str">
            <v>Public Art</v>
          </cell>
          <cell r="E3683" t="str">
            <v>BS10360</v>
          </cell>
        </row>
        <row r="3684">
          <cell r="A3684" t="str">
            <v>BS10365SAP-AC</v>
          </cell>
          <cell r="B3684" t="str">
            <v>SAP-AC</v>
          </cell>
          <cell r="C3684" t="str">
            <v>10365</v>
          </cell>
          <cell r="D3684" t="str">
            <v>Maritime Museum collection</v>
          </cell>
          <cell r="E3684" t="str">
            <v>BS10365</v>
          </cell>
        </row>
        <row r="3685">
          <cell r="A3685" t="str">
            <v>BS10370SAP-AC</v>
          </cell>
          <cell r="B3685" t="str">
            <v>SAP-AC</v>
          </cell>
          <cell r="C3685" t="str">
            <v>10370</v>
          </cell>
          <cell r="D3685" t="str">
            <v>Leased assets</v>
          </cell>
          <cell r="E3685" t="str">
            <v>BS10370</v>
          </cell>
        </row>
        <row r="3686">
          <cell r="A3686" t="str">
            <v>BS10375SAP-AC</v>
          </cell>
          <cell r="B3686" t="str">
            <v>SAP-AC</v>
          </cell>
          <cell r="C3686" t="str">
            <v>10375</v>
          </cell>
          <cell r="D3686" t="str">
            <v>Leased assets - External Systems</v>
          </cell>
          <cell r="E3686" t="str">
            <v>BS10370</v>
          </cell>
        </row>
        <row r="3687">
          <cell r="A3687" t="str">
            <v>BS10490SAP-AC</v>
          </cell>
          <cell r="B3687" t="str">
            <v>SAP-AC</v>
          </cell>
          <cell r="C3687" t="str">
            <v>10490</v>
          </cell>
          <cell r="D3687" t="str">
            <v>Other assets</v>
          </cell>
          <cell r="E3687" t="str">
            <v>BS10490</v>
          </cell>
        </row>
        <row r="3688">
          <cell r="A3688" t="str">
            <v>BS10495SAP-AC</v>
          </cell>
          <cell r="B3688" t="str">
            <v>SAP-AC</v>
          </cell>
          <cell r="C3688" t="str">
            <v>10495</v>
          </cell>
          <cell r="D3688" t="str">
            <v>Other assets - External Systems</v>
          </cell>
          <cell r="E3688" t="str">
            <v>BS10490</v>
          </cell>
        </row>
        <row r="3689">
          <cell r="A3689" t="str">
            <v>BS10510SAP-AC</v>
          </cell>
          <cell r="B3689" t="str">
            <v>SAP-AC</v>
          </cell>
          <cell r="C3689" t="str">
            <v>10510</v>
          </cell>
          <cell r="D3689" t="str">
            <v>Assets under construction</v>
          </cell>
          <cell r="E3689" t="str">
            <v>BS10510</v>
          </cell>
        </row>
        <row r="3690">
          <cell r="A3690" t="str">
            <v>BS10515SAP-AC</v>
          </cell>
          <cell r="B3690" t="str">
            <v>SAP-AC</v>
          </cell>
          <cell r="C3690" t="str">
            <v>10515</v>
          </cell>
          <cell r="D3690" t="str">
            <v>Assets under construction - External Systems</v>
          </cell>
          <cell r="E3690" t="str">
            <v>BS10515</v>
          </cell>
        </row>
        <row r="3691">
          <cell r="A3691" t="str">
            <v>BS10520SAP-AC</v>
          </cell>
          <cell r="B3691" t="str">
            <v>SAP-AC</v>
          </cell>
          <cell r="C3691" t="str">
            <v>10520</v>
          </cell>
          <cell r="D3691" t="str">
            <v>AUC trf to intangible</v>
          </cell>
          <cell r="E3691" t="str">
            <v>BS10520</v>
          </cell>
        </row>
        <row r="3692">
          <cell r="A3692" t="str">
            <v>BS10710SAP-AC</v>
          </cell>
          <cell r="B3692" t="str">
            <v>SAP-AC</v>
          </cell>
          <cell r="C3692" t="str">
            <v>10710</v>
          </cell>
          <cell r="D3692" t="str">
            <v>Asset clearing</v>
          </cell>
          <cell r="E3692" t="str">
            <v>BS10710</v>
          </cell>
        </row>
        <row r="3693">
          <cell r="A3693" t="str">
            <v>BS10715SAP-AC</v>
          </cell>
          <cell r="B3693" t="str">
            <v>SAP-AC</v>
          </cell>
          <cell r="C3693" t="str">
            <v>10715</v>
          </cell>
          <cell r="D3693" t="str">
            <v>Asset clearing Intercompany</v>
          </cell>
          <cell r="E3693" t="str">
            <v>BS10715</v>
          </cell>
        </row>
        <row r="3694">
          <cell r="A3694" t="str">
            <v>BS10720SAP-AC</v>
          </cell>
          <cell r="B3694" t="str">
            <v>SAP-AC</v>
          </cell>
          <cell r="C3694" t="str">
            <v>10720</v>
          </cell>
          <cell r="D3694" t="str">
            <v>Asset clearing - External Systems</v>
          </cell>
          <cell r="E3694" t="str">
            <v>BS10710</v>
          </cell>
        </row>
        <row r="3695">
          <cell r="A3695" t="str">
            <v>BS10725SAP-AC</v>
          </cell>
          <cell r="B3695" t="str">
            <v>SAP-AC</v>
          </cell>
          <cell r="C3695" t="str">
            <v>10725</v>
          </cell>
          <cell r="D3695" t="str">
            <v>Asset disposal - clearing account</v>
          </cell>
          <cell r="E3695" t="str">
            <v>BS10725</v>
          </cell>
        </row>
        <row r="3696">
          <cell r="A3696" t="str">
            <v>BS10726SAP-AC</v>
          </cell>
          <cell r="B3696" t="str">
            <v>SAP-AC</v>
          </cell>
          <cell r="C3696" t="str">
            <v>10726</v>
          </cell>
          <cell r="D3696" t="str">
            <v>Asset disposal - manual clearing</v>
          </cell>
          <cell r="E3696" t="str">
            <v>BS10725</v>
          </cell>
        </row>
        <row r="3697">
          <cell r="A3697" t="str">
            <v>BS10820SAP-AC</v>
          </cell>
          <cell r="B3697" t="str">
            <v>SAP-AC</v>
          </cell>
          <cell r="C3697" t="str">
            <v>10820</v>
          </cell>
          <cell r="D3697" t="str">
            <v>Accumulated depreciation - Land improvements</v>
          </cell>
          <cell r="E3697" t="str">
            <v>BS10820</v>
          </cell>
        </row>
        <row r="3698">
          <cell r="A3698" t="str">
            <v>BS10870SAP-AC</v>
          </cell>
          <cell r="B3698" t="str">
            <v>SAP-AC</v>
          </cell>
          <cell r="C3698" t="str">
            <v>10870</v>
          </cell>
          <cell r="D3698" t="str">
            <v>Accum deprn Buildings</v>
          </cell>
          <cell r="E3698" t="str">
            <v>BS10870</v>
          </cell>
        </row>
        <row r="3699">
          <cell r="A3699" t="str">
            <v>BS10875SAP-AC</v>
          </cell>
          <cell r="B3699" t="str">
            <v>SAP-AC</v>
          </cell>
          <cell r="C3699" t="str">
            <v>10875</v>
          </cell>
          <cell r="D3699" t="str">
            <v>Accum deprn Buildings - External Systems</v>
          </cell>
          <cell r="E3699" t="str">
            <v>BS10870</v>
          </cell>
        </row>
        <row r="3700">
          <cell r="A3700" t="str">
            <v>BS10890SAP-AC</v>
          </cell>
          <cell r="B3700" t="str">
            <v>SAP-AC</v>
          </cell>
          <cell r="C3700" t="str">
            <v>10890</v>
          </cell>
          <cell r="D3700" t="str">
            <v>Accum deprn Parks</v>
          </cell>
          <cell r="E3700" t="str">
            <v>BS10890</v>
          </cell>
        </row>
        <row r="3701">
          <cell r="A3701" t="str">
            <v>BS10910SAP-AC</v>
          </cell>
          <cell r="B3701" t="str">
            <v>SAP-AC</v>
          </cell>
          <cell r="C3701" t="str">
            <v>10910</v>
          </cell>
          <cell r="D3701" t="str">
            <v>Accum deprn Roading assets</v>
          </cell>
          <cell r="E3701" t="str">
            <v>BS10910</v>
          </cell>
        </row>
        <row r="3702">
          <cell r="A3702" t="str">
            <v>BS10915SAP-AC</v>
          </cell>
          <cell r="B3702" t="str">
            <v>SAP-AC</v>
          </cell>
          <cell r="C3702">
            <v>10915</v>
          </cell>
          <cell r="D3702" t="str">
            <v>Accum deprn roading assets - external sys</v>
          </cell>
          <cell r="E3702" t="str">
            <v>BS10910</v>
          </cell>
        </row>
        <row r="3703">
          <cell r="A3703" t="str">
            <v>BS10930SAP-AC</v>
          </cell>
          <cell r="B3703" t="str">
            <v>SAP-AC</v>
          </cell>
          <cell r="C3703">
            <v>10930</v>
          </cell>
          <cell r="D3703" t="str">
            <v>Accumulated Depreciation Train station</v>
          </cell>
          <cell r="E3703" t="str">
            <v>BS10930</v>
          </cell>
        </row>
        <row r="3704">
          <cell r="A3704" t="str">
            <v>BS10935SAP-AC</v>
          </cell>
          <cell r="B3704" t="str">
            <v>SAP-AC</v>
          </cell>
          <cell r="C3704">
            <v>10935</v>
          </cell>
          <cell r="D3704" t="str">
            <v>Accumulated depreciation Bus station and shelters</v>
          </cell>
          <cell r="E3704" t="str">
            <v>BS10935</v>
          </cell>
        </row>
        <row r="3705">
          <cell r="A3705" t="str">
            <v>BS10950SAP-AC</v>
          </cell>
          <cell r="B3705" t="str">
            <v>SAP-AC</v>
          </cell>
          <cell r="C3705" t="str">
            <v>10950</v>
          </cell>
          <cell r="D3705" t="str">
            <v>Accum deprn Pipeline assets  (WC only)</v>
          </cell>
          <cell r="E3705" t="str">
            <v>BS10950</v>
          </cell>
        </row>
        <row r="3706">
          <cell r="A3706" t="str">
            <v>BS10951SAP-AC</v>
          </cell>
          <cell r="B3706" t="str">
            <v>SAP-AC</v>
          </cell>
          <cell r="C3706" t="str">
            <v>10951</v>
          </cell>
          <cell r="D3706" t="str">
            <v>Accum deprn Tanks,tunnels,resvoirs assets (WC only</v>
          </cell>
          <cell r="E3706" t="str">
            <v>BS10951</v>
          </cell>
        </row>
        <row r="3707">
          <cell r="A3707" t="str">
            <v>BS10952SAP-AC</v>
          </cell>
          <cell r="B3707" t="str">
            <v>SAP-AC</v>
          </cell>
          <cell r="C3707" t="str">
            <v>10952</v>
          </cell>
          <cell r="D3707" t="str">
            <v>Accum deprn Dams (WC only)</v>
          </cell>
          <cell r="E3707" t="str">
            <v>BS10952</v>
          </cell>
        </row>
        <row r="3708">
          <cell r="A3708" t="str">
            <v>BS10953SAP-AC</v>
          </cell>
          <cell r="B3708" t="str">
            <v>SAP-AC</v>
          </cell>
          <cell r="C3708" t="str">
            <v>10953</v>
          </cell>
          <cell r="D3708" t="str">
            <v>Accum deprn Machinery (WC only)</v>
          </cell>
          <cell r="E3708" t="str">
            <v>BS10953</v>
          </cell>
        </row>
        <row r="3709">
          <cell r="A3709" t="str">
            <v>BS10954SAP-AC</v>
          </cell>
          <cell r="B3709" t="str">
            <v>SAP-AC</v>
          </cell>
          <cell r="C3709" t="str">
            <v>10954</v>
          </cell>
          <cell r="D3709" t="str">
            <v>Accum deprn Rolling stock (AT only)</v>
          </cell>
          <cell r="E3709" t="str">
            <v>BS10954</v>
          </cell>
        </row>
        <row r="3710">
          <cell r="A3710" t="str">
            <v>BS10970SAP-AC</v>
          </cell>
          <cell r="B3710" t="str">
            <v>SAP-AC</v>
          </cell>
          <cell r="C3710" t="str">
            <v>10970</v>
          </cell>
          <cell r="D3710" t="str">
            <v>Accum deprn Drainage systems</v>
          </cell>
          <cell r="E3710" t="str">
            <v>BS10970</v>
          </cell>
        </row>
        <row r="3711">
          <cell r="A3711" t="str">
            <v>BS10975SAP-AC</v>
          </cell>
          <cell r="B3711" t="str">
            <v>SAP-AC</v>
          </cell>
          <cell r="C3711" t="str">
            <v>10975</v>
          </cell>
          <cell r="D3711" t="str">
            <v>Accum deprn Drainage systems - External Systems</v>
          </cell>
          <cell r="E3711" t="str">
            <v>BS10970</v>
          </cell>
        </row>
        <row r="3712">
          <cell r="A3712" t="str">
            <v>BS10990SAP-AC</v>
          </cell>
          <cell r="B3712" t="str">
            <v>SAP-AC</v>
          </cell>
          <cell r="C3712" t="str">
            <v>10990</v>
          </cell>
          <cell r="D3712" t="str">
            <v>Accum deprn Closed landfills</v>
          </cell>
          <cell r="E3712" t="str">
            <v>BS10990</v>
          </cell>
        </row>
        <row r="3713">
          <cell r="A3713" t="str">
            <v>BS10995SAP-AC</v>
          </cell>
          <cell r="B3713" t="str">
            <v>SAP-AC</v>
          </cell>
          <cell r="C3713" t="str">
            <v>10995</v>
          </cell>
          <cell r="D3713" t="str">
            <v>Accum deprn Closed landfills - External Systems</v>
          </cell>
          <cell r="E3713" t="str">
            <v>BS10990</v>
          </cell>
        </row>
        <row r="3714">
          <cell r="A3714" t="str">
            <v>BS11010SAP-AC</v>
          </cell>
          <cell r="B3714" t="str">
            <v>SAP-AC</v>
          </cell>
          <cell r="C3714" t="str">
            <v>11010</v>
          </cell>
          <cell r="D3714" t="str">
            <v>Accum deprn Civil structures</v>
          </cell>
          <cell r="E3714" t="str">
            <v>BS11010</v>
          </cell>
        </row>
        <row r="3715">
          <cell r="A3715" t="str">
            <v>BS11015SAP-AC</v>
          </cell>
          <cell r="B3715" t="str">
            <v>SAP-AC</v>
          </cell>
          <cell r="C3715" t="str">
            <v>11015</v>
          </cell>
          <cell r="D3715" t="str">
            <v>Accum deprn Civil structures -External Sys</v>
          </cell>
          <cell r="E3715" t="str">
            <v>BS11010</v>
          </cell>
        </row>
        <row r="3716">
          <cell r="A3716" t="str">
            <v>BS11020SAP-AC</v>
          </cell>
          <cell r="B3716" t="str">
            <v>SAP-AC</v>
          </cell>
          <cell r="C3716" t="str">
            <v>11020</v>
          </cell>
          <cell r="D3716" t="str">
            <v>Accum deprn Stormwater structure</v>
          </cell>
          <cell r="E3716" t="str">
            <v>BS11020</v>
          </cell>
        </row>
        <row r="3717">
          <cell r="A3717" t="str">
            <v>BS11025SAP-AC</v>
          </cell>
          <cell r="B3717" t="str">
            <v>SAP-AC</v>
          </cell>
          <cell r="C3717" t="str">
            <v>11025</v>
          </cell>
          <cell r="D3717" t="str">
            <v>Accum deprn Stmwater structure-External systems</v>
          </cell>
          <cell r="E3717" t="str">
            <v>BS11020</v>
          </cell>
        </row>
        <row r="3718">
          <cell r="A3718" t="str">
            <v>BS11030SAP-AC</v>
          </cell>
          <cell r="B3718" t="str">
            <v>SAP-AC</v>
          </cell>
          <cell r="C3718" t="str">
            <v>11030</v>
          </cell>
          <cell r="D3718" t="str">
            <v>Accum deprn Plant and equipment</v>
          </cell>
          <cell r="E3718" t="str">
            <v>BS11030</v>
          </cell>
        </row>
        <row r="3719">
          <cell r="A3719" t="str">
            <v>BS11035SAP-AC</v>
          </cell>
          <cell r="B3719" t="str">
            <v>SAP-AC</v>
          </cell>
          <cell r="C3719" t="str">
            <v>11035</v>
          </cell>
          <cell r="D3719" t="str">
            <v>Accum deprn Plant and equipment - External Systems</v>
          </cell>
          <cell r="E3719" t="str">
            <v>BS11030</v>
          </cell>
        </row>
        <row r="3720">
          <cell r="A3720" t="str">
            <v>BS11040SAP-AC</v>
          </cell>
          <cell r="B3720" t="str">
            <v>SAP-AC</v>
          </cell>
          <cell r="C3720" t="str">
            <v>11040</v>
          </cell>
          <cell r="D3720" t="str">
            <v>Accum deprn Land infrastructure</v>
          </cell>
          <cell r="E3720" t="str">
            <v>BS11040</v>
          </cell>
        </row>
        <row r="3721">
          <cell r="A3721" t="str">
            <v>BS11045SAP-AC</v>
          </cell>
          <cell r="B3721" t="str">
            <v>SAP-AC</v>
          </cell>
          <cell r="C3721" t="str">
            <v>11045</v>
          </cell>
          <cell r="D3721" t="str">
            <v>Accum deprn land infrastructure-External systems</v>
          </cell>
          <cell r="E3721" t="str">
            <v>BS11040</v>
          </cell>
        </row>
        <row r="3722">
          <cell r="A3722" t="str">
            <v>BS11050SAP-AC</v>
          </cell>
          <cell r="B3722" t="str">
            <v>SAP-AC</v>
          </cell>
          <cell r="C3722" t="str">
            <v>11050</v>
          </cell>
          <cell r="D3722" t="str">
            <v>Accum deprn Office equipment/furniture fittings</v>
          </cell>
          <cell r="E3722" t="str">
            <v>BS11050</v>
          </cell>
        </row>
        <row r="3723">
          <cell r="A3723" t="str">
            <v>BS11055SAP-AC</v>
          </cell>
          <cell r="B3723" t="str">
            <v>SAP-AC</v>
          </cell>
          <cell r="C3723" t="str">
            <v>11055</v>
          </cell>
          <cell r="D3723" t="str">
            <v>Accum deprn Office equip/furn fit - Ext Systems</v>
          </cell>
          <cell r="E3723" t="str">
            <v>BS11050</v>
          </cell>
        </row>
        <row r="3724">
          <cell r="A3724" t="str">
            <v>BS11060SAP-AC</v>
          </cell>
          <cell r="B3724" t="str">
            <v>SAP-AC</v>
          </cell>
          <cell r="C3724" t="str">
            <v>11060</v>
          </cell>
          <cell r="D3724" t="str">
            <v>Accumulated depreciation - Marina Structures (operational)</v>
          </cell>
          <cell r="E3724" t="str">
            <v>BS11060</v>
          </cell>
        </row>
        <row r="3725">
          <cell r="A3725" t="str">
            <v>BS11070SAP-AC</v>
          </cell>
          <cell r="B3725" t="str">
            <v>SAP-AC</v>
          </cell>
          <cell r="C3725" t="str">
            <v>11070</v>
          </cell>
          <cell r="D3725" t="str">
            <v>Accum deprn Motor vehicles</v>
          </cell>
          <cell r="E3725" t="str">
            <v>BS11070</v>
          </cell>
        </row>
        <row r="3726">
          <cell r="A3726" t="str">
            <v>BS11075SAP-AC</v>
          </cell>
          <cell r="B3726" t="str">
            <v>SAP-AC</v>
          </cell>
          <cell r="C3726" t="str">
            <v>11075</v>
          </cell>
          <cell r="D3726" t="str">
            <v>Accum deprn Motor vehicles - External Systems</v>
          </cell>
          <cell r="E3726" t="str">
            <v>BS11070</v>
          </cell>
        </row>
        <row r="3727">
          <cell r="A3727" t="str">
            <v>BS11080SAP-AC</v>
          </cell>
          <cell r="B3727" t="str">
            <v>SAP-AC</v>
          </cell>
          <cell r="C3727" t="str">
            <v>11080</v>
          </cell>
          <cell r="D3727" t="str">
            <v>Accumulated depreciation - Marina structures(operational)</v>
          </cell>
          <cell r="E3727" t="str">
            <v>BS11080</v>
          </cell>
        </row>
        <row r="3728">
          <cell r="A3728" t="str">
            <v>BS11081SAP-AC</v>
          </cell>
          <cell r="B3728" t="str">
            <v>SAP-AC</v>
          </cell>
          <cell r="C3728" t="str">
            <v>11081</v>
          </cell>
          <cell r="D3728" t="str">
            <v>Accumulated depreciation - Marina structures(operational)</v>
          </cell>
          <cell r="E3728" t="str">
            <v>BS11080</v>
          </cell>
        </row>
        <row r="3729">
          <cell r="A3729" t="str">
            <v>BS11090SAP-AC</v>
          </cell>
          <cell r="B3729" t="str">
            <v>SAP-AC</v>
          </cell>
          <cell r="C3729" t="str">
            <v>11090</v>
          </cell>
          <cell r="D3729" t="str">
            <v>Accum deprn Computer equipment</v>
          </cell>
          <cell r="E3729" t="str">
            <v>BS11090</v>
          </cell>
        </row>
        <row r="3730">
          <cell r="A3730" t="str">
            <v>BS11095SAP-AC</v>
          </cell>
          <cell r="B3730" t="str">
            <v>SAP-AC</v>
          </cell>
          <cell r="C3730" t="str">
            <v>11095</v>
          </cell>
          <cell r="D3730" t="str">
            <v>Accum deprn Computer equipment- External Systems</v>
          </cell>
          <cell r="E3730" t="str">
            <v>BS11090</v>
          </cell>
        </row>
        <row r="3731">
          <cell r="A3731" t="str">
            <v>BS11110SAP-AC</v>
          </cell>
          <cell r="B3731" t="str">
            <v>SAP-AC</v>
          </cell>
          <cell r="C3731" t="str">
            <v>11110</v>
          </cell>
          <cell r="D3731" t="str">
            <v>Accum deprn wharves</v>
          </cell>
          <cell r="E3731" t="str">
            <v>BS11110</v>
          </cell>
        </row>
        <row r="3732">
          <cell r="A3732" t="str">
            <v>BS11115SAP-AC</v>
          </cell>
          <cell r="B3732" t="str">
            <v>SAP-AC</v>
          </cell>
          <cell r="C3732" t="str">
            <v>11115</v>
          </cell>
          <cell r="D3732" t="str">
            <v>Accum deprn wharves - external Systems</v>
          </cell>
          <cell r="E3732" t="str">
            <v>BS11110</v>
          </cell>
        </row>
        <row r="3733">
          <cell r="A3733" t="str">
            <v>BS11130SAP-AC</v>
          </cell>
          <cell r="B3733" t="str">
            <v>SAP-AC</v>
          </cell>
          <cell r="C3733" t="str">
            <v>11130</v>
          </cell>
          <cell r="D3733" t="str">
            <v>Accum deprn Library books</v>
          </cell>
          <cell r="E3733" t="str">
            <v>BS11130</v>
          </cell>
        </row>
        <row r="3734">
          <cell r="A3734" t="str">
            <v>BS11140SAP-AC</v>
          </cell>
          <cell r="B3734" t="str">
            <v>SAP-AC</v>
          </cell>
          <cell r="C3734" t="str">
            <v>11140</v>
          </cell>
          <cell r="D3734" t="str">
            <v>Accum deprn Heritage books</v>
          </cell>
          <cell r="E3734" t="str">
            <v>BS11140</v>
          </cell>
        </row>
        <row r="3735">
          <cell r="A3735" t="str">
            <v>BS11150SAP-AC</v>
          </cell>
          <cell r="B3735" t="str">
            <v>SAP-AC</v>
          </cell>
          <cell r="C3735" t="str">
            <v>11150</v>
          </cell>
          <cell r="D3735" t="str">
            <v>Accumulated Public Art</v>
          </cell>
          <cell r="E3735" t="str">
            <v>BS11150</v>
          </cell>
        </row>
        <row r="3736">
          <cell r="A3736" t="str">
            <v>BS11170SAP-AC</v>
          </cell>
          <cell r="B3736" t="str">
            <v>SAP-AC</v>
          </cell>
          <cell r="C3736" t="str">
            <v>11170</v>
          </cell>
          <cell r="D3736" t="str">
            <v>Accum deprn Leased assets</v>
          </cell>
          <cell r="E3736" t="str">
            <v>BS11170</v>
          </cell>
        </row>
        <row r="3737">
          <cell r="A3737" t="str">
            <v>BS11175SAP-AC</v>
          </cell>
          <cell r="B3737" t="str">
            <v>SAP-AC</v>
          </cell>
          <cell r="C3737" t="str">
            <v>11175</v>
          </cell>
          <cell r="D3737" t="str">
            <v>Accum deprn Leased assets - External Systems</v>
          </cell>
          <cell r="E3737" t="str">
            <v>BS11170</v>
          </cell>
        </row>
        <row r="3738">
          <cell r="A3738" t="str">
            <v>BS11290SAP-AC</v>
          </cell>
          <cell r="B3738" t="str">
            <v>SAP-AC</v>
          </cell>
          <cell r="C3738" t="str">
            <v>11290</v>
          </cell>
          <cell r="D3738" t="str">
            <v>Accum deprn Other assets</v>
          </cell>
          <cell r="E3738" t="str">
            <v>BS11290</v>
          </cell>
        </row>
        <row r="3739">
          <cell r="A3739" t="str">
            <v>BS11295SAP-AC</v>
          </cell>
          <cell r="B3739" t="str">
            <v>SAP-AC</v>
          </cell>
          <cell r="C3739" t="str">
            <v>11295</v>
          </cell>
          <cell r="D3739" t="str">
            <v>Accum deprn Other assets - External Systems</v>
          </cell>
          <cell r="E3739" t="str">
            <v>BS11290</v>
          </cell>
        </row>
        <row r="3740">
          <cell r="A3740" t="str">
            <v>BS11299SAP-AC</v>
          </cell>
          <cell r="B3740" t="str">
            <v>SAP-AC</v>
          </cell>
          <cell r="C3740" t="str">
            <v>11299</v>
          </cell>
          <cell r="D3740" t="str">
            <v>Reclass assets intended for sale to current assets</v>
          </cell>
          <cell r="E3740" t="str">
            <v>BS11299</v>
          </cell>
        </row>
        <row r="3741">
          <cell r="A3741" t="str">
            <v>BS11310SAP-AC</v>
          </cell>
          <cell r="B3741" t="str">
            <v>SAP-AC</v>
          </cell>
          <cell r="C3741" t="str">
            <v>11310</v>
          </cell>
          <cell r="D3741" t="str">
            <v>Investment property</v>
          </cell>
          <cell r="E3741" t="str">
            <v>BS11310</v>
          </cell>
        </row>
        <row r="3742">
          <cell r="A3742" t="str">
            <v>BS11315SAP-AC</v>
          </cell>
          <cell r="B3742" t="str">
            <v>SAP-AC</v>
          </cell>
          <cell r="C3742" t="str">
            <v>11315</v>
          </cell>
          <cell r="D3742" t="str">
            <v>Investment property - External Systems</v>
          </cell>
          <cell r="E3742" t="str">
            <v>BS11310</v>
          </cell>
        </row>
        <row r="3743">
          <cell r="A3743" t="str">
            <v>BS11360SAP-AC</v>
          </cell>
          <cell r="B3743" t="str">
            <v>SAP-AC</v>
          </cell>
          <cell r="C3743" t="str">
            <v>11360</v>
          </cell>
          <cell r="D3743" t="str">
            <v>Right to acquire assets</v>
          </cell>
          <cell r="E3743" t="str">
            <v>BS11360</v>
          </cell>
        </row>
        <row r="3744">
          <cell r="A3744" t="str">
            <v>BS11365SAP-AC</v>
          </cell>
          <cell r="B3744" t="str">
            <v>SAP-AC</v>
          </cell>
          <cell r="C3744" t="str">
            <v>11365</v>
          </cell>
          <cell r="D3744" t="str">
            <v>Right to acquire assets - External Systems</v>
          </cell>
          <cell r="E3744" t="str">
            <v>BS11360</v>
          </cell>
        </row>
        <row r="3745">
          <cell r="A3745" t="str">
            <v>BS11410SAP-AC</v>
          </cell>
          <cell r="B3745" t="str">
            <v>SAP-AC</v>
          </cell>
          <cell r="C3745" t="str">
            <v>11410</v>
          </cell>
          <cell r="D3745" t="str">
            <v>Computer software</v>
          </cell>
          <cell r="E3745" t="str">
            <v>BS11410</v>
          </cell>
        </row>
        <row r="3746">
          <cell r="A3746" t="str">
            <v>BS11415SAP-AC</v>
          </cell>
          <cell r="B3746" t="str">
            <v>SAP-AC</v>
          </cell>
          <cell r="C3746" t="str">
            <v>11415</v>
          </cell>
          <cell r="D3746" t="str">
            <v>Computer software - external systems</v>
          </cell>
          <cell r="E3746" t="str">
            <v>BS11410</v>
          </cell>
        </row>
        <row r="3747">
          <cell r="A3747" t="str">
            <v>BS11420SAP-AC</v>
          </cell>
          <cell r="B3747" t="str">
            <v>SAP-AC</v>
          </cell>
          <cell r="C3747" t="str">
            <v>11420</v>
          </cell>
          <cell r="D3747" t="str">
            <v>Community rights</v>
          </cell>
          <cell r="E3747" t="str">
            <v>BS11420</v>
          </cell>
        </row>
        <row r="3748">
          <cell r="A3748" t="str">
            <v>BS11425SAP-AC</v>
          </cell>
          <cell r="B3748" t="str">
            <v>SAP-AC</v>
          </cell>
          <cell r="C3748" t="str">
            <v>11425</v>
          </cell>
          <cell r="D3748" t="str">
            <v>Community rights - External Systems</v>
          </cell>
          <cell r="E3748" t="str">
            <v>BS11420</v>
          </cell>
        </row>
        <row r="3749">
          <cell r="A3749" t="str">
            <v>BS11430SAP-AC</v>
          </cell>
          <cell r="B3749" t="str">
            <v>SAP-AC</v>
          </cell>
          <cell r="C3749" t="str">
            <v>11430</v>
          </cell>
          <cell r="D3749" t="str">
            <v>Intellectual property</v>
          </cell>
          <cell r="E3749" t="str">
            <v>BS11430</v>
          </cell>
        </row>
        <row r="3750">
          <cell r="A3750" t="str">
            <v>BS11435SAP-AC</v>
          </cell>
          <cell r="B3750" t="str">
            <v>SAP-AC</v>
          </cell>
          <cell r="C3750" t="str">
            <v>11435</v>
          </cell>
          <cell r="D3750" t="str">
            <v>Intellectual property - External Systems</v>
          </cell>
          <cell r="E3750" t="str">
            <v>BS11430</v>
          </cell>
        </row>
        <row r="3751">
          <cell r="A3751" t="str">
            <v>BS11440SAP-AC</v>
          </cell>
          <cell r="B3751" t="str">
            <v>SAP-AC</v>
          </cell>
          <cell r="C3751" t="str">
            <v>11440</v>
          </cell>
          <cell r="D3751" t="str">
            <v>Water rights</v>
          </cell>
          <cell r="E3751" t="str">
            <v>BS11440</v>
          </cell>
        </row>
        <row r="3752">
          <cell r="A3752" t="str">
            <v>BS11445SAP-AC</v>
          </cell>
          <cell r="B3752" t="str">
            <v>SAP-AC</v>
          </cell>
          <cell r="C3752" t="str">
            <v>11445</v>
          </cell>
          <cell r="D3752" t="str">
            <v>Water rights - External Systems</v>
          </cell>
          <cell r="E3752" t="str">
            <v>BS11440</v>
          </cell>
        </row>
        <row r="3753">
          <cell r="A3753" t="str">
            <v>BS11450SAP-AC</v>
          </cell>
          <cell r="B3753" t="str">
            <v>SAP-AC</v>
          </cell>
          <cell r="C3753" t="str">
            <v>11450</v>
          </cell>
          <cell r="D3753" t="str">
            <v>Resource consents</v>
          </cell>
          <cell r="E3753" t="str">
            <v>BS11450</v>
          </cell>
        </row>
        <row r="3754">
          <cell r="A3754" t="str">
            <v>BS11451SAP-AC</v>
          </cell>
          <cell r="B3754" t="str">
            <v>SAP-AC</v>
          </cell>
          <cell r="C3754" t="str">
            <v>11451</v>
          </cell>
          <cell r="D3754" t="str">
            <v>Operating leases (AT)</v>
          </cell>
          <cell r="E3754" t="str">
            <v>BS11451</v>
          </cell>
        </row>
        <row r="3755">
          <cell r="A3755" t="str">
            <v>BS11490SAP-AC</v>
          </cell>
          <cell r="B3755" t="str">
            <v>SAP-AC</v>
          </cell>
          <cell r="C3755" t="str">
            <v>11490</v>
          </cell>
          <cell r="D3755" t="str">
            <v>Other intangibles</v>
          </cell>
          <cell r="E3755" t="str">
            <v>BS11490</v>
          </cell>
        </row>
        <row r="3756">
          <cell r="A3756" t="str">
            <v>BS11495SAP-AC</v>
          </cell>
          <cell r="B3756" t="str">
            <v>SAP-AC</v>
          </cell>
          <cell r="C3756" t="str">
            <v>11495</v>
          </cell>
          <cell r="D3756" t="str">
            <v>Other intangibles - External Systems</v>
          </cell>
          <cell r="E3756" t="str">
            <v>BS11490</v>
          </cell>
        </row>
        <row r="3757">
          <cell r="A3757" t="str">
            <v>BS11500SAP-AC</v>
          </cell>
          <cell r="B3757" t="str">
            <v>SAP-AC</v>
          </cell>
          <cell r="C3757" t="str">
            <v>11500</v>
          </cell>
          <cell r="D3757" t="str">
            <v>AUC trf from PPE</v>
          </cell>
          <cell r="E3757" t="str">
            <v>BS11500</v>
          </cell>
        </row>
        <row r="3758">
          <cell r="A3758" t="str">
            <v>BS11510SAP-AC</v>
          </cell>
          <cell r="B3758" t="str">
            <v>SAP-AC</v>
          </cell>
          <cell r="C3758" t="str">
            <v>11510</v>
          </cell>
          <cell r="D3758" t="str">
            <v>Computer software accumulated amortisation</v>
          </cell>
          <cell r="E3758" t="str">
            <v>BS11510</v>
          </cell>
        </row>
        <row r="3759">
          <cell r="A3759" t="str">
            <v>BS11515SAP-AC</v>
          </cell>
          <cell r="B3759" t="str">
            <v>SAP-AC</v>
          </cell>
          <cell r="C3759" t="str">
            <v>11515</v>
          </cell>
          <cell r="D3759" t="str">
            <v>Computer software accum amortn- External Systems</v>
          </cell>
          <cell r="E3759" t="str">
            <v>BS11510</v>
          </cell>
        </row>
        <row r="3760">
          <cell r="A3760" t="str">
            <v>BS11520SAP-AC</v>
          </cell>
          <cell r="B3760" t="str">
            <v>SAP-AC</v>
          </cell>
          <cell r="C3760" t="str">
            <v>11520</v>
          </cell>
          <cell r="D3760" t="str">
            <v>Community rights amortisation</v>
          </cell>
          <cell r="E3760" t="str">
            <v>BS11520</v>
          </cell>
        </row>
        <row r="3761">
          <cell r="A3761" t="str">
            <v>BS11525SAP-AC</v>
          </cell>
          <cell r="B3761" t="str">
            <v>SAP-AC</v>
          </cell>
          <cell r="C3761" t="str">
            <v>11525</v>
          </cell>
          <cell r="D3761" t="str">
            <v>Community rights amortisation - External Systems</v>
          </cell>
          <cell r="E3761" t="str">
            <v>BS11520</v>
          </cell>
        </row>
        <row r="3762">
          <cell r="A3762" t="str">
            <v>BS11530SAP-AC</v>
          </cell>
          <cell r="B3762" t="str">
            <v>SAP-AC</v>
          </cell>
          <cell r="C3762" t="str">
            <v>11530</v>
          </cell>
          <cell r="D3762" t="str">
            <v>Intellectual property amortisation</v>
          </cell>
          <cell r="E3762" t="str">
            <v>BS11530</v>
          </cell>
        </row>
        <row r="3763">
          <cell r="A3763" t="str">
            <v>BS11535SAP-AC</v>
          </cell>
          <cell r="B3763" t="str">
            <v>SAP-AC</v>
          </cell>
          <cell r="C3763" t="str">
            <v>11535</v>
          </cell>
          <cell r="D3763" t="str">
            <v>Intellectual property amortisation - Ext Systems</v>
          </cell>
          <cell r="E3763" t="str">
            <v>BS11530</v>
          </cell>
        </row>
        <row r="3764">
          <cell r="A3764" t="str">
            <v>BS11540SAP-AC</v>
          </cell>
          <cell r="B3764" t="str">
            <v>SAP-AC</v>
          </cell>
          <cell r="C3764" t="str">
            <v>11540</v>
          </cell>
          <cell r="D3764" t="str">
            <v>Water rights amortisation</v>
          </cell>
          <cell r="E3764" t="str">
            <v>BS11540</v>
          </cell>
        </row>
        <row r="3765">
          <cell r="A3765" t="str">
            <v>BS11545SAP-AC</v>
          </cell>
          <cell r="B3765" t="str">
            <v>SAP-AC</v>
          </cell>
          <cell r="C3765" t="str">
            <v>11545</v>
          </cell>
          <cell r="D3765" t="str">
            <v>Water rights amortisation - External Systems</v>
          </cell>
          <cell r="E3765" t="str">
            <v>BS11545</v>
          </cell>
        </row>
        <row r="3766">
          <cell r="A3766" t="str">
            <v>BS11550SAP-AC</v>
          </cell>
          <cell r="B3766" t="str">
            <v>SAP-AC</v>
          </cell>
          <cell r="C3766" t="str">
            <v>11550</v>
          </cell>
          <cell r="D3766" t="str">
            <v>Resource consents amortisation</v>
          </cell>
          <cell r="E3766" t="str">
            <v>BS11550</v>
          </cell>
        </row>
        <row r="3767">
          <cell r="A3767" t="str">
            <v>BS11590SAP-AC</v>
          </cell>
          <cell r="B3767" t="str">
            <v>SAP-AC</v>
          </cell>
          <cell r="C3767" t="str">
            <v>11590</v>
          </cell>
          <cell r="D3767" t="str">
            <v>Other intangibles amortisation</v>
          </cell>
          <cell r="E3767" t="str">
            <v>BS11590</v>
          </cell>
        </row>
        <row r="3768">
          <cell r="A3768" t="str">
            <v>BS11595SAP-AC</v>
          </cell>
          <cell r="B3768" t="str">
            <v>SAP-AC</v>
          </cell>
          <cell r="C3768" t="str">
            <v>11595</v>
          </cell>
          <cell r="D3768" t="str">
            <v>Other intangibles amortisation - External Systems</v>
          </cell>
          <cell r="E3768" t="str">
            <v>BS11590</v>
          </cell>
        </row>
        <row r="3769">
          <cell r="A3769" t="str">
            <v>BS11610SAP-AC</v>
          </cell>
          <cell r="B3769" t="str">
            <v>SAP-AC</v>
          </cell>
          <cell r="C3769" t="str">
            <v>11610</v>
          </cell>
          <cell r="D3769" t="str">
            <v>Goodwill</v>
          </cell>
          <cell r="E3769" t="str">
            <v>BS11610</v>
          </cell>
        </row>
        <row r="3770">
          <cell r="A3770" t="str">
            <v>BS11640SAP-AC</v>
          </cell>
          <cell r="B3770" t="str">
            <v>SAP-AC</v>
          </cell>
          <cell r="C3770" t="str">
            <v>11640</v>
          </cell>
          <cell r="D3770" t="str">
            <v>Livestock</v>
          </cell>
          <cell r="E3770" t="str">
            <v>BS11640</v>
          </cell>
        </row>
        <row r="3771">
          <cell r="A3771" t="str">
            <v>BS11641SAP-AC</v>
          </cell>
          <cell r="B3771" t="str">
            <v>SAP-AC</v>
          </cell>
          <cell r="C3771" t="str">
            <v>11641</v>
          </cell>
          <cell r="D3771" t="str">
            <v>BLOCKED Forest Assets</v>
          </cell>
          <cell r="E3771" t="str">
            <v>BS11641</v>
          </cell>
        </row>
        <row r="3772">
          <cell r="A3772" t="str">
            <v>BS11680SAP-AC</v>
          </cell>
          <cell r="B3772" t="str">
            <v>SAP-AC</v>
          </cell>
          <cell r="C3772" t="str">
            <v>11680</v>
          </cell>
          <cell r="D3772" t="str">
            <v>Livestock</v>
          </cell>
          <cell r="E3772" t="str">
            <v>BS11680</v>
          </cell>
        </row>
        <row r="3773">
          <cell r="A3773" t="str">
            <v>BS11690SAP-AC</v>
          </cell>
          <cell r="B3773" t="str">
            <v>SAP-AC</v>
          </cell>
          <cell r="C3773" t="str">
            <v>11690</v>
          </cell>
          <cell r="D3773" t="str">
            <v>Forest assets</v>
          </cell>
          <cell r="E3773" t="str">
            <v>BS11690</v>
          </cell>
        </row>
        <row r="3774">
          <cell r="A3774" t="str">
            <v>BS11730SAP-AC</v>
          </cell>
          <cell r="B3774" t="str">
            <v>SAP-AC</v>
          </cell>
          <cell r="C3774" t="str">
            <v>11730</v>
          </cell>
          <cell r="D3774" t="str">
            <v>Investment in Westhaven Marina Limited</v>
          </cell>
          <cell r="E3774" t="str">
            <v>BS11730</v>
          </cell>
        </row>
        <row r="3775">
          <cell r="A3775" t="str">
            <v>BS11765SAP-AC</v>
          </cell>
          <cell r="B3775" t="str">
            <v>SAP-AC</v>
          </cell>
          <cell r="C3775" t="str">
            <v>11765</v>
          </cell>
          <cell r="D3775" t="str">
            <v>Investment in Airport Shares (Manukau) Ltd</v>
          </cell>
          <cell r="E3775" t="str">
            <v>BS11765</v>
          </cell>
        </row>
        <row r="3776">
          <cell r="A3776" t="str">
            <v>BS11775SAP-AC</v>
          </cell>
          <cell r="B3776" t="str">
            <v>SAP-AC</v>
          </cell>
          <cell r="C3776">
            <v>11775</v>
          </cell>
          <cell r="D3776" t="str">
            <v>Inv Haumaru Hsg</v>
          </cell>
          <cell r="E3776" t="str">
            <v>BS11775</v>
          </cell>
        </row>
        <row r="3777">
          <cell r="A3777" t="str">
            <v>BS11782SAP-AC</v>
          </cell>
          <cell r="B3777" t="str">
            <v>SAP-AC</v>
          </cell>
          <cell r="C3777" t="str">
            <v>11782</v>
          </cell>
          <cell r="D3777" t="str">
            <v>Investment in Auckland Transport</v>
          </cell>
          <cell r="E3777" t="str">
            <v>BS11782</v>
          </cell>
        </row>
        <row r="3778">
          <cell r="A3778" t="str">
            <v>BS11783SAP-AC</v>
          </cell>
          <cell r="B3778" t="str">
            <v>SAP-AC</v>
          </cell>
          <cell r="C3778" t="str">
            <v>11783</v>
          </cell>
          <cell r="D3778" t="str">
            <v>Investment in Auckland Council Investments Ltd</v>
          </cell>
          <cell r="E3778" t="str">
            <v>BS11783</v>
          </cell>
        </row>
        <row r="3779">
          <cell r="A3779" t="str">
            <v>BS11784SAP-AC</v>
          </cell>
          <cell r="B3779" t="str">
            <v>SAP-AC</v>
          </cell>
          <cell r="C3779" t="str">
            <v>11784</v>
          </cell>
          <cell r="D3779" t="str">
            <v>Investment in Auck Tourism Evnts &amp; Economc Dev Ltd</v>
          </cell>
          <cell r="E3779" t="str">
            <v>BS11784</v>
          </cell>
        </row>
        <row r="3780">
          <cell r="A3780" t="str">
            <v>BS11785SAP-AC</v>
          </cell>
          <cell r="B3780" t="str">
            <v>SAP-AC</v>
          </cell>
          <cell r="C3780" t="str">
            <v>11785</v>
          </cell>
          <cell r="D3780" t="str">
            <v>Investment in Watercare Services Limited</v>
          </cell>
          <cell r="E3780" t="str">
            <v>BS11785</v>
          </cell>
        </row>
        <row r="3781">
          <cell r="A3781" t="str">
            <v>BS11786SAP-AC</v>
          </cell>
          <cell r="B3781" t="str">
            <v>SAP-AC</v>
          </cell>
          <cell r="C3781" t="str">
            <v>11786</v>
          </cell>
          <cell r="D3781" t="str">
            <v>Investment in Regional Facilities Auckland</v>
          </cell>
          <cell r="E3781" t="str">
            <v>BS11786</v>
          </cell>
        </row>
        <row r="3782">
          <cell r="A3782" t="str">
            <v>BS11787SAP-AC</v>
          </cell>
          <cell r="B3782" t="str">
            <v>SAP-AC</v>
          </cell>
          <cell r="C3782" t="str">
            <v>11787</v>
          </cell>
          <cell r="D3782" t="str">
            <v>Investment in Auckland Council Property Ltd</v>
          </cell>
          <cell r="E3782" t="str">
            <v>BS11787</v>
          </cell>
        </row>
        <row r="3783">
          <cell r="A3783" t="str">
            <v>BS11788SAP-AC</v>
          </cell>
          <cell r="B3783" t="str">
            <v>SAP-AC</v>
          </cell>
          <cell r="C3783" t="str">
            <v>11788</v>
          </cell>
          <cell r="D3783" t="str">
            <v>Investment in Panuku</v>
          </cell>
          <cell r="E3783" t="str">
            <v>BS11788</v>
          </cell>
        </row>
        <row r="3784">
          <cell r="A3784" t="str">
            <v>BS11789SAP-AC</v>
          </cell>
          <cell r="B3784" t="str">
            <v>SAP-AC</v>
          </cell>
          <cell r="C3784" t="str">
            <v>11789</v>
          </cell>
          <cell r="D3784" t="str">
            <v>Investment in Airport Shares (Auckland) Ltd</v>
          </cell>
          <cell r="E3784" t="str">
            <v>BS11789</v>
          </cell>
        </row>
        <row r="3785">
          <cell r="A3785" t="str">
            <v>BS11790SAP-AC</v>
          </cell>
          <cell r="B3785" t="str">
            <v>SAP-AC</v>
          </cell>
          <cell r="C3785" t="str">
            <v>11790</v>
          </cell>
          <cell r="D3785" t="str">
            <v>Investment in Ports of Auckland Ltd</v>
          </cell>
          <cell r="E3785" t="str">
            <v>BS11790</v>
          </cell>
        </row>
        <row r="3786">
          <cell r="A3786" t="str">
            <v>BS11891SAP-AC</v>
          </cell>
          <cell r="B3786" t="str">
            <v>SAP-AC</v>
          </cell>
          <cell r="C3786" t="str">
            <v>11891</v>
          </cell>
          <cell r="D3786" t="str">
            <v>Capital advances AC to CCO (no longer used)</v>
          </cell>
          <cell r="E3786" t="str">
            <v>BS11891</v>
          </cell>
        </row>
        <row r="3787">
          <cell r="A3787" t="str">
            <v>BS11925SAP-AC</v>
          </cell>
          <cell r="B3787" t="str">
            <v>SAP-AC</v>
          </cell>
          <cell r="C3787" t="str">
            <v>11925</v>
          </cell>
          <cell r="D3787" t="str">
            <v>Investment in Auckland Film Studio Limited</v>
          </cell>
          <cell r="E3787" t="str">
            <v>BS11925</v>
          </cell>
        </row>
        <row r="3788">
          <cell r="A3788" t="str">
            <v>BS11928SAP-AC</v>
          </cell>
          <cell r="B3788" t="str">
            <v>SAP-AC</v>
          </cell>
          <cell r="C3788" t="str">
            <v>11928</v>
          </cell>
          <cell r="D3788" t="str">
            <v>Other investment in subsidaries (CCO only)</v>
          </cell>
          <cell r="E3788" t="str">
            <v>BS11928</v>
          </cell>
        </row>
        <row r="3789">
          <cell r="A3789" t="str">
            <v>BS11929SAP-AC</v>
          </cell>
          <cell r="B3789" t="str">
            <v>SAP-AC</v>
          </cell>
          <cell r="C3789" t="str">
            <v>11929</v>
          </cell>
          <cell r="D3789" t="str">
            <v>Capital advances AC to CCO (AC use only)</v>
          </cell>
          <cell r="E3789" t="str">
            <v>BS11929</v>
          </cell>
        </row>
        <row r="3790">
          <cell r="A3790" t="str">
            <v>BS11930SAP-AC</v>
          </cell>
          <cell r="B3790" t="str">
            <v>SAP-AC</v>
          </cell>
          <cell r="C3790" t="str">
            <v>11930</v>
          </cell>
          <cell r="D3790" t="str">
            <v>Inv in associates - AIA Ltd (ACIL only)</v>
          </cell>
          <cell r="E3790" t="str">
            <v>BS11930</v>
          </cell>
        </row>
        <row r="3791">
          <cell r="A3791" t="str">
            <v>BS11931SAP-AC</v>
          </cell>
          <cell r="B3791" t="str">
            <v>SAP-AC</v>
          </cell>
          <cell r="C3791" t="str">
            <v>11931</v>
          </cell>
          <cell r="D3791" t="str">
            <v>Inv in associates - United Containers Ltd (POAL)</v>
          </cell>
          <cell r="E3791" t="str">
            <v>BS11931</v>
          </cell>
        </row>
        <row r="3792">
          <cell r="A3792" t="str">
            <v>BS11990SAP-AC</v>
          </cell>
          <cell r="B3792" t="str">
            <v>SAP-AC</v>
          </cell>
          <cell r="C3792" t="str">
            <v>11990</v>
          </cell>
          <cell r="D3792" t="str">
            <v>Inv in JV - Sea Fuels Ltd (POAL only)</v>
          </cell>
          <cell r="E3792" t="str">
            <v>BS11990</v>
          </cell>
        </row>
        <row r="3793">
          <cell r="A3793" t="str">
            <v>BS11991SAP-AC</v>
          </cell>
          <cell r="B3793" t="str">
            <v>SAP-AC</v>
          </cell>
          <cell r="C3793" t="str">
            <v>11991</v>
          </cell>
          <cell r="D3793" t="str">
            <v>Inv in JV - North Tugz Ltd (POAL only)</v>
          </cell>
          <cell r="E3793" t="str">
            <v>BS11991</v>
          </cell>
        </row>
        <row r="3794">
          <cell r="A3794" t="str">
            <v>BS11992SAP-AC</v>
          </cell>
          <cell r="B3794" t="str">
            <v>SAP-AC</v>
          </cell>
          <cell r="C3794" t="str">
            <v>11992</v>
          </cell>
          <cell r="D3794" t="str">
            <v>Inv in JV-Tamaki redevelopment Co Ltd (AC only)</v>
          </cell>
          <cell r="E3794" t="str">
            <v>BS11992</v>
          </cell>
        </row>
        <row r="3795">
          <cell r="A3795" t="str">
            <v>BS11993SAP-AC</v>
          </cell>
          <cell r="B3795" t="str">
            <v>SAP-AC</v>
          </cell>
          <cell r="C3795" t="str">
            <v>11993</v>
          </cell>
          <cell r="D3795" t="str">
            <v>Inv in JV - New Lynn JDA with Infratil</v>
          </cell>
          <cell r="E3795" t="str">
            <v>BS11993</v>
          </cell>
        </row>
        <row r="3796">
          <cell r="A3796" t="str">
            <v>BS11994SAP-AC</v>
          </cell>
          <cell r="B3796" t="str">
            <v>SAP-AC</v>
          </cell>
          <cell r="C3796" t="str">
            <v>11994</v>
          </cell>
          <cell r="D3796" t="str">
            <v>Investment in JV - Portconnect Ltd</v>
          </cell>
          <cell r="E3796" t="str">
            <v>BS11994</v>
          </cell>
        </row>
        <row r="3797">
          <cell r="A3797" t="str">
            <v>BS11995SAP-AC</v>
          </cell>
          <cell r="B3797" t="str">
            <v>SAP-AC</v>
          </cell>
          <cell r="C3797" t="str">
            <v>11995</v>
          </cell>
          <cell r="D3797" t="str">
            <v>Investment in JV - NZFIA</v>
          </cell>
          <cell r="E3797" t="str">
            <v>BS11995</v>
          </cell>
        </row>
        <row r="3798">
          <cell r="A3798" t="str">
            <v>BS11996SAP-AC</v>
          </cell>
          <cell r="B3798" t="str">
            <v>SAP-AC</v>
          </cell>
          <cell r="C3798" t="str">
            <v>11996</v>
          </cell>
          <cell r="D3798" t="str">
            <v>Investment in JV - Waste Disposal Services</v>
          </cell>
          <cell r="E3798" t="str">
            <v>BS11996</v>
          </cell>
        </row>
        <row r="3799">
          <cell r="A3799" t="str">
            <v>BS11997SAP-AC</v>
          </cell>
          <cell r="B3799" t="str">
            <v>SAP-AC</v>
          </cell>
          <cell r="C3799" t="str">
            <v>11997</v>
          </cell>
          <cell r="D3799" t="str">
            <v>Investment in JV - Nexus Logistics Ltd</v>
          </cell>
          <cell r="E3799" t="str">
            <v>BS11997</v>
          </cell>
        </row>
        <row r="3800">
          <cell r="A3800" t="str">
            <v>BS11998SAP-AC</v>
          </cell>
          <cell r="B3800" t="str">
            <v>SAP-AC</v>
          </cell>
          <cell r="C3800">
            <v>11998</v>
          </cell>
          <cell r="D3800" t="str">
            <v>Investment in City Rail Link Limited</v>
          </cell>
          <cell r="E3800" t="str">
            <v>BS11998</v>
          </cell>
        </row>
        <row r="3801">
          <cell r="A3801" t="str">
            <v>BS12110SAP-AC</v>
          </cell>
          <cell r="B3801" t="str">
            <v>SAP-AC</v>
          </cell>
          <cell r="C3801" t="str">
            <v>12110</v>
          </cell>
          <cell r="D3801" t="str">
            <v>Financial assets non-current - bonds</v>
          </cell>
          <cell r="E3801" t="str">
            <v>BS12110</v>
          </cell>
        </row>
        <row r="3802">
          <cell r="A3802" t="str">
            <v>BS12111SAP-AC</v>
          </cell>
          <cell r="B3802" t="str">
            <v>SAP-AC</v>
          </cell>
          <cell r="C3802" t="str">
            <v>12111</v>
          </cell>
          <cell r="D3802" t="str">
            <v>Financial assets non-current - floating rate notes</v>
          </cell>
          <cell r="E3802" t="str">
            <v>BS12111</v>
          </cell>
        </row>
        <row r="3803">
          <cell r="A3803" t="str">
            <v>BS12120SAP-AC</v>
          </cell>
          <cell r="B3803" t="str">
            <v>SAP-AC</v>
          </cell>
          <cell r="C3803" t="str">
            <v>12120</v>
          </cell>
          <cell r="D3803" t="str">
            <v>Investments - discount / premium (Integrity)</v>
          </cell>
          <cell r="E3803" t="str">
            <v>BS12120</v>
          </cell>
        </row>
        <row r="3804">
          <cell r="A3804" t="str">
            <v>BS12210SAP-AC</v>
          </cell>
          <cell r="B3804" t="str">
            <v>SAP-AC</v>
          </cell>
          <cell r="C3804" t="str">
            <v>12210</v>
          </cell>
          <cell r="D3804" t="str">
            <v>BLOCKED TBA</v>
          </cell>
          <cell r="E3804" t="str">
            <v>BS12210</v>
          </cell>
        </row>
        <row r="3805">
          <cell r="A3805" t="str">
            <v>BS12230SAP-AC</v>
          </cell>
          <cell r="B3805" t="str">
            <v>SAP-AC</v>
          </cell>
          <cell r="C3805" t="str">
            <v>12230</v>
          </cell>
          <cell r="D3805" t="str">
            <v>BLOCKED TBA</v>
          </cell>
          <cell r="E3805" t="str">
            <v>BS12230</v>
          </cell>
        </row>
        <row r="3806">
          <cell r="A3806" t="str">
            <v>BS12249SAP-AC</v>
          </cell>
          <cell r="B3806" t="str">
            <v>SAP-AC</v>
          </cell>
          <cell r="C3806" t="str">
            <v>12249</v>
          </cell>
          <cell r="D3806" t="str">
            <v>Advances non current - Other</v>
          </cell>
          <cell r="E3806" t="str">
            <v>BS12249</v>
          </cell>
        </row>
        <row r="3807">
          <cell r="A3807" t="str">
            <v>BS12435SAP-AC</v>
          </cell>
          <cell r="B3807" t="str">
            <v>SAP-AC</v>
          </cell>
          <cell r="C3807" t="str">
            <v>12435</v>
          </cell>
          <cell r="D3807" t="str">
            <v>Intercompany advances non-current - AT</v>
          </cell>
          <cell r="E3807" t="str">
            <v>BS12435</v>
          </cell>
        </row>
        <row r="3808">
          <cell r="A3808" t="str">
            <v>BS12440SAP-AC</v>
          </cell>
          <cell r="B3808" t="str">
            <v>SAP-AC</v>
          </cell>
          <cell r="C3808" t="str">
            <v>12440</v>
          </cell>
          <cell r="D3808" t="str">
            <v>Intercompany advances non-current - POAL</v>
          </cell>
          <cell r="E3808" t="str">
            <v>BS12440</v>
          </cell>
        </row>
        <row r="3809">
          <cell r="A3809" t="str">
            <v>BS12445SAP-AC</v>
          </cell>
          <cell r="B3809" t="str">
            <v>SAP-AC</v>
          </cell>
          <cell r="C3809" t="str">
            <v>12445</v>
          </cell>
          <cell r="D3809" t="str">
            <v>Intercompany advances non-current - WCS</v>
          </cell>
          <cell r="E3809" t="str">
            <v>BS12445</v>
          </cell>
        </row>
        <row r="3810">
          <cell r="A3810" t="str">
            <v>BS12450SAP-AC</v>
          </cell>
          <cell r="B3810" t="str">
            <v>SAP-AC</v>
          </cell>
          <cell r="C3810" t="str">
            <v>12450</v>
          </cell>
          <cell r="D3810" t="str">
            <v>Intercompany advances non-current - ACIL</v>
          </cell>
          <cell r="E3810" t="str">
            <v>BS12450</v>
          </cell>
        </row>
        <row r="3811">
          <cell r="A3811" t="str">
            <v>BS12455SAP-AC</v>
          </cell>
          <cell r="B3811" t="str">
            <v>SAP-AC</v>
          </cell>
          <cell r="C3811" t="str">
            <v>12455</v>
          </cell>
          <cell r="D3811" t="str">
            <v>Intercompany advances non-current - RFA</v>
          </cell>
          <cell r="E3811" t="str">
            <v>BS12455</v>
          </cell>
        </row>
        <row r="3812">
          <cell r="A3812" t="str">
            <v>BS12460SAP-AC</v>
          </cell>
          <cell r="B3812" t="str">
            <v>SAP-AC</v>
          </cell>
          <cell r="C3812" t="str">
            <v>12460</v>
          </cell>
          <cell r="D3812" t="str">
            <v>Intercompany advances non-current - WDA</v>
          </cell>
          <cell r="E3812" t="str">
            <v>BS12460</v>
          </cell>
        </row>
        <row r="3813">
          <cell r="A3813" t="str">
            <v>BS12465SAP-AC</v>
          </cell>
          <cell r="B3813" t="str">
            <v>SAP-AC</v>
          </cell>
          <cell r="C3813" t="str">
            <v>12465</v>
          </cell>
          <cell r="D3813" t="str">
            <v>Intercompany advances non-current - ASAL</v>
          </cell>
          <cell r="E3813" t="str">
            <v>BS12465</v>
          </cell>
        </row>
        <row r="3814">
          <cell r="A3814" t="str">
            <v>BS12470SAP-AC</v>
          </cell>
          <cell r="B3814" t="str">
            <v>SAP-AC</v>
          </cell>
          <cell r="C3814" t="str">
            <v>12470</v>
          </cell>
          <cell r="D3814" t="str">
            <v>Intercompany advances non-current - AC</v>
          </cell>
          <cell r="E3814" t="str">
            <v>BS12470</v>
          </cell>
        </row>
        <row r="3815">
          <cell r="A3815" t="str">
            <v>BS12475SAP-AC</v>
          </cell>
          <cell r="B3815" t="str">
            <v>SAP-AC</v>
          </cell>
          <cell r="C3815" t="str">
            <v>12475</v>
          </cell>
          <cell r="D3815" t="str">
            <v>Intercompany advances non-current - ASML</v>
          </cell>
          <cell r="E3815" t="str">
            <v>BS12475</v>
          </cell>
        </row>
        <row r="3816">
          <cell r="A3816" t="str">
            <v>BS12490SAP-AC</v>
          </cell>
          <cell r="B3816" t="str">
            <v>SAP-AC</v>
          </cell>
          <cell r="C3816" t="str">
            <v>12490</v>
          </cell>
          <cell r="D3816" t="str">
            <v>BLOCKED Advances non-current - other</v>
          </cell>
          <cell r="E3816" t="str">
            <v>BS12490</v>
          </cell>
        </row>
        <row r="3817">
          <cell r="A3817" t="str">
            <v>BS12491SAP-AC</v>
          </cell>
          <cell r="B3817" t="str">
            <v>SAP-AC</v>
          </cell>
          <cell r="C3817" t="str">
            <v>12491</v>
          </cell>
          <cell r="D3817" t="str">
            <v>Advances non-current - Retrofit your home project</v>
          </cell>
          <cell r="E3817" t="str">
            <v>BS12491</v>
          </cell>
        </row>
        <row r="3818">
          <cell r="A3818" t="str">
            <v>BS12499SAP-AC</v>
          </cell>
          <cell r="B3818" t="str">
            <v>SAP-AC</v>
          </cell>
          <cell r="C3818" t="str">
            <v>12499</v>
          </cell>
          <cell r="D3818" t="str">
            <v>Advances to related parties current-non subsidarie</v>
          </cell>
          <cell r="E3818" t="str">
            <v>BS12499</v>
          </cell>
        </row>
        <row r="3819">
          <cell r="A3819" t="str">
            <v>BS12510SAP-AC</v>
          </cell>
          <cell r="B3819" t="str">
            <v>SAP-AC</v>
          </cell>
          <cell r="C3819" t="str">
            <v>12510</v>
          </cell>
          <cell r="D3819" t="str">
            <v>Shares - Auckland International Airport Limited</v>
          </cell>
          <cell r="E3819" t="str">
            <v>BS12510</v>
          </cell>
        </row>
        <row r="3820">
          <cell r="A3820" t="str">
            <v>BS12511SAP-AC</v>
          </cell>
          <cell r="B3820" t="str">
            <v>SAP-AC</v>
          </cell>
          <cell r="C3820" t="str">
            <v>12511</v>
          </cell>
          <cell r="D3820" t="str">
            <v>Financial assets non-current - listed shares</v>
          </cell>
          <cell r="E3820" t="str">
            <v>BS12511</v>
          </cell>
        </row>
        <row r="3821">
          <cell r="A3821" t="str">
            <v>BS12520SAP-AC</v>
          </cell>
          <cell r="B3821" t="str">
            <v>SAP-AC</v>
          </cell>
          <cell r="C3821" t="str">
            <v>12520</v>
          </cell>
          <cell r="D3821" t="str">
            <v>Shares - Northland Port Corporation (NZ) Limited</v>
          </cell>
          <cell r="E3821" t="str">
            <v>BS12520</v>
          </cell>
        </row>
        <row r="3822">
          <cell r="A3822" t="str">
            <v>BS12560SAP-AC</v>
          </cell>
          <cell r="B3822" t="str">
            <v>SAP-AC</v>
          </cell>
          <cell r="C3822" t="str">
            <v>12560</v>
          </cell>
          <cell r="D3822" t="str">
            <v>Shares - NZ Local Government Insurance Corporation</v>
          </cell>
          <cell r="E3822" t="str">
            <v>BS12560</v>
          </cell>
        </row>
        <row r="3823">
          <cell r="A3823" t="str">
            <v>BS12565SAP-AC</v>
          </cell>
          <cell r="B3823" t="str">
            <v>SAP-AC</v>
          </cell>
          <cell r="C3823" t="str">
            <v>12565</v>
          </cell>
          <cell r="D3823" t="str">
            <v>Shares - NZ Local Government Funding Agency</v>
          </cell>
          <cell r="E3823" t="str">
            <v>BS12565</v>
          </cell>
        </row>
        <row r="3824">
          <cell r="A3824" t="str">
            <v>BS12566SAP-AC</v>
          </cell>
          <cell r="B3824" t="str">
            <v>SAP-AC</v>
          </cell>
          <cell r="C3824" t="str">
            <v>12566</v>
          </cell>
          <cell r="D3824" t="str">
            <v>Financial assets non-current - unlisted shares</v>
          </cell>
          <cell r="E3824" t="str">
            <v>BS12566</v>
          </cell>
        </row>
        <row r="3825">
          <cell r="A3825" t="str">
            <v>BS12660SAP-AC</v>
          </cell>
          <cell r="B3825" t="str">
            <v>SAP-AC</v>
          </cell>
          <cell r="C3825" t="str">
            <v>12660</v>
          </cell>
          <cell r="D3825" t="str">
            <v>Redeemable preference shares</v>
          </cell>
          <cell r="E3825" t="str">
            <v>BS12660</v>
          </cell>
        </row>
        <row r="3826">
          <cell r="A3826" t="str">
            <v>BS12670SAP-AC</v>
          </cell>
          <cell r="B3826" t="str">
            <v>SAP-AC</v>
          </cell>
          <cell r="C3826" t="str">
            <v>12670</v>
          </cell>
          <cell r="D3826" t="str">
            <v>Redeemable preference shares amortisation</v>
          </cell>
          <cell r="E3826" t="str">
            <v>BS12670</v>
          </cell>
        </row>
        <row r="3827">
          <cell r="A3827" t="str">
            <v>BS12710SAP-AC</v>
          </cell>
          <cell r="B3827" t="str">
            <v>SAP-AC</v>
          </cell>
          <cell r="C3827" t="str">
            <v>12710</v>
          </cell>
          <cell r="D3827" t="str">
            <v>Community loans - other</v>
          </cell>
          <cell r="E3827" t="str">
            <v>BS12710</v>
          </cell>
        </row>
        <row r="3828">
          <cell r="A3828" t="str">
            <v>BS12711SAP-AC</v>
          </cell>
          <cell r="B3828" t="str">
            <v>SAP-AC</v>
          </cell>
          <cell r="C3828" t="str">
            <v>12711</v>
          </cell>
          <cell r="D3828" t="str">
            <v>BLOCKED excpt 2300 Community loans - MOTAT</v>
          </cell>
          <cell r="E3828" t="str">
            <v>BS12711</v>
          </cell>
        </row>
        <row r="3829">
          <cell r="A3829" t="str">
            <v>BS12712SAP-AC</v>
          </cell>
          <cell r="B3829" t="str">
            <v>SAP-AC</v>
          </cell>
          <cell r="C3829" t="str">
            <v>12712</v>
          </cell>
          <cell r="D3829" t="str">
            <v>BLOCKED excpt 2300 Community loans - Stardome</v>
          </cell>
          <cell r="E3829" t="str">
            <v>BS12712</v>
          </cell>
        </row>
        <row r="3830">
          <cell r="A3830" t="str">
            <v>BS12713SAP-AC</v>
          </cell>
          <cell r="B3830" t="str">
            <v>SAP-AC</v>
          </cell>
          <cell r="C3830" t="str">
            <v>12713</v>
          </cell>
          <cell r="D3830" t="str">
            <v>BLOCKED excpt 2300 Com loans - Maritime Museum</v>
          </cell>
          <cell r="E3830" t="str">
            <v>BS12713</v>
          </cell>
        </row>
        <row r="3831">
          <cell r="A3831" t="str">
            <v>BS12715SAP-AC</v>
          </cell>
          <cell r="B3831" t="str">
            <v>SAP-AC</v>
          </cell>
          <cell r="C3831" t="str">
            <v>12715</v>
          </cell>
          <cell r="D3831" t="str">
            <v>Community loans - Mt Albert Grammer Sch Comm Pool</v>
          </cell>
          <cell r="E3831" t="str">
            <v>BS12715</v>
          </cell>
        </row>
        <row r="3832">
          <cell r="A3832" t="str">
            <v>BS12716SAP-AC</v>
          </cell>
          <cell r="B3832" t="str">
            <v>SAP-AC</v>
          </cell>
          <cell r="C3832" t="str">
            <v>12716</v>
          </cell>
          <cell r="D3832" t="str">
            <v>Community loans - Mt Wellington AFC</v>
          </cell>
          <cell r="E3832" t="str">
            <v>BS12716</v>
          </cell>
        </row>
        <row r="3833">
          <cell r="A3833" t="str">
            <v>BS12717SAP-AC</v>
          </cell>
          <cell r="B3833" t="str">
            <v>SAP-AC</v>
          </cell>
          <cell r="C3833" t="str">
            <v>12717</v>
          </cell>
          <cell r="D3833" t="str">
            <v>Community loans - Eden Park Trust</v>
          </cell>
          <cell r="E3833" t="str">
            <v>BS12717</v>
          </cell>
        </row>
        <row r="3834">
          <cell r="A3834" t="str">
            <v>BS12718SAP-AC</v>
          </cell>
          <cell r="B3834" t="str">
            <v>SAP-AC</v>
          </cell>
          <cell r="C3834" t="str">
            <v>12718</v>
          </cell>
          <cell r="D3834" t="str">
            <v>Community loans - Herne Bay / Ponsonby Racquet</v>
          </cell>
          <cell r="E3834" t="str">
            <v>BS12718</v>
          </cell>
        </row>
        <row r="3835">
          <cell r="A3835" t="str">
            <v>BS12719SAP-AC</v>
          </cell>
          <cell r="B3835" t="str">
            <v>SAP-AC</v>
          </cell>
          <cell r="C3835" t="str">
            <v>12719</v>
          </cell>
          <cell r="D3835" t="str">
            <v>Community loans - St Heliers Bay bowling</v>
          </cell>
          <cell r="E3835" t="str">
            <v>BS12719</v>
          </cell>
        </row>
        <row r="3836">
          <cell r="A3836" t="str">
            <v>BS12720SAP-AC</v>
          </cell>
          <cell r="B3836" t="str">
            <v>SAP-AC</v>
          </cell>
          <cell r="C3836" t="str">
            <v>12720</v>
          </cell>
          <cell r="D3836" t="str">
            <v>Community loans - Tri Star gymnastics</v>
          </cell>
          <cell r="E3836" t="str">
            <v>BS12720</v>
          </cell>
        </row>
        <row r="3837">
          <cell r="A3837" t="str">
            <v>BS12721SAP-AC</v>
          </cell>
          <cell r="B3837" t="str">
            <v>SAP-AC</v>
          </cell>
          <cell r="C3837" t="str">
            <v>12721</v>
          </cell>
          <cell r="D3837" t="str">
            <v>Community loans - Bay Roskill</v>
          </cell>
          <cell r="E3837" t="str">
            <v>BS12721</v>
          </cell>
        </row>
        <row r="3838">
          <cell r="A3838" t="str">
            <v>BS12722SAP-AC</v>
          </cell>
          <cell r="B3838" t="str">
            <v>SAP-AC</v>
          </cell>
          <cell r="C3838" t="str">
            <v>12722</v>
          </cell>
          <cell r="D3838" t="str">
            <v>Community loans - Cornwall cricket</v>
          </cell>
          <cell r="E3838" t="str">
            <v>BS12722</v>
          </cell>
        </row>
        <row r="3839">
          <cell r="A3839" t="str">
            <v>BS12723SAP-AC</v>
          </cell>
          <cell r="B3839" t="str">
            <v>SAP-AC</v>
          </cell>
          <cell r="C3839" t="str">
            <v>12723</v>
          </cell>
          <cell r="D3839" t="str">
            <v>Community loans - Western Area tennis</v>
          </cell>
          <cell r="E3839" t="str">
            <v>BS12723</v>
          </cell>
        </row>
        <row r="3840">
          <cell r="A3840" t="str">
            <v>BS12724SAP-AC</v>
          </cell>
          <cell r="B3840" t="str">
            <v>SAP-AC</v>
          </cell>
          <cell r="C3840" t="str">
            <v>12724</v>
          </cell>
          <cell r="D3840" t="str">
            <v>Community loans - Eden Roskill dist. cricket club</v>
          </cell>
          <cell r="E3840" t="str">
            <v>BS12724</v>
          </cell>
        </row>
        <row r="3841">
          <cell r="A3841" t="str">
            <v>BS12726SAP-AC</v>
          </cell>
          <cell r="B3841" t="str">
            <v>SAP-AC</v>
          </cell>
          <cell r="C3841" t="str">
            <v>12726</v>
          </cell>
          <cell r="D3841" t="str">
            <v>Community loans - WC Association Football Club</v>
          </cell>
          <cell r="E3841" t="str">
            <v>BS12726</v>
          </cell>
        </row>
        <row r="3842">
          <cell r="A3842" t="str">
            <v>BS12727SAP-AC</v>
          </cell>
          <cell r="B3842" t="str">
            <v>SAP-AC</v>
          </cell>
          <cell r="C3842" t="str">
            <v>12727</v>
          </cell>
          <cell r="D3842" t="str">
            <v>Community loans - Akld WM Museum (RFA use only)</v>
          </cell>
          <cell r="E3842" t="str">
            <v>BS12727</v>
          </cell>
        </row>
        <row r="3843">
          <cell r="A3843" t="str">
            <v>BS12850SAP-AC</v>
          </cell>
          <cell r="B3843" t="str">
            <v>SAP-AC</v>
          </cell>
          <cell r="C3843" t="str">
            <v>12850</v>
          </cell>
          <cell r="D3843" t="str">
            <v>Non-current assets - Receivables from non-exchange transactions</v>
          </cell>
          <cell r="E3843" t="str">
            <v>BS12850</v>
          </cell>
        </row>
        <row r="3844">
          <cell r="A3844" t="str">
            <v>BS12870SAP-AC</v>
          </cell>
          <cell r="B3844" t="str">
            <v>SAP-AC</v>
          </cell>
          <cell r="C3844" t="str">
            <v>12870</v>
          </cell>
          <cell r="D3844" t="str">
            <v>Community loans - FV adjustment</v>
          </cell>
          <cell r="E3844" t="str">
            <v>BS12870</v>
          </cell>
        </row>
        <row r="3845">
          <cell r="A3845" t="str">
            <v>BS12900SAP-AC</v>
          </cell>
          <cell r="B3845" t="str">
            <v>SAP-AC</v>
          </cell>
          <cell r="C3845" t="str">
            <v>12900</v>
          </cell>
          <cell r="D3845" t="str">
            <v>BLOCKEDOther NC receivables - insurance recoveries</v>
          </cell>
          <cell r="E3845" t="str">
            <v>BS12900</v>
          </cell>
        </row>
        <row r="3846">
          <cell r="A3846" t="str">
            <v>BS12960SAP-AC</v>
          </cell>
          <cell r="B3846" t="str">
            <v>SAP-AC</v>
          </cell>
          <cell r="C3846" t="str">
            <v>12960</v>
          </cell>
          <cell r="D3846" t="str">
            <v>Interest rate swaps asset - NC cashflow hedge</v>
          </cell>
          <cell r="E3846" t="str">
            <v>BS12960</v>
          </cell>
        </row>
        <row r="3847">
          <cell r="A3847" t="str">
            <v>BS12961SAP-AC</v>
          </cell>
          <cell r="B3847" t="str">
            <v>SAP-AC</v>
          </cell>
          <cell r="C3847" t="str">
            <v>12961</v>
          </cell>
          <cell r="D3847" t="str">
            <v>Interest rate swaps asset - NC FV hedge</v>
          </cell>
          <cell r="E3847" t="str">
            <v>BS12961</v>
          </cell>
        </row>
        <row r="3848">
          <cell r="A3848" t="str">
            <v>BS12962SAP-AC</v>
          </cell>
          <cell r="B3848" t="str">
            <v>SAP-AC</v>
          </cell>
          <cell r="C3848" t="str">
            <v>12962</v>
          </cell>
          <cell r="D3848" t="str">
            <v>Interest rate swaps asset - NC held for trading</v>
          </cell>
          <cell r="E3848" t="str">
            <v>BS12962</v>
          </cell>
        </row>
        <row r="3849">
          <cell r="A3849" t="str">
            <v>BS12963SAP-AC</v>
          </cell>
          <cell r="B3849" t="str">
            <v>SAP-AC</v>
          </cell>
          <cell r="C3849" t="str">
            <v>12963</v>
          </cell>
          <cell r="D3849" t="str">
            <v>Cross currency interest rate swaps - NC cashflow hedge</v>
          </cell>
          <cell r="E3849" t="str">
            <v>BS12963</v>
          </cell>
        </row>
        <row r="3850">
          <cell r="A3850" t="str">
            <v>BS12964SAP-AC</v>
          </cell>
          <cell r="B3850" t="str">
            <v>SAP-AC</v>
          </cell>
          <cell r="C3850" t="str">
            <v>12964</v>
          </cell>
          <cell r="D3850" t="str">
            <v>Cross currency interest rate swaps - NC fair value hedge</v>
          </cell>
          <cell r="E3850" t="str">
            <v>BS12964</v>
          </cell>
        </row>
        <row r="3851">
          <cell r="A3851" t="str">
            <v>BS12965SAP-AC</v>
          </cell>
          <cell r="B3851" t="str">
            <v>SAP-AC</v>
          </cell>
          <cell r="C3851" t="str">
            <v>12965</v>
          </cell>
          <cell r="D3851" t="str">
            <v>Cross currency interest rate swaps - NC not hedge accounted</v>
          </cell>
          <cell r="E3851" t="str">
            <v>BS12965</v>
          </cell>
        </row>
        <row r="3852">
          <cell r="A3852" t="str">
            <v>BS12970SAP-AC</v>
          </cell>
          <cell r="B3852" t="str">
            <v>SAP-AC</v>
          </cell>
          <cell r="C3852" t="str">
            <v>12970</v>
          </cell>
          <cell r="D3852" t="str">
            <v>Fwd FX contracts asset - NC cashflow hedge</v>
          </cell>
          <cell r="E3852" t="str">
            <v>BS12970</v>
          </cell>
        </row>
        <row r="3853">
          <cell r="A3853" t="str">
            <v>BS12971SAP-AC</v>
          </cell>
          <cell r="B3853" t="str">
            <v>SAP-AC</v>
          </cell>
          <cell r="C3853" t="str">
            <v>12971</v>
          </cell>
          <cell r="D3853" t="str">
            <v>Fwd FX contracts asset - NC FV hedge</v>
          </cell>
          <cell r="E3853" t="str">
            <v>BS12971</v>
          </cell>
        </row>
        <row r="3854">
          <cell r="A3854" t="str">
            <v>BS12972SAP-AC</v>
          </cell>
          <cell r="B3854" t="str">
            <v>SAP-AC</v>
          </cell>
          <cell r="C3854" t="str">
            <v>12972</v>
          </cell>
          <cell r="D3854" t="str">
            <v>Fwd FX contracts asset - NC held for trading</v>
          </cell>
          <cell r="E3854" t="str">
            <v>BS12972</v>
          </cell>
        </row>
        <row r="3855">
          <cell r="A3855" t="str">
            <v>BS12973SAP-AC</v>
          </cell>
          <cell r="B3855" t="str">
            <v>SAP-AC</v>
          </cell>
          <cell r="C3855" t="str">
            <v>12973</v>
          </cell>
          <cell r="D3855" t="str">
            <v>Fwd FX contract asset - NC not hedge accounting</v>
          </cell>
          <cell r="E3855" t="str">
            <v>BS12973</v>
          </cell>
        </row>
        <row r="3856">
          <cell r="A3856" t="str">
            <v>BS12974SAP-AC</v>
          </cell>
          <cell r="B3856" t="str">
            <v>SAP-AC</v>
          </cell>
          <cell r="C3856" t="str">
            <v>12974</v>
          </cell>
          <cell r="D3856" t="str">
            <v>Forward rate agreements - NC not hedge accounted</v>
          </cell>
          <cell r="E3856" t="str">
            <v>BS12974</v>
          </cell>
        </row>
        <row r="3857">
          <cell r="A3857" t="str">
            <v>BS12975SAP-AC</v>
          </cell>
          <cell r="B3857" t="str">
            <v>SAP-AC</v>
          </cell>
          <cell r="C3857">
            <v>12975</v>
          </cell>
          <cell r="D3857" t="str">
            <v>Interest Rate option - Fair value through surplus/deficit (NC asset)</v>
          </cell>
          <cell r="E3857" t="str">
            <v>BS12975</v>
          </cell>
        </row>
        <row r="3858">
          <cell r="A3858" t="str">
            <v>BS12980SAP-AC</v>
          </cell>
          <cell r="B3858" t="str">
            <v>SAP-AC</v>
          </cell>
          <cell r="C3858" t="str">
            <v>12980</v>
          </cell>
          <cell r="D3858" t="str">
            <v>BLOCKED IRS asset - NC held for trading</v>
          </cell>
          <cell r="E3858" t="str">
            <v>BS12980</v>
          </cell>
        </row>
        <row r="3859">
          <cell r="A3859" t="str">
            <v>BS12981SAP-AC</v>
          </cell>
          <cell r="B3859" t="str">
            <v>SAP-AC</v>
          </cell>
          <cell r="C3859">
            <v>12981</v>
          </cell>
          <cell r="D3859" t="str">
            <v>Basis swaps asset NC - not hedge accounted</v>
          </cell>
          <cell r="E3859" t="str">
            <v>BS12981</v>
          </cell>
        </row>
        <row r="3860">
          <cell r="A3860" t="str">
            <v>BS12985SAP-AC</v>
          </cell>
          <cell r="B3860" t="str">
            <v>SAP-AC</v>
          </cell>
          <cell r="C3860" t="str">
            <v>12985</v>
          </cell>
          <cell r="D3860" t="str">
            <v>Deferred tax asset non-current</v>
          </cell>
          <cell r="E3860" t="str">
            <v>BS12985</v>
          </cell>
        </row>
        <row r="3861">
          <cell r="A3861" t="str">
            <v>BS12990SAP-AC</v>
          </cell>
          <cell r="B3861" t="str">
            <v>SAP-AC</v>
          </cell>
          <cell r="C3861" t="str">
            <v>12990</v>
          </cell>
          <cell r="D3861" t="str">
            <v>FX BS Position Clearing</v>
          </cell>
          <cell r="E3861" t="str">
            <v>BS12990</v>
          </cell>
        </row>
        <row r="3862">
          <cell r="A3862" t="str">
            <v>BS12991SAP-AC</v>
          </cell>
          <cell r="B3862" t="str">
            <v>SAP-AC</v>
          </cell>
          <cell r="C3862" t="str">
            <v>12991</v>
          </cell>
          <cell r="D3862" t="str">
            <v>Other NC receivables - insurance recoveries</v>
          </cell>
          <cell r="E3862" t="str">
            <v>BS12991</v>
          </cell>
        </row>
        <row r="3863">
          <cell r="A3863" t="str">
            <v>BS12992SAP-AC</v>
          </cell>
          <cell r="B3863" t="str">
            <v>SAP-AC</v>
          </cell>
          <cell r="C3863" t="str">
            <v>12992</v>
          </cell>
          <cell r="D3863" t="str">
            <v>Non current - other receivables</v>
          </cell>
          <cell r="E3863" t="str">
            <v>BS12992</v>
          </cell>
        </row>
        <row r="3864">
          <cell r="A3864" t="str">
            <v>BS12998SAP-AC</v>
          </cell>
          <cell r="B3864" t="str">
            <v>SAP-AC</v>
          </cell>
          <cell r="C3864" t="str">
            <v>12998</v>
          </cell>
          <cell r="D3864" t="str">
            <v>Rates receivable (non-current)</v>
          </cell>
          <cell r="E3864" t="str">
            <v>BS12998</v>
          </cell>
        </row>
        <row r="3865">
          <cell r="A3865" t="str">
            <v>BS13000SAP-AC</v>
          </cell>
          <cell r="B3865" t="str">
            <v>SAP-AC</v>
          </cell>
          <cell r="C3865" t="str">
            <v>13000</v>
          </cell>
          <cell r="D3865" t="str">
            <v>Non current Prepayment (WC)</v>
          </cell>
          <cell r="E3865" t="str">
            <v>BS13000</v>
          </cell>
        </row>
        <row r="3866">
          <cell r="A3866" t="str">
            <v>BS13010SAP-AC</v>
          </cell>
          <cell r="B3866" t="str">
            <v>SAP-AC</v>
          </cell>
          <cell r="C3866" t="str">
            <v>13010</v>
          </cell>
          <cell r="D3866" t="str">
            <v>Non current Inventories (WC)</v>
          </cell>
          <cell r="E3866" t="str">
            <v>BS13010</v>
          </cell>
        </row>
        <row r="3867">
          <cell r="A3867" t="str">
            <v>BS13100SAP-AC</v>
          </cell>
          <cell r="B3867" t="str">
            <v>SAP-AC</v>
          </cell>
          <cell r="C3867" t="str">
            <v>13100</v>
          </cell>
          <cell r="D3867" t="str">
            <v>Non current related party receivable</v>
          </cell>
          <cell r="E3867" t="str">
            <v>BS13100</v>
          </cell>
        </row>
        <row r="3868">
          <cell r="A3868" t="str">
            <v>BS14000SAP-AC</v>
          </cell>
          <cell r="B3868" t="str">
            <v>SAP-AC</v>
          </cell>
          <cell r="C3868" t="str">
            <v>14000</v>
          </cell>
          <cell r="D3868" t="str">
            <v>Legacy system rates debtors control - ACC</v>
          </cell>
          <cell r="E3868" t="str">
            <v>BS14000</v>
          </cell>
        </row>
        <row r="3869">
          <cell r="A3869" t="str">
            <v>BS14001SAP-AC</v>
          </cell>
          <cell r="B3869" t="str">
            <v>SAP-AC</v>
          </cell>
          <cell r="C3869" t="str">
            <v>14001</v>
          </cell>
          <cell r="D3869" t="str">
            <v>Legacy system rates debtors control - ARC</v>
          </cell>
          <cell r="E3869" t="str">
            <v>BS14001</v>
          </cell>
        </row>
        <row r="3870">
          <cell r="A3870" t="str">
            <v>BS14002SAP-AC</v>
          </cell>
          <cell r="B3870" t="str">
            <v>SAP-AC</v>
          </cell>
          <cell r="C3870" t="str">
            <v>14002</v>
          </cell>
          <cell r="D3870" t="str">
            <v>Legacy system rates debtors control - FDC</v>
          </cell>
          <cell r="E3870" t="str">
            <v>BS14002</v>
          </cell>
        </row>
        <row r="3871">
          <cell r="A3871" t="str">
            <v>BS14003SAP-AC</v>
          </cell>
          <cell r="B3871" t="str">
            <v>SAP-AC</v>
          </cell>
          <cell r="C3871" t="str">
            <v>14003</v>
          </cell>
          <cell r="D3871" t="str">
            <v>Legacy system rates debtors control - MCC</v>
          </cell>
          <cell r="E3871" t="str">
            <v>BS14003</v>
          </cell>
        </row>
        <row r="3872">
          <cell r="A3872" t="str">
            <v>BS14004SAP-AC</v>
          </cell>
          <cell r="B3872" t="str">
            <v>SAP-AC</v>
          </cell>
          <cell r="C3872" t="str">
            <v>14004</v>
          </cell>
          <cell r="D3872" t="str">
            <v>Legacy system rates debtors control - NSCC</v>
          </cell>
          <cell r="E3872" t="str">
            <v>BS14004</v>
          </cell>
        </row>
        <row r="3873">
          <cell r="A3873" t="str">
            <v>BS14005SAP-AC</v>
          </cell>
          <cell r="B3873" t="str">
            <v>SAP-AC</v>
          </cell>
          <cell r="C3873" t="str">
            <v>14005</v>
          </cell>
          <cell r="D3873" t="str">
            <v>Legacy system rates debtors control - PDC</v>
          </cell>
          <cell r="E3873" t="str">
            <v>BS14005</v>
          </cell>
        </row>
        <row r="3874">
          <cell r="A3874" t="str">
            <v>BS14006SAP-AC</v>
          </cell>
          <cell r="B3874" t="str">
            <v>SAP-AC</v>
          </cell>
          <cell r="C3874" t="str">
            <v>14006</v>
          </cell>
          <cell r="D3874" t="str">
            <v>Legacy system rates debtors control - RDC</v>
          </cell>
          <cell r="E3874" t="str">
            <v>BS14006</v>
          </cell>
        </row>
        <row r="3875">
          <cell r="A3875" t="str">
            <v>BS14007SAP-AC</v>
          </cell>
          <cell r="B3875" t="str">
            <v>SAP-AC</v>
          </cell>
          <cell r="C3875" t="str">
            <v>14007</v>
          </cell>
          <cell r="D3875" t="str">
            <v>Legacy system rates debtors control - WCC</v>
          </cell>
          <cell r="E3875" t="str">
            <v>BS14007</v>
          </cell>
        </row>
        <row r="3876">
          <cell r="A3876" t="str">
            <v>BS14008SAP-AC</v>
          </cell>
          <cell r="B3876" t="str">
            <v>SAP-AC</v>
          </cell>
          <cell r="C3876" t="str">
            <v>14008</v>
          </cell>
          <cell r="D3876" t="str">
            <v>Rates postponements reclassified to non-current</v>
          </cell>
          <cell r="E3876" t="str">
            <v>BS14008</v>
          </cell>
        </row>
        <row r="3877">
          <cell r="A3877" t="str">
            <v>BS14010SAP-AC</v>
          </cell>
          <cell r="B3877" t="str">
            <v>SAP-AC</v>
          </cell>
          <cell r="C3877" t="str">
            <v>14010</v>
          </cell>
          <cell r="D3877" t="str">
            <v>Accounts receivable control account</v>
          </cell>
          <cell r="E3877" t="str">
            <v>BS14010</v>
          </cell>
        </row>
        <row r="3878">
          <cell r="A3878" t="str">
            <v>BS14011SAP-AC</v>
          </cell>
          <cell r="B3878" t="str">
            <v>SAP-AC</v>
          </cell>
          <cell r="C3878" t="str">
            <v>14011</v>
          </cell>
          <cell r="D3878" t="str">
            <v>Accounts receivable - legacy councils</v>
          </cell>
          <cell r="E3878" t="str">
            <v>BS14011</v>
          </cell>
        </row>
        <row r="3879">
          <cell r="A3879" t="str">
            <v>BS14015SAP-AC</v>
          </cell>
          <cell r="B3879" t="str">
            <v>SAP-AC</v>
          </cell>
          <cell r="C3879" t="str">
            <v>14015</v>
          </cell>
          <cell r="D3879" t="str">
            <v>Accounts receivable - rental</v>
          </cell>
          <cell r="E3879" t="str">
            <v>BS14015</v>
          </cell>
        </row>
        <row r="3880">
          <cell r="A3880" t="str">
            <v>BS14016SAP-AC</v>
          </cell>
          <cell r="B3880" t="str">
            <v>SAP-AC</v>
          </cell>
          <cell r="C3880" t="str">
            <v>14016</v>
          </cell>
          <cell r="D3880" t="str">
            <v>Accounts receivable - external systems</v>
          </cell>
          <cell r="E3880" t="str">
            <v>BS14016</v>
          </cell>
        </row>
        <row r="3881">
          <cell r="A3881" t="str">
            <v>BS14017SAP-AC</v>
          </cell>
          <cell r="B3881" t="str">
            <v>SAP-AC</v>
          </cell>
          <cell r="C3881" t="str">
            <v>14017</v>
          </cell>
          <cell r="D3881" t="str">
            <v>BLOCKED Debtors conversion only</v>
          </cell>
          <cell r="E3881" t="str">
            <v>BS14017</v>
          </cell>
        </row>
        <row r="3882">
          <cell r="A3882" t="str">
            <v>BS14019SAP-AC</v>
          </cell>
          <cell r="B3882" t="str">
            <v>SAP-AC</v>
          </cell>
          <cell r="C3882" t="str">
            <v>14019</v>
          </cell>
          <cell r="D3882" t="str">
            <v>Accounts receivable - reclassified to intercompany</v>
          </cell>
          <cell r="E3882" t="str">
            <v>BS14019</v>
          </cell>
        </row>
        <row r="3883">
          <cell r="A3883" t="str">
            <v>BS14020SAP-AC</v>
          </cell>
          <cell r="B3883" t="str">
            <v>SAP-AC</v>
          </cell>
          <cell r="C3883" t="str">
            <v>14020</v>
          </cell>
          <cell r="D3883" t="str">
            <v>Intercompany receivable</v>
          </cell>
          <cell r="E3883" t="str">
            <v>BS14020</v>
          </cell>
        </row>
        <row r="3884">
          <cell r="A3884" t="str">
            <v>BS14021SAP-AC</v>
          </cell>
          <cell r="B3884" t="str">
            <v>SAP-AC</v>
          </cell>
          <cell r="C3884" t="str">
            <v>14021</v>
          </cell>
          <cell r="D3884" t="str">
            <v>Intercompany funding receivable - AC</v>
          </cell>
          <cell r="E3884" t="str">
            <v>BS14020</v>
          </cell>
        </row>
        <row r="3885">
          <cell r="A3885" t="str">
            <v>BS14022SAP-AC</v>
          </cell>
          <cell r="B3885" t="str">
            <v>SAP-AC</v>
          </cell>
          <cell r="C3885" t="str">
            <v>14022</v>
          </cell>
          <cell r="D3885" t="str">
            <v>Intercompany receivables current - ACIL</v>
          </cell>
          <cell r="E3885" t="str">
            <v>BS14020</v>
          </cell>
        </row>
        <row r="3886">
          <cell r="A3886" t="str">
            <v>BS14023SAP-AC</v>
          </cell>
          <cell r="B3886" t="str">
            <v>SAP-AC</v>
          </cell>
          <cell r="C3886" t="str">
            <v>14023</v>
          </cell>
          <cell r="D3886" t="str">
            <v>Intercompany receivables current - ATEED</v>
          </cell>
          <cell r="E3886" t="str">
            <v>BS14020</v>
          </cell>
        </row>
        <row r="3887">
          <cell r="A3887" t="str">
            <v>BS14024SAP-AC</v>
          </cell>
          <cell r="B3887" t="str">
            <v>SAP-AC</v>
          </cell>
          <cell r="C3887" t="str">
            <v>14024</v>
          </cell>
          <cell r="D3887" t="str">
            <v>Intercompany receivables current - RFA</v>
          </cell>
          <cell r="E3887" t="str">
            <v>BS14020</v>
          </cell>
        </row>
        <row r="3888">
          <cell r="A3888" t="str">
            <v>BS14025SAP-AC</v>
          </cell>
          <cell r="B3888" t="str">
            <v>SAP-AC</v>
          </cell>
          <cell r="C3888" t="str">
            <v>14025</v>
          </cell>
          <cell r="D3888" t="str">
            <v>Intercompany receivables current - ACPL</v>
          </cell>
          <cell r="E3888" t="str">
            <v>BS14020</v>
          </cell>
        </row>
        <row r="3889">
          <cell r="A3889" t="str">
            <v>BS14026SAP-AC</v>
          </cell>
          <cell r="B3889" t="str">
            <v>SAP-AC</v>
          </cell>
          <cell r="C3889" t="str">
            <v>14026</v>
          </cell>
          <cell r="D3889" t="str">
            <v>Intercompany receivables current - WDA</v>
          </cell>
          <cell r="E3889" t="str">
            <v>BS14020</v>
          </cell>
        </row>
        <row r="3890">
          <cell r="A3890" t="str">
            <v>BS14027SAP-AC</v>
          </cell>
          <cell r="B3890" t="str">
            <v>SAP-AC</v>
          </cell>
          <cell r="C3890" t="str">
            <v>14027</v>
          </cell>
          <cell r="D3890" t="str">
            <v>Intercompany receivables current - WCS</v>
          </cell>
          <cell r="E3890" t="str">
            <v>BS14020</v>
          </cell>
        </row>
        <row r="3891">
          <cell r="A3891" t="str">
            <v>BS14028SAP-AC</v>
          </cell>
          <cell r="B3891" t="str">
            <v>SAP-AC</v>
          </cell>
          <cell r="C3891" t="str">
            <v>14028</v>
          </cell>
          <cell r="D3891" t="str">
            <v>Intercompany receivables current - AT</v>
          </cell>
          <cell r="E3891" t="str">
            <v>BS14020</v>
          </cell>
        </row>
        <row r="3892">
          <cell r="A3892" t="str">
            <v>BS14029SAP-AC</v>
          </cell>
          <cell r="B3892" t="str">
            <v>SAP-AC</v>
          </cell>
          <cell r="C3892" t="str">
            <v>14029</v>
          </cell>
          <cell r="D3892" t="str">
            <v>Intercompany receivables current - ASAL</v>
          </cell>
          <cell r="E3892" t="str">
            <v>BS14020</v>
          </cell>
        </row>
        <row r="3893">
          <cell r="A3893" t="str">
            <v>BS14030SAP-AC</v>
          </cell>
          <cell r="B3893" t="str">
            <v>SAP-AC</v>
          </cell>
          <cell r="C3893" t="str">
            <v>14030</v>
          </cell>
          <cell r="D3893" t="str">
            <v>Intercompany receivables current - ASML</v>
          </cell>
          <cell r="E3893" t="str">
            <v>BS14030</v>
          </cell>
        </row>
        <row r="3894">
          <cell r="A3894" t="str">
            <v>BS14031SAP-AC</v>
          </cell>
          <cell r="B3894" t="str">
            <v>SAP-AC</v>
          </cell>
          <cell r="C3894" t="str">
            <v>14031</v>
          </cell>
          <cell r="D3894" t="str">
            <v xml:space="preserve"> Intercompany receivables - tax</v>
          </cell>
          <cell r="E3894" t="str">
            <v>BS14031</v>
          </cell>
        </row>
        <row r="3895">
          <cell r="A3895" t="str">
            <v>BS14050SAP-AC</v>
          </cell>
          <cell r="B3895" t="str">
            <v>SAP-AC</v>
          </cell>
          <cell r="C3895" t="str">
            <v>14050</v>
          </cell>
          <cell r="D3895" t="str">
            <v>Accounts receivable - external rates debtors</v>
          </cell>
          <cell r="E3895" t="str">
            <v>BS14050</v>
          </cell>
        </row>
        <row r="3896">
          <cell r="A3896" t="str">
            <v>BS14051SAP-AC</v>
          </cell>
          <cell r="B3896" t="str">
            <v>SAP-AC</v>
          </cell>
          <cell r="C3896" t="str">
            <v>14051</v>
          </cell>
          <cell r="D3896" t="str">
            <v>Accounts receivable - intercompany rates debtors</v>
          </cell>
          <cell r="E3896" t="str">
            <v>BS14051</v>
          </cell>
        </row>
        <row r="3897">
          <cell r="A3897" t="str">
            <v>BS14052SAP-AC</v>
          </cell>
          <cell r="B3897" t="str">
            <v>SAP-AC</v>
          </cell>
          <cell r="C3897" t="str">
            <v>14052</v>
          </cell>
          <cell r="D3897" t="str">
            <v>Accounts receivable - intracompany rates debtors</v>
          </cell>
          <cell r="E3897" t="str">
            <v>BS14052</v>
          </cell>
        </row>
        <row r="3898">
          <cell r="A3898" t="str">
            <v>BS14055SAP-AC</v>
          </cell>
          <cell r="B3898" t="str">
            <v>SAP-AC</v>
          </cell>
          <cell r="C3898" t="str">
            <v>14055</v>
          </cell>
          <cell r="D3898" t="str">
            <v>Accounts receivable - other debtors</v>
          </cell>
          <cell r="E3898" t="str">
            <v>BS14055</v>
          </cell>
        </row>
        <row r="3899">
          <cell r="A3899" t="str">
            <v>BS14056SAP-AC</v>
          </cell>
          <cell r="B3899" t="str">
            <v>SAP-AC</v>
          </cell>
          <cell r="C3899" t="str">
            <v>14056</v>
          </cell>
          <cell r="D3899" t="str">
            <v>Accounts receivable - intercompany other debtors</v>
          </cell>
          <cell r="E3899" t="str">
            <v>BS14056</v>
          </cell>
        </row>
        <row r="3900">
          <cell r="A3900" t="str">
            <v>BS14057SAP-AC</v>
          </cell>
          <cell r="B3900" t="str">
            <v>SAP-AC</v>
          </cell>
          <cell r="C3900" t="str">
            <v>14057</v>
          </cell>
          <cell r="D3900" t="str">
            <v>Accounts receivable - intracompany other debtors</v>
          </cell>
          <cell r="E3900" t="str">
            <v>BS14057</v>
          </cell>
        </row>
        <row r="3901">
          <cell r="A3901" t="str">
            <v>BS14058SAP-AC</v>
          </cell>
          <cell r="B3901" t="str">
            <v>SAP-AC</v>
          </cell>
          <cell r="C3901" t="str">
            <v>14058</v>
          </cell>
          <cell r="D3901" t="str">
            <v>Accounts receivable - sundry billing</v>
          </cell>
          <cell r="E3901" t="str">
            <v>BS14058</v>
          </cell>
        </row>
        <row r="3902">
          <cell r="A3902" t="str">
            <v>BS14090SAP-AC</v>
          </cell>
          <cell r="B3902" t="str">
            <v>SAP-AC</v>
          </cell>
          <cell r="C3902" t="str">
            <v>14090</v>
          </cell>
          <cell r="D3902" t="str">
            <v>Accounts receivable - other</v>
          </cell>
          <cell r="E3902" t="str">
            <v>BS14090</v>
          </cell>
        </row>
        <row r="3903">
          <cell r="A3903" t="str">
            <v>BS14091SAP-AC</v>
          </cell>
          <cell r="B3903" t="str">
            <v>SAP-AC</v>
          </cell>
          <cell r="C3903" t="str">
            <v>14091</v>
          </cell>
          <cell r="D3903" t="str">
            <v>Accounts receivable - licensing infringement</v>
          </cell>
          <cell r="E3903" t="str">
            <v>BS14091</v>
          </cell>
        </row>
        <row r="3904">
          <cell r="A3904" t="str">
            <v>BS14092SAP-AC</v>
          </cell>
          <cell r="B3904" t="str">
            <v>SAP-AC</v>
          </cell>
          <cell r="C3904" t="str">
            <v>14092</v>
          </cell>
          <cell r="D3904" t="str">
            <v>Receivables - Tamaki JV</v>
          </cell>
          <cell r="E3904" t="str">
            <v>BS14092</v>
          </cell>
        </row>
        <row r="3905">
          <cell r="A3905" t="str">
            <v>BS14093SAP-AC</v>
          </cell>
          <cell r="B3905" t="str">
            <v>SAP-AC</v>
          </cell>
          <cell r="C3905" t="str">
            <v>14093</v>
          </cell>
          <cell r="D3905" t="str">
            <v>Dept of Internal Affairs - rates rebates scheme</v>
          </cell>
          <cell r="E3905" t="str">
            <v>BS14093</v>
          </cell>
        </row>
        <row r="3906">
          <cell r="A3906" t="str">
            <v>BS14095SAP-AC</v>
          </cell>
          <cell r="B3906" t="str">
            <v>SAP-AC</v>
          </cell>
          <cell r="C3906" t="str">
            <v>14095</v>
          </cell>
          <cell r="D3906" t="str">
            <v>Accounts receivable-debtors reclassification</v>
          </cell>
          <cell r="E3906" t="str">
            <v>BS14095</v>
          </cell>
        </row>
        <row r="3907">
          <cell r="A3907" t="str">
            <v>BS14099SAP-AC</v>
          </cell>
          <cell r="B3907" t="str">
            <v>SAP-AC</v>
          </cell>
          <cell r="C3907">
            <v>14099</v>
          </cell>
          <cell r="D3907" t="str">
            <v>Accounts receivable - debtors reclass</v>
          </cell>
          <cell r="E3907" t="str">
            <v>BS14099</v>
          </cell>
        </row>
        <row r="3908">
          <cell r="A3908" t="str">
            <v>BS14110SAP-AC</v>
          </cell>
          <cell r="B3908" t="str">
            <v>SAP-AC</v>
          </cell>
          <cell r="C3908" t="str">
            <v>14110</v>
          </cell>
          <cell r="D3908" t="str">
            <v>Accounts receivable - rates</v>
          </cell>
          <cell r="E3908" t="str">
            <v>BS14110</v>
          </cell>
        </row>
        <row r="3909">
          <cell r="A3909" t="str">
            <v>BS14111SAP-AC</v>
          </cell>
          <cell r="B3909" t="str">
            <v>SAP-AC</v>
          </cell>
          <cell r="C3909" t="str">
            <v>14111</v>
          </cell>
          <cell r="D3909" t="str">
            <v>Accounts receivable - rates ACC</v>
          </cell>
          <cell r="E3909" t="str">
            <v>BS14110</v>
          </cell>
        </row>
        <row r="3910">
          <cell r="A3910" t="str">
            <v>BS14112SAP-AC</v>
          </cell>
          <cell r="B3910" t="str">
            <v>SAP-AC</v>
          </cell>
          <cell r="C3910" t="str">
            <v>14112</v>
          </cell>
          <cell r="D3910" t="str">
            <v>Accounts receivable - rates ARC</v>
          </cell>
          <cell r="E3910" t="str">
            <v>BS14110</v>
          </cell>
        </row>
        <row r="3911">
          <cell r="A3911" t="str">
            <v>BS14114SAP-AC</v>
          </cell>
          <cell r="B3911" t="str">
            <v>SAP-AC</v>
          </cell>
          <cell r="C3911" t="str">
            <v>14114</v>
          </cell>
          <cell r="D3911" t="str">
            <v>Accounts receivable - rates MCC</v>
          </cell>
          <cell r="E3911" t="str">
            <v>BS14110</v>
          </cell>
        </row>
        <row r="3912">
          <cell r="A3912" t="str">
            <v>BS14115SAP-AC</v>
          </cell>
          <cell r="B3912" t="str">
            <v>SAP-AC</v>
          </cell>
          <cell r="C3912" t="str">
            <v>14115</v>
          </cell>
          <cell r="D3912" t="str">
            <v>Accounts receivable - rates NSCC</v>
          </cell>
          <cell r="E3912" t="str">
            <v>BS14110</v>
          </cell>
        </row>
        <row r="3913">
          <cell r="A3913" t="str">
            <v>BS14116SAP-AC</v>
          </cell>
          <cell r="B3913" t="str">
            <v>SAP-AC</v>
          </cell>
          <cell r="C3913" t="str">
            <v>14116</v>
          </cell>
          <cell r="D3913" t="str">
            <v>Accounts receivable - rates PDC</v>
          </cell>
          <cell r="E3913" t="str">
            <v>BS14110</v>
          </cell>
        </row>
        <row r="3914">
          <cell r="A3914" t="str">
            <v>BS14117SAP-AC</v>
          </cell>
          <cell r="B3914" t="str">
            <v>SAP-AC</v>
          </cell>
          <cell r="C3914" t="str">
            <v>14117</v>
          </cell>
          <cell r="D3914" t="str">
            <v>Accounts receivable - rates RDC</v>
          </cell>
          <cell r="E3914" t="str">
            <v>BS14110</v>
          </cell>
        </row>
        <row r="3915">
          <cell r="A3915" t="str">
            <v>BS14118SAP-AC</v>
          </cell>
          <cell r="B3915" t="str">
            <v>SAP-AC</v>
          </cell>
          <cell r="C3915" t="str">
            <v>14118</v>
          </cell>
          <cell r="D3915" t="str">
            <v>Accounts receivable - rates WCC</v>
          </cell>
          <cell r="E3915" t="str">
            <v>BS14110</v>
          </cell>
        </row>
        <row r="3916">
          <cell r="A3916" t="str">
            <v>BS14120SAP-AC</v>
          </cell>
          <cell r="B3916" t="str">
            <v>SAP-AC</v>
          </cell>
          <cell r="C3916">
            <v>14120</v>
          </cell>
          <cell r="D3916" t="str">
            <v>Accounts receivable - Retrofit</v>
          </cell>
          <cell r="E3916" t="str">
            <v>BS14120</v>
          </cell>
        </row>
        <row r="3917">
          <cell r="A3917" t="str">
            <v>BS14200SAP-AC</v>
          </cell>
          <cell r="B3917" t="str">
            <v>SAP-AC</v>
          </cell>
          <cell r="C3917" t="str">
            <v>14200</v>
          </cell>
          <cell r="D3917" t="str">
            <v>Build Control - Intrnl transact clearing</v>
          </cell>
          <cell r="E3917" t="str">
            <v>BS15011</v>
          </cell>
        </row>
        <row r="3918">
          <cell r="A3918" t="str">
            <v>BS14201SAP-AC</v>
          </cell>
          <cell r="B3918" t="str">
            <v>SAP-AC</v>
          </cell>
          <cell r="C3918" t="str">
            <v>14201</v>
          </cell>
          <cell r="D3918" t="str">
            <v>Licensing - Intrnl transact clearing</v>
          </cell>
          <cell r="E3918" t="str">
            <v>BS15011</v>
          </cell>
        </row>
        <row r="3919">
          <cell r="A3919" t="str">
            <v>BS14202SAP-AC</v>
          </cell>
          <cell r="B3919" t="str">
            <v>SAP-AC</v>
          </cell>
          <cell r="C3919" t="str">
            <v>14202</v>
          </cell>
          <cell r="D3919" t="str">
            <v>Rates - Intrnl transact clearing</v>
          </cell>
          <cell r="E3919" t="str">
            <v>BS15011</v>
          </cell>
        </row>
        <row r="3920">
          <cell r="A3920" t="str">
            <v>BS14203SAP-AC</v>
          </cell>
          <cell r="B3920" t="str">
            <v>SAP-AC</v>
          </cell>
          <cell r="C3920" t="str">
            <v>14203</v>
          </cell>
          <cell r="D3920" t="str">
            <v>Resource Consents - Intrnl transact clearing</v>
          </cell>
          <cell r="E3920" t="str">
            <v>BS15011</v>
          </cell>
        </row>
        <row r="3921">
          <cell r="A3921" t="str">
            <v>BS14206SAP-AC</v>
          </cell>
          <cell r="B3921" t="str">
            <v>SAP-AC</v>
          </cell>
          <cell r="C3921" t="str">
            <v>14206</v>
          </cell>
          <cell r="D3921" t="str">
            <v>WS (Waste) - internal transact clearing</v>
          </cell>
          <cell r="E3921" t="str">
            <v>BS15011</v>
          </cell>
        </row>
        <row r="3922">
          <cell r="A3922" t="str">
            <v>BS14207SAP-AC</v>
          </cell>
          <cell r="B3922" t="str">
            <v>SAP-AC</v>
          </cell>
          <cell r="C3922" t="str">
            <v>14207</v>
          </cell>
          <cell r="D3922" t="str">
            <v>EB (Facilities) - internal transact clearing</v>
          </cell>
          <cell r="E3922" t="str">
            <v>BS15011</v>
          </cell>
        </row>
        <row r="3923">
          <cell r="A3923" t="str">
            <v>BS14208SAP-AC</v>
          </cell>
          <cell r="B3923" t="str">
            <v>SAP-AC</v>
          </cell>
          <cell r="C3923" t="str">
            <v>14208</v>
          </cell>
          <cell r="D3923" t="str">
            <v>SB (Miscellaneous) - internal transact clearing</v>
          </cell>
          <cell r="E3923" t="str">
            <v>BS15011</v>
          </cell>
        </row>
        <row r="3924">
          <cell r="A3924" t="str">
            <v>BS14310SAP-AC</v>
          </cell>
          <cell r="B3924" t="str">
            <v>SAP-AC</v>
          </cell>
          <cell r="C3924" t="str">
            <v>14310</v>
          </cell>
          <cell r="D3924" t="str">
            <v>Rates revenue apportioned</v>
          </cell>
          <cell r="E3924" t="str">
            <v>BS14310</v>
          </cell>
        </row>
        <row r="3925">
          <cell r="A3925" t="str">
            <v>BS14320SAP-AC</v>
          </cell>
          <cell r="B3925" t="str">
            <v>SAP-AC</v>
          </cell>
          <cell r="C3925" t="str">
            <v>14320</v>
          </cell>
          <cell r="D3925" t="str">
            <v>Rates revenue clearing / suspense</v>
          </cell>
          <cell r="E3925" t="str">
            <v>BS14320</v>
          </cell>
        </row>
        <row r="3926">
          <cell r="A3926" t="str">
            <v>BS14410SAP-AC</v>
          </cell>
          <cell r="B3926" t="str">
            <v>SAP-AC</v>
          </cell>
          <cell r="C3926" t="str">
            <v>14410</v>
          </cell>
          <cell r="D3926" t="str">
            <v>Provision for doubtful debts</v>
          </cell>
          <cell r="E3926" t="str">
            <v>BS14410</v>
          </cell>
        </row>
        <row r="3927">
          <cell r="A3927" t="str">
            <v>BS14412SAP-AC</v>
          </cell>
          <cell r="B3927" t="str">
            <v>SAP-AC</v>
          </cell>
          <cell r="C3927" t="str">
            <v>14412</v>
          </cell>
          <cell r="D3927" t="str">
            <v>BLOCKED Provision for doubtful debts - rates</v>
          </cell>
          <cell r="E3927" t="str">
            <v>BS14412</v>
          </cell>
        </row>
        <row r="3928">
          <cell r="A3928" t="str">
            <v>BS14510SAP-AC</v>
          </cell>
          <cell r="B3928" t="str">
            <v>SAP-AC</v>
          </cell>
          <cell r="C3928" t="str">
            <v>14510</v>
          </cell>
          <cell r="D3928" t="str">
            <v>GST input tax 12.5%</v>
          </cell>
          <cell r="E3928" t="str">
            <v>BS14510</v>
          </cell>
        </row>
        <row r="3929">
          <cell r="A3929" t="str">
            <v>BS14511SAP-AC</v>
          </cell>
          <cell r="B3929" t="str">
            <v>SAP-AC</v>
          </cell>
          <cell r="C3929" t="str">
            <v>14511</v>
          </cell>
          <cell r="D3929" t="str">
            <v>GST input tax 15%</v>
          </cell>
          <cell r="E3929" t="str">
            <v>BS14511</v>
          </cell>
        </row>
        <row r="3930">
          <cell r="A3930" t="str">
            <v>BS14512SAP-AC</v>
          </cell>
          <cell r="B3930" t="str">
            <v>SAP-AC</v>
          </cell>
          <cell r="C3930" t="str">
            <v>14512</v>
          </cell>
          <cell r="D3930" t="str">
            <v>GST on rates revenue</v>
          </cell>
          <cell r="E3930" t="str">
            <v>BS14512</v>
          </cell>
        </row>
        <row r="3931">
          <cell r="A3931" t="str">
            <v>BS14521SAP-AC</v>
          </cell>
          <cell r="B3931" t="str">
            <v>SAP-AC</v>
          </cell>
          <cell r="C3931" t="str">
            <v>14521</v>
          </cell>
          <cell r="D3931" t="str">
            <v>GST input tax Manual entry 15%</v>
          </cell>
          <cell r="E3931" t="str">
            <v>BS14521</v>
          </cell>
        </row>
        <row r="3932">
          <cell r="A3932" t="str">
            <v>BS14531SAP-AC</v>
          </cell>
          <cell r="B3932" t="str">
            <v>SAP-AC</v>
          </cell>
          <cell r="C3932" t="str">
            <v>14531</v>
          </cell>
          <cell r="D3932" t="str">
            <v>GST output tax 15%</v>
          </cell>
          <cell r="E3932" t="str">
            <v>BS14531</v>
          </cell>
        </row>
        <row r="3933">
          <cell r="A3933" t="str">
            <v>BS14532SAP-AC</v>
          </cell>
          <cell r="B3933" t="str">
            <v>SAP-AC</v>
          </cell>
          <cell r="C3933" t="str">
            <v>14532</v>
          </cell>
          <cell r="D3933" t="str">
            <v>GST on output tax</v>
          </cell>
          <cell r="E3933" t="str">
            <v>BS14532</v>
          </cell>
        </row>
        <row r="3934">
          <cell r="A3934" t="str">
            <v>BS14541SAP-AC</v>
          </cell>
          <cell r="B3934" t="str">
            <v>SAP-AC</v>
          </cell>
          <cell r="C3934" t="str">
            <v>14541</v>
          </cell>
          <cell r="D3934" t="str">
            <v>GST output tax Manual entry 15%</v>
          </cell>
          <cell r="E3934" t="str">
            <v>BS14541</v>
          </cell>
        </row>
        <row r="3935">
          <cell r="A3935" t="str">
            <v>BS14551SAP-AC</v>
          </cell>
          <cell r="B3935" t="str">
            <v>SAP-AC</v>
          </cell>
          <cell r="C3935" t="str">
            <v>14551</v>
          </cell>
          <cell r="D3935" t="str">
            <v>GST on rates revenue 15%</v>
          </cell>
          <cell r="E3935" t="str">
            <v>BS14551</v>
          </cell>
        </row>
        <row r="3936">
          <cell r="A3936" t="str">
            <v>BS14552SAP-AC</v>
          </cell>
          <cell r="B3936" t="str">
            <v>SAP-AC</v>
          </cell>
          <cell r="C3936">
            <v>14552</v>
          </cell>
          <cell r="D3936" t="str">
            <v>GST on Retrofit</v>
          </cell>
          <cell r="E3936" t="str">
            <v>BS14552</v>
          </cell>
        </row>
        <row r="3937">
          <cell r="A3937" t="str">
            <v>BS14553SAP-AC</v>
          </cell>
          <cell r="B3937" t="str">
            <v>SAP-AC</v>
          </cell>
          <cell r="C3937">
            <v>14553</v>
          </cell>
          <cell r="D3937" t="str">
            <v>Output GST on rerofit</v>
          </cell>
          <cell r="E3937" t="str">
            <v>BS14553</v>
          </cell>
        </row>
        <row r="3938">
          <cell r="A3938" t="str">
            <v>BS14560SAP-AC</v>
          </cell>
          <cell r="B3938" t="str">
            <v>SAP-AC</v>
          </cell>
          <cell r="C3938" t="str">
            <v>14560</v>
          </cell>
          <cell r="D3938" t="str">
            <v>GST adjustments</v>
          </cell>
          <cell r="E3938" t="str">
            <v>BS14560</v>
          </cell>
        </row>
        <row r="3939">
          <cell r="A3939" t="str">
            <v>BS14561SAP-AC</v>
          </cell>
          <cell r="B3939" t="str">
            <v>SAP-AC</v>
          </cell>
          <cell r="C3939" t="str">
            <v>14561</v>
          </cell>
          <cell r="D3939" t="str">
            <v>GST adjustments 15%</v>
          </cell>
          <cell r="E3939" t="str">
            <v>BS14561</v>
          </cell>
        </row>
        <row r="3940">
          <cell r="A3940" t="str">
            <v>BS14591SAP-AC</v>
          </cell>
          <cell r="B3940" t="str">
            <v>SAP-AC</v>
          </cell>
          <cell r="C3940" t="str">
            <v>14591</v>
          </cell>
          <cell r="D3940" t="str">
            <v>GST payable</v>
          </cell>
          <cell r="E3940" t="str">
            <v>BS14591</v>
          </cell>
        </row>
        <row r="3941">
          <cell r="A3941" t="str">
            <v>BS14610SAP-AC</v>
          </cell>
          <cell r="B3941" t="str">
            <v>SAP-AC</v>
          </cell>
          <cell r="C3941" t="str">
            <v>14610</v>
          </cell>
          <cell r="D3941" t="str">
            <v>Current assets - Accrued interest inc ctrl (integr</v>
          </cell>
          <cell r="E3941" t="str">
            <v>BS14610</v>
          </cell>
        </row>
        <row r="3942">
          <cell r="A3942" t="str">
            <v>BS14611SAP-AC</v>
          </cell>
          <cell r="B3942" t="str">
            <v>SAP-AC</v>
          </cell>
          <cell r="C3942" t="str">
            <v>14611</v>
          </cell>
          <cell r="D3942" t="str">
            <v>Current assets - Accrued income</v>
          </cell>
          <cell r="E3942" t="str">
            <v>BS14611</v>
          </cell>
        </row>
        <row r="3943">
          <cell r="A3943" t="str">
            <v>BS14612SAP-AC</v>
          </cell>
          <cell r="B3943" t="str">
            <v>SAP-AC</v>
          </cell>
          <cell r="C3943" t="str">
            <v>14612</v>
          </cell>
          <cell r="D3943" t="str">
            <v>Current assets - Accrued interest income</v>
          </cell>
          <cell r="E3943" t="str">
            <v>BS14612</v>
          </cell>
        </row>
        <row r="3944">
          <cell r="A3944" t="str">
            <v>BS14615SAP-AC</v>
          </cell>
          <cell r="B3944" t="str">
            <v>SAP-AC</v>
          </cell>
          <cell r="C3944" t="str">
            <v>14615</v>
          </cell>
          <cell r="D3944" t="str">
            <v>Current assets - Accrued income Real Estate</v>
          </cell>
          <cell r="E3944" t="str">
            <v>BS14615</v>
          </cell>
        </row>
        <row r="3945">
          <cell r="A3945" t="str">
            <v>BS14710SAP-AC</v>
          </cell>
          <cell r="B3945" t="str">
            <v>SAP-AC</v>
          </cell>
          <cell r="C3945" t="str">
            <v>14710</v>
          </cell>
          <cell r="D3945" t="str">
            <v>Current assets - Dividend receivable</v>
          </cell>
          <cell r="E3945" t="str">
            <v>BS14710</v>
          </cell>
        </row>
        <row r="3946">
          <cell r="A3946" t="str">
            <v>BS14810SAP-AC</v>
          </cell>
          <cell r="B3946" t="str">
            <v>SAP-AC</v>
          </cell>
          <cell r="C3946" t="str">
            <v>14810</v>
          </cell>
          <cell r="D3946" t="str">
            <v>Prepayments - General</v>
          </cell>
          <cell r="E3946" t="str">
            <v>BS14810</v>
          </cell>
        </row>
        <row r="3947">
          <cell r="A3947" t="str">
            <v>BS14811SAP-AC</v>
          </cell>
          <cell r="B3947" t="str">
            <v>SAP-AC</v>
          </cell>
          <cell r="C3947" t="str">
            <v>14811</v>
          </cell>
          <cell r="D3947" t="str">
            <v>Prepayments - Resource consent WIP</v>
          </cell>
          <cell r="E3947" t="str">
            <v>BS14811</v>
          </cell>
        </row>
        <row r="3948">
          <cell r="A3948" t="str">
            <v>BS15010SAP-AC</v>
          </cell>
          <cell r="B3948" t="str">
            <v>SAP-AC</v>
          </cell>
          <cell r="C3948" t="str">
            <v>15010</v>
          </cell>
          <cell r="D3948" t="str">
            <v>Suspense receivables</v>
          </cell>
          <cell r="E3948" t="str">
            <v>BS15010</v>
          </cell>
        </row>
        <row r="3949">
          <cell r="A3949" t="str">
            <v>BS15011SAP-AC</v>
          </cell>
          <cell r="B3949" t="str">
            <v>SAP-AC</v>
          </cell>
          <cell r="C3949" t="str">
            <v>15011</v>
          </cell>
          <cell r="D3949" t="str">
            <v>Current assets - Debtors clearing</v>
          </cell>
          <cell r="E3949" t="str">
            <v>BS15011</v>
          </cell>
        </row>
        <row r="3950">
          <cell r="A3950" t="str">
            <v>BS15012SAP-AC</v>
          </cell>
          <cell r="B3950" t="str">
            <v>SAP-AC</v>
          </cell>
          <cell r="C3950" t="str">
            <v>15012</v>
          </cell>
          <cell r="D3950" t="str">
            <v>Newcore Debtors Control Data Migration</v>
          </cell>
          <cell r="E3950" t="str">
            <v>BS15012</v>
          </cell>
        </row>
        <row r="3951">
          <cell r="A3951" t="str">
            <v>BS15310SAP-AC</v>
          </cell>
          <cell r="B3951" t="str">
            <v>SAP-AC</v>
          </cell>
          <cell r="C3951" t="str">
            <v>15310</v>
          </cell>
          <cell r="D3951" t="str">
            <v>Current assets - Other receivables</v>
          </cell>
          <cell r="E3951" t="str">
            <v>BS15310</v>
          </cell>
        </row>
        <row r="3952">
          <cell r="A3952" t="str">
            <v>BS15315SAP-AC</v>
          </cell>
          <cell r="B3952" t="str">
            <v>SAP-AC</v>
          </cell>
          <cell r="C3952" t="str">
            <v>15315</v>
          </cell>
          <cell r="D3952" t="str">
            <v>Current assets - Insurance recoveries receivables</v>
          </cell>
          <cell r="E3952" t="str">
            <v>BS15315</v>
          </cell>
        </row>
        <row r="3953">
          <cell r="A3953" t="str">
            <v>BS15510SAP-AC</v>
          </cell>
          <cell r="B3953" t="str">
            <v>SAP-AC</v>
          </cell>
          <cell r="C3953" t="str">
            <v>15510</v>
          </cell>
          <cell r="D3953" t="str">
            <v>Current assets - Inventories</v>
          </cell>
          <cell r="E3953" t="str">
            <v>BS15510</v>
          </cell>
        </row>
        <row r="3954">
          <cell r="A3954" t="str">
            <v>BS15511SAP-AC</v>
          </cell>
          <cell r="B3954" t="str">
            <v>SAP-AC</v>
          </cell>
          <cell r="C3954" t="str">
            <v>15511</v>
          </cell>
          <cell r="D3954" t="str">
            <v>Current assets - Inventories OYO properties (AC on</v>
          </cell>
          <cell r="E3954" t="str">
            <v>BS15511</v>
          </cell>
        </row>
        <row r="3955">
          <cell r="A3955" t="str">
            <v>BS15519SAP-AC</v>
          </cell>
          <cell r="B3955" t="str">
            <v>SAP-AC</v>
          </cell>
          <cell r="C3955" t="str">
            <v>15519</v>
          </cell>
          <cell r="D3955" t="str">
            <v>Provisions for inventory obsolescence (WC)</v>
          </cell>
          <cell r="E3955" t="str">
            <v>BS15519</v>
          </cell>
        </row>
        <row r="3956">
          <cell r="A3956" t="str">
            <v>BS15520SAP-AC</v>
          </cell>
          <cell r="B3956" t="str">
            <v>SAP-AC</v>
          </cell>
          <cell r="C3956" t="str">
            <v>15520</v>
          </cell>
          <cell r="D3956" t="str">
            <v>Financial assets current - term dep &gt; 3 months</v>
          </cell>
          <cell r="E3956" t="str">
            <v>BS15520</v>
          </cell>
        </row>
        <row r="3957">
          <cell r="A3957" t="str">
            <v>BS15521SAP-AC</v>
          </cell>
          <cell r="B3957" t="str">
            <v>SAP-AC</v>
          </cell>
          <cell r="C3957" t="str">
            <v>15521</v>
          </cell>
          <cell r="D3957" t="str">
            <v>Financial assets current - bonds</v>
          </cell>
          <cell r="E3957" t="str">
            <v>BS15521</v>
          </cell>
        </row>
        <row r="3958">
          <cell r="A3958" t="str">
            <v>BS15522SAP-AC</v>
          </cell>
          <cell r="B3958" t="str">
            <v>SAP-AC</v>
          </cell>
          <cell r="C3958" t="str">
            <v>15522</v>
          </cell>
          <cell r="D3958" t="str">
            <v>Financial assets current - floating rate notes</v>
          </cell>
          <cell r="E3958" t="str">
            <v>BS15522</v>
          </cell>
        </row>
        <row r="3959">
          <cell r="A3959" t="str">
            <v>BS15523SAP-AC</v>
          </cell>
          <cell r="B3959" t="str">
            <v>SAP-AC</v>
          </cell>
          <cell r="C3959" t="str">
            <v>15523</v>
          </cell>
          <cell r="D3959" t="str">
            <v>Financial assets current - community loans</v>
          </cell>
          <cell r="E3959" t="str">
            <v>BS15523</v>
          </cell>
        </row>
        <row r="3960">
          <cell r="A3960" t="str">
            <v>BS15524SAP-AC</v>
          </cell>
          <cell r="B3960" t="str">
            <v>SAP-AC</v>
          </cell>
          <cell r="C3960" t="str">
            <v>15524</v>
          </cell>
          <cell r="D3960" t="str">
            <v>Financial assets current - redeemable preference shares</v>
          </cell>
          <cell r="E3960" t="str">
            <v>BS15524</v>
          </cell>
        </row>
        <row r="3961">
          <cell r="A3961" t="str">
            <v>BS15525SAP-AC</v>
          </cell>
          <cell r="B3961" t="str">
            <v>SAP-AC</v>
          </cell>
          <cell r="C3961" t="str">
            <v>15525</v>
          </cell>
          <cell r="D3961" t="str">
            <v>Financial assets current - listed shares</v>
          </cell>
          <cell r="E3961" t="str">
            <v>BS15525</v>
          </cell>
        </row>
        <row r="3962">
          <cell r="A3962" t="str">
            <v>BS15526SAP-AC</v>
          </cell>
          <cell r="B3962" t="str">
            <v>SAP-AC</v>
          </cell>
          <cell r="C3962" t="str">
            <v>15526</v>
          </cell>
          <cell r="D3962" t="str">
            <v>Financial assets current - unlisted shares</v>
          </cell>
          <cell r="E3962" t="str">
            <v>BS15526</v>
          </cell>
        </row>
        <row r="3963">
          <cell r="A3963" t="str">
            <v>BS15527SAP-AC</v>
          </cell>
          <cell r="B3963" t="str">
            <v>SAP-AC</v>
          </cell>
          <cell r="C3963" t="str">
            <v>15527</v>
          </cell>
          <cell r="D3963" t="str">
            <v xml:space="preserve"> Financial assest current - adv to related parties</v>
          </cell>
          <cell r="E3963" t="str">
            <v>BS15527</v>
          </cell>
        </row>
        <row r="3964">
          <cell r="A3964" t="str">
            <v>BS15528SAP-AC</v>
          </cell>
          <cell r="B3964" t="str">
            <v>SAP-AC</v>
          </cell>
          <cell r="C3964" t="str">
            <v>15528</v>
          </cell>
          <cell r="D3964" t="str">
            <v>Financial assets current - other</v>
          </cell>
          <cell r="E3964" t="str">
            <v>BS15528</v>
          </cell>
        </row>
        <row r="3965">
          <cell r="A3965" t="str">
            <v>BS15529SAP-AC</v>
          </cell>
          <cell r="B3965" t="str">
            <v>SAP-AC</v>
          </cell>
          <cell r="C3965" t="str">
            <v>15529</v>
          </cell>
          <cell r="D3965" t="str">
            <v>Financial assets current - related party loans</v>
          </cell>
          <cell r="E3965" t="str">
            <v>BS15529</v>
          </cell>
        </row>
        <row r="3966">
          <cell r="A3966" t="str">
            <v>BS15530SAP-AC</v>
          </cell>
          <cell r="B3966" t="str">
            <v>SAP-AC</v>
          </cell>
          <cell r="C3966" t="str">
            <v>15530</v>
          </cell>
          <cell r="D3966" t="str">
            <v>Credit support annex - collateral</v>
          </cell>
          <cell r="E3966" t="str">
            <v>BS15530</v>
          </cell>
        </row>
        <row r="3967">
          <cell r="A3967" t="str">
            <v>BS15531SAP-AC</v>
          </cell>
          <cell r="B3967" t="str">
            <v>SAP-AC</v>
          </cell>
          <cell r="C3967" t="str">
            <v>15531</v>
          </cell>
          <cell r="D3967" t="str">
            <v>Financial Assets current LGFA</v>
          </cell>
          <cell r="E3967" t="str">
            <v>BS15531</v>
          </cell>
        </row>
        <row r="3968">
          <cell r="A3968" t="str">
            <v>BS15610SAP-AC</v>
          </cell>
          <cell r="B3968" t="str">
            <v>SAP-AC</v>
          </cell>
          <cell r="C3968" t="str">
            <v>15610</v>
          </cell>
          <cell r="D3968" t="str">
            <v>Current assets - Financial assets (integrity)</v>
          </cell>
          <cell r="E3968" t="str">
            <v>BS15610</v>
          </cell>
        </row>
        <row r="3969">
          <cell r="A3969" t="str">
            <v>BS15620SAP-AC</v>
          </cell>
          <cell r="B3969" t="str">
            <v>SAP-AC</v>
          </cell>
          <cell r="C3969" t="str">
            <v>15620</v>
          </cell>
          <cell r="D3969" t="str">
            <v>BLOCKED Funds - current</v>
          </cell>
          <cell r="E3969" t="str">
            <v>BS15620</v>
          </cell>
        </row>
        <row r="3970">
          <cell r="A3970" t="str">
            <v>BS15660SAP-AC</v>
          </cell>
          <cell r="B3970" t="str">
            <v>SAP-AC</v>
          </cell>
          <cell r="C3970" t="str">
            <v>15660</v>
          </cell>
          <cell r="D3970" t="str">
            <v>BLOCKED Current assets - Community loans</v>
          </cell>
          <cell r="E3970" t="str">
            <v>BS15660</v>
          </cell>
        </row>
        <row r="3971">
          <cell r="A3971" t="str">
            <v>BS15670SAP-AC</v>
          </cell>
          <cell r="B3971" t="str">
            <v>SAP-AC</v>
          </cell>
          <cell r="C3971" t="str">
            <v>15670</v>
          </cell>
          <cell r="D3971" t="str">
            <v>Current assets - Diversified financial assets</v>
          </cell>
          <cell r="E3971" t="str">
            <v>BS15670</v>
          </cell>
        </row>
        <row r="3972">
          <cell r="A3972" t="str">
            <v>BS15710SAP-AC</v>
          </cell>
          <cell r="B3972" t="str">
            <v>SAP-AC</v>
          </cell>
          <cell r="C3972" t="str">
            <v>15710</v>
          </cell>
          <cell r="D3972" t="str">
            <v>IR swaps asset - cashflow hedge current</v>
          </cell>
          <cell r="E3972" t="str">
            <v>BS15710</v>
          </cell>
        </row>
        <row r="3973">
          <cell r="A3973" t="str">
            <v>BS15711SAP-AC</v>
          </cell>
          <cell r="B3973" t="str">
            <v>SAP-AC</v>
          </cell>
          <cell r="C3973" t="str">
            <v>15711</v>
          </cell>
          <cell r="D3973" t="str">
            <v>Interest rate swaps asset - FV hedge current</v>
          </cell>
          <cell r="E3973" t="str">
            <v>BS15711</v>
          </cell>
        </row>
        <row r="3974">
          <cell r="A3974" t="str">
            <v>BS15712SAP-AC</v>
          </cell>
          <cell r="B3974" t="str">
            <v>SAP-AC</v>
          </cell>
          <cell r="C3974" t="str">
            <v>15712</v>
          </cell>
          <cell r="D3974" t="str">
            <v>Interest rate swaps asset - held for trading curr</v>
          </cell>
          <cell r="E3974" t="str">
            <v>BS15712</v>
          </cell>
        </row>
        <row r="3975">
          <cell r="A3975" t="str">
            <v>BS15720SAP-AC</v>
          </cell>
          <cell r="B3975" t="str">
            <v>SAP-AC</v>
          </cell>
          <cell r="C3975" t="str">
            <v>15720</v>
          </cell>
          <cell r="D3975" t="str">
            <v>Fwd FX contracts - cashflow hedge</v>
          </cell>
          <cell r="E3975" t="str">
            <v>BS15720</v>
          </cell>
        </row>
        <row r="3976">
          <cell r="A3976" t="str">
            <v>BS15721SAP-AC</v>
          </cell>
          <cell r="B3976" t="str">
            <v>SAP-AC</v>
          </cell>
          <cell r="C3976" t="str">
            <v>15721</v>
          </cell>
          <cell r="D3976" t="str">
            <v>Fwd FX contracts - FV hedge current</v>
          </cell>
          <cell r="E3976" t="str">
            <v>BS15721</v>
          </cell>
        </row>
        <row r="3977">
          <cell r="A3977" t="str">
            <v>BS15722SAP-AC</v>
          </cell>
          <cell r="B3977" t="str">
            <v>SAP-AC</v>
          </cell>
          <cell r="C3977" t="str">
            <v>15722</v>
          </cell>
          <cell r="D3977" t="str">
            <v>Fwd FX contracts - held for trading current</v>
          </cell>
          <cell r="E3977" t="str">
            <v>BS15722</v>
          </cell>
        </row>
        <row r="3978">
          <cell r="A3978" t="str">
            <v>BS15724SAP-AC</v>
          </cell>
          <cell r="B3978" t="str">
            <v>SAP-AC</v>
          </cell>
          <cell r="C3978" t="str">
            <v>15724</v>
          </cell>
          <cell r="D3978" t="str">
            <v>Forward rate agreement transactions - not hedge accounted current</v>
          </cell>
          <cell r="E3978" t="str">
            <v>BS15724</v>
          </cell>
        </row>
        <row r="3979">
          <cell r="A3979" t="str">
            <v>BS15730SAP-AC</v>
          </cell>
          <cell r="B3979" t="str">
            <v>SAP-AC</v>
          </cell>
          <cell r="C3979">
            <v>15730</v>
          </cell>
          <cell r="D3979" t="str">
            <v>Interest rate option - Fair value through surplus/deficit (current asset)</v>
          </cell>
          <cell r="E3979" t="str">
            <v>BS15730</v>
          </cell>
        </row>
        <row r="3980">
          <cell r="A3980" t="str">
            <v>BS15810SAP-AC</v>
          </cell>
          <cell r="B3980" t="str">
            <v>SAP-AC</v>
          </cell>
          <cell r="C3980" t="str">
            <v>15810</v>
          </cell>
          <cell r="D3980" t="str">
            <v>BLOCKED Current assets - Assets intended for sale</v>
          </cell>
          <cell r="E3980" t="str">
            <v>BS15810</v>
          </cell>
        </row>
        <row r="3981">
          <cell r="A3981" t="str">
            <v>BS16010SAP-AC</v>
          </cell>
          <cell r="B3981" t="str">
            <v>SAP-AC</v>
          </cell>
          <cell r="C3981" t="str">
            <v>16010</v>
          </cell>
          <cell r="D3981" t="str">
            <v>Petty cash</v>
          </cell>
          <cell r="E3981" t="str">
            <v>BS16010</v>
          </cell>
        </row>
        <row r="3982">
          <cell r="A3982" t="str">
            <v>BS16011SAP-AC</v>
          </cell>
          <cell r="B3982" t="str">
            <v>SAP-AC</v>
          </cell>
          <cell r="C3982" t="str">
            <v>16011</v>
          </cell>
          <cell r="D3982" t="str">
            <v>Petty cash/till float - Civil Defence Emergcy Mgmt</v>
          </cell>
          <cell r="E3982" t="str">
            <v>BS16010</v>
          </cell>
        </row>
        <row r="3983">
          <cell r="A3983" t="str">
            <v>BS16012SAP-AC</v>
          </cell>
          <cell r="B3983" t="str">
            <v>SAP-AC</v>
          </cell>
          <cell r="C3983" t="str">
            <v>16012</v>
          </cell>
          <cell r="D3983" t="str">
            <v>Petty cash/till float - Accounting Services</v>
          </cell>
          <cell r="E3983" t="str">
            <v>BS16010</v>
          </cell>
        </row>
        <row r="3984">
          <cell r="A3984" t="str">
            <v>BS16013SAP-AC</v>
          </cell>
          <cell r="B3984" t="str">
            <v>SAP-AC</v>
          </cell>
          <cell r="C3984" t="str">
            <v>16013</v>
          </cell>
          <cell r="D3984" t="str">
            <v>Petty cash/till float - Democracy</v>
          </cell>
          <cell r="E3984" t="str">
            <v>BS16010</v>
          </cell>
        </row>
        <row r="3985">
          <cell r="A3985" t="str">
            <v>BS16014SAP-AC</v>
          </cell>
          <cell r="B3985" t="str">
            <v>SAP-AC</v>
          </cell>
          <cell r="C3985" t="str">
            <v>16014</v>
          </cell>
          <cell r="D3985" t="str">
            <v>Petty cash/till float - Information Services</v>
          </cell>
          <cell r="E3985" t="str">
            <v>BS16010</v>
          </cell>
        </row>
        <row r="3986">
          <cell r="A3986" t="str">
            <v>BS16015SAP-AC</v>
          </cell>
          <cell r="B3986" t="str">
            <v>SAP-AC</v>
          </cell>
          <cell r="C3986" t="str">
            <v>16015</v>
          </cell>
          <cell r="D3986" t="str">
            <v>Petty cash/till float - Local Board Services</v>
          </cell>
          <cell r="E3986" t="str">
            <v>BS16010</v>
          </cell>
        </row>
        <row r="3987">
          <cell r="A3987" t="str">
            <v>BS16016SAP-AC</v>
          </cell>
          <cell r="B3987" t="str">
            <v>SAP-AC</v>
          </cell>
          <cell r="C3987" t="str">
            <v>16016</v>
          </cell>
          <cell r="D3987" t="str">
            <v>Petty cash/till float - Monitoring</v>
          </cell>
          <cell r="E3987" t="str">
            <v>BS16010</v>
          </cell>
        </row>
        <row r="3988">
          <cell r="A3988" t="str">
            <v>BS16017SAP-AC</v>
          </cell>
          <cell r="B3988" t="str">
            <v>SAP-AC</v>
          </cell>
          <cell r="C3988" t="str">
            <v>16017</v>
          </cell>
          <cell r="D3988" t="str">
            <v>Petty cash/till float - Building Control</v>
          </cell>
          <cell r="E3988" t="str">
            <v>BS16010</v>
          </cell>
        </row>
        <row r="3989">
          <cell r="A3989" t="str">
            <v>BS16018SAP-AC</v>
          </cell>
          <cell r="B3989" t="str">
            <v>SAP-AC</v>
          </cell>
          <cell r="C3989" t="str">
            <v>16018</v>
          </cell>
          <cell r="D3989" t="str">
            <v>Petty cash/till float - Com Develop Arts &amp; Culture</v>
          </cell>
          <cell r="E3989" t="str">
            <v>BS16010</v>
          </cell>
        </row>
        <row r="3990">
          <cell r="A3990" t="str">
            <v>BS16019SAP-AC</v>
          </cell>
          <cell r="B3990" t="str">
            <v>SAP-AC</v>
          </cell>
          <cell r="C3990" t="str">
            <v>16019</v>
          </cell>
          <cell r="D3990" t="str">
            <v>Petty cash/till float - Customer Services</v>
          </cell>
          <cell r="E3990" t="str">
            <v>BS16010</v>
          </cell>
        </row>
        <row r="3991">
          <cell r="A3991" t="str">
            <v>BS16020SAP-AC</v>
          </cell>
          <cell r="B3991" t="str">
            <v>SAP-AC</v>
          </cell>
          <cell r="C3991" t="str">
            <v>16020</v>
          </cell>
          <cell r="D3991" t="str">
            <v>Petty cash/till float - Infrastructure&amp;Environmntl</v>
          </cell>
          <cell r="E3991" t="str">
            <v>BS16010</v>
          </cell>
        </row>
        <row r="3992">
          <cell r="A3992" t="str">
            <v>BS16021SAP-AC</v>
          </cell>
          <cell r="B3992" t="str">
            <v>SAP-AC</v>
          </cell>
          <cell r="C3992" t="str">
            <v>16021</v>
          </cell>
          <cell r="D3992" t="str">
            <v>Petty cash/till float - Libraries</v>
          </cell>
          <cell r="E3992" t="str">
            <v>BS16010</v>
          </cell>
        </row>
        <row r="3993">
          <cell r="A3993" t="str">
            <v>BS16022SAP-AC</v>
          </cell>
          <cell r="B3993" t="str">
            <v>SAP-AC</v>
          </cell>
          <cell r="C3993" t="str">
            <v>16022</v>
          </cell>
          <cell r="D3993" t="str">
            <v>Petty cash/till float - Licensing &amp; Compliance</v>
          </cell>
          <cell r="E3993" t="str">
            <v>BS16010</v>
          </cell>
        </row>
        <row r="3994">
          <cell r="A3994" t="str">
            <v>BS16023SAP-AC</v>
          </cell>
          <cell r="B3994" t="str">
            <v>SAP-AC</v>
          </cell>
          <cell r="C3994" t="str">
            <v>16023</v>
          </cell>
          <cell r="D3994" t="str">
            <v>Petty cash/till float - Maori Strategy &amp; Relations</v>
          </cell>
          <cell r="E3994" t="str">
            <v>BS16010</v>
          </cell>
        </row>
        <row r="3995">
          <cell r="A3995" t="str">
            <v>BS16024SAP-AC</v>
          </cell>
          <cell r="B3995" t="str">
            <v>SAP-AC</v>
          </cell>
          <cell r="C3995" t="str">
            <v>16024</v>
          </cell>
          <cell r="D3995" t="str">
            <v>Petty cash/till float - Parks Sport &amp; Recreation</v>
          </cell>
          <cell r="E3995" t="str">
            <v>BS16010</v>
          </cell>
        </row>
        <row r="3996">
          <cell r="A3996" t="str">
            <v>BS16025SAP-AC</v>
          </cell>
          <cell r="B3996" t="str">
            <v>SAP-AC</v>
          </cell>
          <cell r="C3996" t="str">
            <v>16025</v>
          </cell>
          <cell r="D3996" t="str">
            <v>Petty cash/till float - Regional &amp; Local Planning</v>
          </cell>
          <cell r="E3996" t="str">
            <v>BS16010</v>
          </cell>
        </row>
        <row r="3997">
          <cell r="A3997" t="str">
            <v>BS16026SAP-AC</v>
          </cell>
          <cell r="B3997" t="str">
            <v>SAP-AC</v>
          </cell>
          <cell r="C3997" t="str">
            <v>16026</v>
          </cell>
          <cell r="D3997" t="str">
            <v>Petty cash/till float - Cultural Institutions</v>
          </cell>
          <cell r="E3997" t="str">
            <v>BS16010</v>
          </cell>
        </row>
        <row r="3998">
          <cell r="A3998" t="str">
            <v>BS16027SAP-AC</v>
          </cell>
          <cell r="B3998" t="str">
            <v>SAP-AC</v>
          </cell>
          <cell r="C3998" t="str">
            <v>16027</v>
          </cell>
          <cell r="D3998" t="str">
            <v>Petty cash/till float - Major Event</v>
          </cell>
          <cell r="E3998" t="str">
            <v>BS16010</v>
          </cell>
        </row>
        <row r="3999">
          <cell r="A3999" t="str">
            <v>BS16028SAP-AC</v>
          </cell>
          <cell r="B3999" t="str">
            <v>SAP-AC</v>
          </cell>
          <cell r="C3999" t="str">
            <v>16028</v>
          </cell>
          <cell r="D3999" t="str">
            <v>Petty cash/till float - Visitor Services</v>
          </cell>
          <cell r="E3999" t="str">
            <v>BS16010</v>
          </cell>
        </row>
        <row r="4000">
          <cell r="A4000" t="str">
            <v>BS16029SAP-AC</v>
          </cell>
          <cell r="B4000" t="str">
            <v>SAP-AC</v>
          </cell>
          <cell r="C4000" t="str">
            <v>16029</v>
          </cell>
          <cell r="D4000" t="str">
            <v>Petty cash/till float - Finance &amp; Business Support</v>
          </cell>
          <cell r="E4000" t="str">
            <v>BS16010</v>
          </cell>
        </row>
        <row r="4001">
          <cell r="A4001" t="str">
            <v>BS16030SAP-AC</v>
          </cell>
          <cell r="B4001" t="str">
            <v>SAP-AC</v>
          </cell>
          <cell r="C4001" t="str">
            <v>16030</v>
          </cell>
          <cell r="D4001" t="str">
            <v>Petty cash/till float - Mayoral</v>
          </cell>
          <cell r="E4001" t="str">
            <v>BS16010</v>
          </cell>
        </row>
        <row r="4002">
          <cell r="A4002" t="str">
            <v>BS16043SAP-AC</v>
          </cell>
          <cell r="B4002" t="str">
            <v>SAP-AC</v>
          </cell>
          <cell r="C4002" t="str">
            <v>16043</v>
          </cell>
          <cell r="D4002" t="str">
            <v>ASBUnrec DR CR 24600</v>
          </cell>
          <cell r="E4002" t="str">
            <v>BS16300</v>
          </cell>
        </row>
        <row r="4003">
          <cell r="A4003" t="str">
            <v>BS16045SAP-AC</v>
          </cell>
          <cell r="B4003" t="str">
            <v>SAP-AC</v>
          </cell>
          <cell r="C4003" t="str">
            <v>16045</v>
          </cell>
          <cell r="D4003" t="str">
            <v>ASBCsh Chq FoH clrg</v>
          </cell>
          <cell r="E4003" t="str">
            <v>BS16300</v>
          </cell>
        </row>
        <row r="4004">
          <cell r="A4004" t="str">
            <v>BS16046SAP-AC</v>
          </cell>
          <cell r="B4004" t="str">
            <v>SAP-AC</v>
          </cell>
          <cell r="C4004" t="str">
            <v>16046</v>
          </cell>
          <cell r="D4004" t="str">
            <v>ASB EFTPOS FoH clrg</v>
          </cell>
          <cell r="E4004" t="str">
            <v>BS16300</v>
          </cell>
        </row>
        <row r="4005">
          <cell r="A4005" t="str">
            <v>BS16047SAP-AC</v>
          </cell>
          <cell r="B4005" t="str">
            <v>SAP-AC</v>
          </cell>
          <cell r="C4005" t="str">
            <v>16047</v>
          </cell>
          <cell r="D4005" t="str">
            <v>ASBAmerican Exprsclg</v>
          </cell>
          <cell r="E4005" t="str">
            <v>BS16300</v>
          </cell>
        </row>
        <row r="4006">
          <cell r="A4006" t="str">
            <v>BS16048SAP-AC</v>
          </cell>
          <cell r="B4006" t="str">
            <v>SAP-AC</v>
          </cell>
          <cell r="C4006" t="str">
            <v>16048</v>
          </cell>
          <cell r="D4006" t="str">
            <v>ASB IVR clrg 24600</v>
          </cell>
          <cell r="E4006" t="str">
            <v>BS16300</v>
          </cell>
        </row>
        <row r="4007">
          <cell r="A4007" t="str">
            <v>BS16049SAP-AC</v>
          </cell>
          <cell r="B4007" t="str">
            <v>SAP-AC</v>
          </cell>
          <cell r="C4007" t="str">
            <v>16049</v>
          </cell>
          <cell r="D4007" t="str">
            <v>ASBAC MobileEFT24600</v>
          </cell>
          <cell r="E4007" t="str">
            <v>BS16300</v>
          </cell>
        </row>
        <row r="4008">
          <cell r="A4008" t="str">
            <v>BS16053SAP-AC</v>
          </cell>
          <cell r="B4008" t="str">
            <v>SAP-AC</v>
          </cell>
          <cell r="C4008">
            <v>16053</v>
          </cell>
          <cell r="D4008" t="str">
            <v>ASB AC Unrecognised DR/CR 25400</v>
          </cell>
          <cell r="E4008" t="str">
            <v>BS16300</v>
          </cell>
        </row>
        <row r="4009">
          <cell r="A4009" t="str">
            <v>BS16055SAP-AC</v>
          </cell>
          <cell r="B4009" t="str">
            <v>SAP-AC</v>
          </cell>
          <cell r="C4009">
            <v>16055</v>
          </cell>
          <cell r="D4009" t="str">
            <v>ASB AC DD File Clearing 25400</v>
          </cell>
          <cell r="E4009" t="str">
            <v>BS16300</v>
          </cell>
        </row>
        <row r="4010">
          <cell r="A4010" t="str">
            <v>BS16056SAP-AC</v>
          </cell>
          <cell r="B4010" t="str">
            <v>SAP-AC</v>
          </cell>
          <cell r="C4010">
            <v>16056</v>
          </cell>
          <cell r="D4010" t="str">
            <v>ASB AC Remittance clearing 25400</v>
          </cell>
          <cell r="E4010" t="str">
            <v>BS16300</v>
          </cell>
        </row>
        <row r="4011">
          <cell r="A4011" t="str">
            <v>BS16057SAP-AC</v>
          </cell>
          <cell r="B4011" t="str">
            <v>SAP-AC</v>
          </cell>
          <cell r="C4011">
            <v>16057</v>
          </cell>
          <cell r="D4011" t="str">
            <v>ASB AC Kiwibank Remittance Clearing 25400</v>
          </cell>
          <cell r="E4011" t="str">
            <v>BS16300</v>
          </cell>
        </row>
        <row r="4012">
          <cell r="A4012" t="str">
            <v>BS16058SAP-AC</v>
          </cell>
          <cell r="B4012" t="str">
            <v>SAP-AC</v>
          </cell>
          <cell r="C4012">
            <v>16058</v>
          </cell>
          <cell r="D4012" t="str">
            <v>ASBCustmr Remit clg</v>
          </cell>
          <cell r="E4012" t="str">
            <v>BS16300</v>
          </cell>
        </row>
        <row r="4013">
          <cell r="A4013" t="str">
            <v>BS16059SAP-AC</v>
          </cell>
          <cell r="B4013" t="str">
            <v>SAP-AC</v>
          </cell>
          <cell r="C4013" t="str">
            <v>16059</v>
          </cell>
          <cell r="D4013" t="str">
            <v>ASB DPS Remit clg</v>
          </cell>
          <cell r="E4013" t="str">
            <v>BS16300</v>
          </cell>
        </row>
        <row r="4014">
          <cell r="A4014" t="str">
            <v>BS16060SAP-AC</v>
          </cell>
          <cell r="B4014" t="str">
            <v>SAP-AC</v>
          </cell>
          <cell r="C4014" t="str">
            <v>16060</v>
          </cell>
          <cell r="D4014" t="str">
            <v>ASBDPSRealTimeCr/crd</v>
          </cell>
          <cell r="E4014" t="str">
            <v>BS16300</v>
          </cell>
        </row>
        <row r="4015">
          <cell r="A4015" t="str">
            <v>BS16062SAP-AC</v>
          </cell>
          <cell r="B4015" t="str">
            <v>SAP-AC</v>
          </cell>
          <cell r="C4015" t="str">
            <v>16062</v>
          </cell>
          <cell r="D4015" t="str">
            <v>ASB DPS A2A Multi</v>
          </cell>
          <cell r="E4015" t="str">
            <v>BS16300</v>
          </cell>
        </row>
        <row r="4016">
          <cell r="A4016" t="str">
            <v>BS16063SAP-AC</v>
          </cell>
          <cell r="B4016" t="str">
            <v>SAP-AC</v>
          </cell>
          <cell r="C4016" t="str">
            <v>16063</v>
          </cell>
          <cell r="D4016" t="str">
            <v>ASB AC MoJ File clearing 25400</v>
          </cell>
          <cell r="E4016" t="str">
            <v>BS16300</v>
          </cell>
        </row>
        <row r="4017">
          <cell r="A4017" t="str">
            <v>BS16070SAP-AC</v>
          </cell>
          <cell r="B4017" t="str">
            <v>SAP-AC</v>
          </cell>
          <cell r="C4017" t="str">
            <v>16070</v>
          </cell>
          <cell r="D4017" t="str">
            <v>ASB AC Rates electronic 12-3113-0131262-00</v>
          </cell>
          <cell r="E4017" t="str">
            <v>BS16300</v>
          </cell>
        </row>
        <row r="4018">
          <cell r="A4018" t="str">
            <v>BS16073SAP-AC</v>
          </cell>
          <cell r="B4018" t="str">
            <v>SAP-AC</v>
          </cell>
          <cell r="C4018">
            <v>16073</v>
          </cell>
          <cell r="D4018" t="str">
            <v>ASB AC Unrecognised DR/CR 26200</v>
          </cell>
          <cell r="E4018" t="str">
            <v>BS16300</v>
          </cell>
        </row>
        <row r="4019">
          <cell r="A4019" t="str">
            <v>BS16075SAP-AC</v>
          </cell>
          <cell r="B4019" t="str">
            <v>SAP-AC</v>
          </cell>
          <cell r="C4019">
            <v>16075</v>
          </cell>
          <cell r="D4019" t="str">
            <v>ASB AC Rates Electronic clearing 26200</v>
          </cell>
          <cell r="E4019" t="str">
            <v>BS16300</v>
          </cell>
        </row>
        <row r="4020">
          <cell r="A4020" t="str">
            <v>BS16083SAP-AC</v>
          </cell>
          <cell r="B4020" t="str">
            <v>SAP-AC</v>
          </cell>
          <cell r="C4020">
            <v>16083</v>
          </cell>
          <cell r="D4020" t="str">
            <v>ASB AC Unrecognised DR/CR 28900</v>
          </cell>
          <cell r="E4020" t="str">
            <v>BS16300</v>
          </cell>
        </row>
        <row r="4021">
          <cell r="A4021" t="str">
            <v>BS16085SAP-AC</v>
          </cell>
          <cell r="B4021" t="str">
            <v>SAP-AC</v>
          </cell>
          <cell r="C4021">
            <v>16085</v>
          </cell>
          <cell r="D4021" t="str">
            <v>ASB AC Non- Rates Electronic clearing 28900</v>
          </cell>
          <cell r="E4021" t="str">
            <v>BS16300</v>
          </cell>
        </row>
        <row r="4022">
          <cell r="A4022" t="str">
            <v>BS16090SAP-AC</v>
          </cell>
          <cell r="B4022" t="str">
            <v>SAP-AC</v>
          </cell>
          <cell r="C4022">
            <v>16090</v>
          </cell>
          <cell r="D4022" t="str">
            <v>ASB AC General dishonours 12-3113-0131297-00</v>
          </cell>
          <cell r="E4022" t="str">
            <v>BS16300</v>
          </cell>
        </row>
        <row r="4023">
          <cell r="A4023" t="str">
            <v>BS16093SAP-AC</v>
          </cell>
          <cell r="B4023" t="str">
            <v>SAP-AC</v>
          </cell>
          <cell r="C4023">
            <v>16093</v>
          </cell>
          <cell r="D4023" t="str">
            <v>ASBUnrec DR/CR 29700</v>
          </cell>
          <cell r="E4023" t="str">
            <v>BS16300</v>
          </cell>
        </row>
        <row r="4024">
          <cell r="A4024" t="str">
            <v>BS16095SAP-AC</v>
          </cell>
          <cell r="B4024" t="str">
            <v>SAP-AC</v>
          </cell>
          <cell r="C4024">
            <v>16095</v>
          </cell>
          <cell r="D4024" t="str">
            <v>ASB General Dishonours clearing</v>
          </cell>
          <cell r="E4024" t="str">
            <v>BS16300</v>
          </cell>
        </row>
        <row r="4025">
          <cell r="A4025" t="str">
            <v>BS16100SAP-AC</v>
          </cell>
          <cell r="B4025" t="str">
            <v>SAP-AC</v>
          </cell>
          <cell r="C4025">
            <v>16100</v>
          </cell>
          <cell r="D4025" t="str">
            <v>ASB AC DD dishonours 12-3113-0131318-00</v>
          </cell>
          <cell r="E4025" t="str">
            <v>BS16300</v>
          </cell>
        </row>
        <row r="4026">
          <cell r="A4026" t="str">
            <v>BS16103SAP-AC</v>
          </cell>
          <cell r="B4026" t="str">
            <v>SAP-AC</v>
          </cell>
          <cell r="C4026">
            <v>16103</v>
          </cell>
          <cell r="D4026" t="str">
            <v>ASB AC Rates Unrecognised DR/CR 31800</v>
          </cell>
          <cell r="E4026" t="str">
            <v>BS16300</v>
          </cell>
        </row>
        <row r="4027">
          <cell r="A4027" t="str">
            <v>BS16105SAP-AC</v>
          </cell>
          <cell r="B4027" t="str">
            <v>SAP-AC</v>
          </cell>
          <cell r="C4027">
            <v>16105</v>
          </cell>
          <cell r="D4027" t="str">
            <v>ASB AC DD Dishonours clearing 31800</v>
          </cell>
          <cell r="E4027" t="str">
            <v>BS16300</v>
          </cell>
        </row>
        <row r="4028">
          <cell r="A4028" t="str">
            <v>BS16110SAP-AC</v>
          </cell>
          <cell r="B4028" t="str">
            <v>SAP-AC</v>
          </cell>
          <cell r="C4028" t="str">
            <v>16110</v>
          </cell>
          <cell r="D4028" t="str">
            <v>Cash in transit</v>
          </cell>
          <cell r="E4028" t="str">
            <v>BS16110</v>
          </cell>
        </row>
        <row r="4029">
          <cell r="A4029" t="str">
            <v>BS16123SAP-AC</v>
          </cell>
          <cell r="B4029" t="str">
            <v>SAP-AC</v>
          </cell>
          <cell r="C4029">
            <v>16123</v>
          </cell>
          <cell r="D4029" t="str">
            <v>ASB AC Unrecognised DR/CR old 888</v>
          </cell>
          <cell r="E4029" t="str">
            <v>BS16300</v>
          </cell>
        </row>
        <row r="4030">
          <cell r="A4030" t="str">
            <v>BS16125SAP-AC</v>
          </cell>
          <cell r="B4030" t="str">
            <v>SAP-AC</v>
          </cell>
          <cell r="C4030">
            <v>16125</v>
          </cell>
          <cell r="D4030" t="str">
            <v>ATEED Clearing 12302</v>
          </cell>
          <cell r="E4030" t="str">
            <v>BS16300</v>
          </cell>
        </row>
        <row r="4031">
          <cell r="A4031" t="str">
            <v>BS16133SAP-AC</v>
          </cell>
          <cell r="B4031" t="str">
            <v>SAP-AC</v>
          </cell>
          <cell r="C4031">
            <v>16133</v>
          </cell>
          <cell r="D4031" t="str">
            <v>AC Non SAP Dishr clg</v>
          </cell>
          <cell r="E4031" t="str">
            <v>BS16300</v>
          </cell>
        </row>
        <row r="4032">
          <cell r="A4032" t="str">
            <v>BS16150SAP-AC</v>
          </cell>
          <cell r="B4032" t="str">
            <v>SAP-AC</v>
          </cell>
          <cell r="C4032">
            <v>16150</v>
          </cell>
          <cell r="D4032" t="str">
            <v>ASB AC Leisure main bank a/c</v>
          </cell>
          <cell r="E4032" t="str">
            <v>BS16300</v>
          </cell>
        </row>
        <row r="4033">
          <cell r="A4033" t="str">
            <v>BS16153SAP-AC</v>
          </cell>
          <cell r="B4033" t="str">
            <v>SAP-AC</v>
          </cell>
          <cell r="C4033">
            <v>16153</v>
          </cell>
          <cell r="D4033" t="str">
            <v>ASB AC Leisure Unrecognised DR CR</v>
          </cell>
          <cell r="E4033" t="str">
            <v>BS16300</v>
          </cell>
        </row>
        <row r="4034">
          <cell r="A4034" t="str">
            <v>BS16154SAP-AC</v>
          </cell>
          <cell r="B4034" t="str">
            <v>SAP-AC</v>
          </cell>
          <cell r="C4034">
            <v>16154</v>
          </cell>
          <cell r="D4034" t="str">
            <v>ASB AC Leisure Dishonour 34200</v>
          </cell>
          <cell r="E4034" t="str">
            <v>BS16300</v>
          </cell>
        </row>
        <row r="4035">
          <cell r="A4035" t="str">
            <v>BS16155SAP-AC</v>
          </cell>
          <cell r="B4035" t="str">
            <v>SAP-AC</v>
          </cell>
          <cell r="C4035">
            <v>16155</v>
          </cell>
          <cell r="D4035" t="str">
            <v>ASB AC Leisure clearing</v>
          </cell>
          <cell r="E4035" t="str">
            <v>BS16300</v>
          </cell>
        </row>
        <row r="4036">
          <cell r="A4036" t="str">
            <v>BS16170SAP-AC</v>
          </cell>
          <cell r="B4036" t="str">
            <v>SAP-AC</v>
          </cell>
          <cell r="C4036">
            <v>16170</v>
          </cell>
          <cell r="D4036" t="str">
            <v>ASB AC Library Main Bank ac 12-3113-0131393-00</v>
          </cell>
          <cell r="E4036" t="str">
            <v>BS16300</v>
          </cell>
        </row>
        <row r="4037">
          <cell r="A4037" t="str">
            <v>BS16173SAP-AC</v>
          </cell>
          <cell r="B4037" t="str">
            <v>SAP-AC</v>
          </cell>
          <cell r="C4037">
            <v>16173</v>
          </cell>
          <cell r="D4037" t="str">
            <v>ASB AC Library Unrecognised DR CR 39300</v>
          </cell>
          <cell r="E4037" t="str">
            <v>BS16300</v>
          </cell>
        </row>
        <row r="4038">
          <cell r="A4038" t="str">
            <v>BS16174SAP-AC</v>
          </cell>
          <cell r="B4038" t="str">
            <v>SAP-AC</v>
          </cell>
          <cell r="C4038">
            <v>16174</v>
          </cell>
          <cell r="D4038" t="str">
            <v>ASB Library Dishonour 39300</v>
          </cell>
          <cell r="E4038" t="str">
            <v>BS16300</v>
          </cell>
        </row>
        <row r="4039">
          <cell r="A4039" t="str">
            <v>BS16175SAP-AC</v>
          </cell>
          <cell r="B4039" t="str">
            <v>SAP-AC</v>
          </cell>
          <cell r="C4039">
            <v>16175</v>
          </cell>
          <cell r="D4039" t="str">
            <v>ASB Library Clearing 39300</v>
          </cell>
          <cell r="E4039" t="str">
            <v>BS16300</v>
          </cell>
        </row>
        <row r="4040">
          <cell r="A4040" t="str">
            <v>BS16180SAP-AC</v>
          </cell>
          <cell r="B4040" t="str">
            <v>SAP-AC</v>
          </cell>
          <cell r="C4040">
            <v>16180</v>
          </cell>
          <cell r="D4040" t="str">
            <v>ASB Panuku Property Bank a/c 12-3113-0131174-02</v>
          </cell>
          <cell r="E4040" t="str">
            <v>BS16300</v>
          </cell>
        </row>
        <row r="4041">
          <cell r="A4041" t="str">
            <v>BS16181SAP-AC</v>
          </cell>
          <cell r="B4041" t="str">
            <v>SAP-AC</v>
          </cell>
          <cell r="C4041">
            <v>16181</v>
          </cell>
          <cell r="D4041" t="str">
            <v>ASB Panuku Payment Lot 17402</v>
          </cell>
          <cell r="E4041" t="str">
            <v>BS16300</v>
          </cell>
        </row>
        <row r="4042">
          <cell r="A4042" t="str">
            <v>BS16182SAP-AC</v>
          </cell>
          <cell r="B4042" t="str">
            <v>SAP-AC</v>
          </cell>
          <cell r="C4042">
            <v>16182</v>
          </cell>
          <cell r="D4042" t="str">
            <v>ASB Panuku Returns Lot 17402</v>
          </cell>
          <cell r="E4042" t="str">
            <v>BS16300</v>
          </cell>
        </row>
        <row r="4043">
          <cell r="A4043" t="str">
            <v>BS16183SAP-AC</v>
          </cell>
          <cell r="B4043" t="str">
            <v>SAP-AC</v>
          </cell>
          <cell r="C4043">
            <v>16183</v>
          </cell>
          <cell r="D4043" t="str">
            <v>ASB Panuku Unrecognised DR CR 17402</v>
          </cell>
          <cell r="E4043" t="str">
            <v>BS16300</v>
          </cell>
        </row>
        <row r="4044">
          <cell r="A4044" t="str">
            <v>BS16185SAP-AC</v>
          </cell>
          <cell r="B4044" t="str">
            <v>SAP-AC</v>
          </cell>
          <cell r="C4044">
            <v>16185</v>
          </cell>
          <cell r="D4044" t="str">
            <v>ASB Panuku Clearing 17402</v>
          </cell>
          <cell r="E4044" t="str">
            <v>BS16300</v>
          </cell>
        </row>
        <row r="4045">
          <cell r="A4045" t="str">
            <v>BS16210SAP-AC</v>
          </cell>
          <cell r="B4045" t="str">
            <v>SAP-AC</v>
          </cell>
          <cell r="C4045" t="str">
            <v>16210</v>
          </cell>
          <cell r="D4045" t="str">
            <v>Till float</v>
          </cell>
          <cell r="E4045" t="str">
            <v>BS16210</v>
          </cell>
        </row>
        <row r="4046">
          <cell r="A4046" t="str">
            <v>BS16230SAP-AC</v>
          </cell>
          <cell r="B4046" t="str">
            <v>SAP-AC</v>
          </cell>
          <cell r="C4046">
            <v>16230</v>
          </cell>
          <cell r="D4046" t="str">
            <v>ASB AMPM Rent 40600</v>
          </cell>
          <cell r="E4046" t="str">
            <v>BS16300</v>
          </cell>
        </row>
        <row r="4047">
          <cell r="A4047" t="str">
            <v>BS16231SAP-AC</v>
          </cell>
          <cell r="B4047" t="str">
            <v>SAP-AC</v>
          </cell>
          <cell r="C4047">
            <v>16231</v>
          </cell>
          <cell r="D4047" t="str">
            <v>ASB Payment Lot 40600</v>
          </cell>
          <cell r="E4047" t="str">
            <v>BS16300</v>
          </cell>
        </row>
        <row r="4048">
          <cell r="A4048" t="str">
            <v>BS16232SAP-AC</v>
          </cell>
          <cell r="B4048" t="str">
            <v>SAP-AC</v>
          </cell>
          <cell r="C4048">
            <v>16232</v>
          </cell>
          <cell r="D4048" t="str">
            <v>ASB AMPM Returns 406</v>
          </cell>
          <cell r="E4048" t="str">
            <v>BS16300</v>
          </cell>
        </row>
        <row r="4049">
          <cell r="A4049" t="str">
            <v>BS16250SAP-AC</v>
          </cell>
          <cell r="B4049" t="str">
            <v>SAP-AC</v>
          </cell>
          <cell r="C4049" t="str">
            <v>16250</v>
          </cell>
          <cell r="D4049" t="str">
            <v>Overnight deposits</v>
          </cell>
          <cell r="E4049" t="str">
            <v>BS16250</v>
          </cell>
        </row>
        <row r="4050">
          <cell r="A4050" t="str">
            <v>BS16270SAP-AC</v>
          </cell>
          <cell r="B4050" t="str">
            <v>SAP-AC</v>
          </cell>
          <cell r="C4050">
            <v>16270</v>
          </cell>
          <cell r="D4050" t="str">
            <v>ASB ATEED bk ac 123</v>
          </cell>
          <cell r="E4050" t="str">
            <v>BS16300</v>
          </cell>
        </row>
        <row r="4051">
          <cell r="A4051" t="str">
            <v>BS16272SAP-AC</v>
          </cell>
          <cell r="B4051" t="str">
            <v>SAP-AC</v>
          </cell>
          <cell r="C4051">
            <v>16272</v>
          </cell>
          <cell r="D4051" t="str">
            <v>ASB ATEED Pay cl 123</v>
          </cell>
          <cell r="E4051" t="str">
            <v>BS16300</v>
          </cell>
        </row>
        <row r="4052">
          <cell r="A4052" t="str">
            <v>BS16273SAP-AC</v>
          </cell>
          <cell r="B4052" t="str">
            <v>SAP-AC</v>
          </cell>
          <cell r="C4052">
            <v>16273</v>
          </cell>
          <cell r="D4052" t="str">
            <v>ASB ATEED Unrecg 123</v>
          </cell>
          <cell r="E4052" t="str">
            <v>BS16300</v>
          </cell>
        </row>
        <row r="4053">
          <cell r="A4053" t="str">
            <v>BS16280SAP-AC</v>
          </cell>
          <cell r="B4053" t="str">
            <v>SAP-AC</v>
          </cell>
          <cell r="C4053">
            <v>16280</v>
          </cell>
          <cell r="D4053" t="str">
            <v>ASB RFA Main Bank Account 12-3113-0131131-00</v>
          </cell>
          <cell r="E4053" t="str">
            <v>BS16300</v>
          </cell>
        </row>
        <row r="4054">
          <cell r="A4054" t="str">
            <v>BS16283SAP-AC</v>
          </cell>
          <cell r="B4054" t="str">
            <v>SAP-AC</v>
          </cell>
          <cell r="C4054">
            <v>16283</v>
          </cell>
          <cell r="D4054" t="str">
            <v>ASB RFA Unrecog 131</v>
          </cell>
          <cell r="E4054" t="str">
            <v>BS16300</v>
          </cell>
        </row>
        <row r="4055">
          <cell r="A4055" t="str">
            <v>BS16286SAP-AC</v>
          </cell>
          <cell r="B4055" t="str">
            <v>SAP-AC</v>
          </cell>
          <cell r="C4055">
            <v>16286</v>
          </cell>
          <cell r="D4055" t="str">
            <v>Events credit facility 131-01</v>
          </cell>
          <cell r="E4055" t="str">
            <v>BS16286</v>
          </cell>
        </row>
        <row r="4056">
          <cell r="A4056" t="str">
            <v>BS16287SAP-AC</v>
          </cell>
          <cell r="B4056" t="str">
            <v>SAP-AC</v>
          </cell>
          <cell r="C4056">
            <v>16287</v>
          </cell>
          <cell r="D4056" t="str">
            <v>Bruce Mason Centre Fund 131-02</v>
          </cell>
          <cell r="E4056" t="str">
            <v>BS16300</v>
          </cell>
        </row>
        <row r="4057">
          <cell r="A4057" t="str">
            <v>BS16288SAP-AC</v>
          </cell>
          <cell r="B4057" t="str">
            <v>SAP-AC</v>
          </cell>
          <cell r="C4057">
            <v>16288</v>
          </cell>
          <cell r="D4057" t="str">
            <v>Production Fund Auckland Live 131-03</v>
          </cell>
          <cell r="E4057" t="str">
            <v>BS16300</v>
          </cell>
        </row>
        <row r="4058">
          <cell r="A4058" t="str">
            <v>BS16289SAP-AC</v>
          </cell>
          <cell r="B4058" t="str">
            <v>SAP-AC</v>
          </cell>
          <cell r="C4058" t="str">
            <v>16289</v>
          </cell>
          <cell r="D4058" t="str">
            <v>Art Gallery Reserve 131-04</v>
          </cell>
          <cell r="E4058" t="str">
            <v>BS16300</v>
          </cell>
        </row>
        <row r="4059">
          <cell r="A4059" t="str">
            <v>BS16290SAP-AC</v>
          </cell>
          <cell r="B4059" t="str">
            <v>SAP-AC</v>
          </cell>
          <cell r="C4059">
            <v>16290</v>
          </cell>
          <cell r="D4059" t="str">
            <v>ASB PDA Main bk ac</v>
          </cell>
          <cell r="E4059" t="str">
            <v>BS16300</v>
          </cell>
        </row>
        <row r="4060">
          <cell r="A4060" t="str">
            <v>BS16291SAP-AC</v>
          </cell>
          <cell r="B4060" t="str">
            <v>SAP-AC</v>
          </cell>
          <cell r="C4060">
            <v>16291</v>
          </cell>
          <cell r="D4060" t="str">
            <v>ASB PDA Cheque payments 17400</v>
          </cell>
          <cell r="E4060" t="str">
            <v>BS16300</v>
          </cell>
        </row>
        <row r="4061">
          <cell r="A4061" t="str">
            <v>BS16292SAP-AC</v>
          </cell>
          <cell r="B4061" t="str">
            <v>SAP-AC</v>
          </cell>
          <cell r="C4061">
            <v>16292</v>
          </cell>
          <cell r="D4061" t="str">
            <v>ASB PDA Pymnts 174</v>
          </cell>
          <cell r="E4061" t="str">
            <v>BS16300</v>
          </cell>
        </row>
        <row r="4062">
          <cell r="A4062" t="str">
            <v>BS16293SAP-AC</v>
          </cell>
          <cell r="B4062" t="str">
            <v>SAP-AC</v>
          </cell>
          <cell r="C4062">
            <v>16293</v>
          </cell>
          <cell r="D4062" t="str">
            <v>ASB PDA Unrec 174</v>
          </cell>
          <cell r="E4062" t="str">
            <v>BS16300</v>
          </cell>
        </row>
        <row r="4063">
          <cell r="A4063" t="str">
            <v>BS16300SAP-AC</v>
          </cell>
          <cell r="B4063" t="str">
            <v>SAP-AC</v>
          </cell>
          <cell r="C4063" t="str">
            <v>16300</v>
          </cell>
          <cell r="D4063" t="str">
            <v>BNZ Main Bank Account 02-0192-0122204-00</v>
          </cell>
          <cell r="E4063" t="str">
            <v>BS16300</v>
          </cell>
        </row>
        <row r="4064">
          <cell r="A4064" t="str">
            <v>BS16301SAP-AC</v>
          </cell>
          <cell r="B4064" t="str">
            <v>SAP-AC</v>
          </cell>
          <cell r="C4064" t="str">
            <v>16301</v>
          </cell>
          <cell r="D4064" t="str">
            <v>BNZ Cheque Payments Clg Account 02-0192-0122204-00</v>
          </cell>
          <cell r="E4064" t="str">
            <v>BS16300</v>
          </cell>
        </row>
        <row r="4065">
          <cell r="A4065" t="str">
            <v>BS16302SAP-AC</v>
          </cell>
          <cell r="B4065" t="str">
            <v>SAP-AC</v>
          </cell>
          <cell r="C4065" t="str">
            <v>16302</v>
          </cell>
          <cell r="D4065" t="str">
            <v>BNZ Auto Payments Clg Account 02-0192-0122204-00</v>
          </cell>
          <cell r="E4065" t="str">
            <v>BS16300</v>
          </cell>
        </row>
        <row r="4066">
          <cell r="A4066" t="str">
            <v>BS16303SAP-AC</v>
          </cell>
          <cell r="B4066" t="str">
            <v>SAP-AC</v>
          </cell>
          <cell r="C4066" t="str">
            <v>16303</v>
          </cell>
          <cell r="D4066" t="str">
            <v>BNZ Unrecg Debit 02-0192-0122204-00</v>
          </cell>
          <cell r="E4066" t="str">
            <v>BS16300</v>
          </cell>
        </row>
        <row r="4067">
          <cell r="A4067" t="str">
            <v>BS16304SAP-AC</v>
          </cell>
          <cell r="B4067" t="str">
            <v>SAP-AC</v>
          </cell>
          <cell r="C4067" t="str">
            <v>16304</v>
          </cell>
          <cell r="D4067" t="str">
            <v>BNZ Unrecg Credit 02-0192-0122204-00</v>
          </cell>
          <cell r="E4067" t="str">
            <v>BS16300</v>
          </cell>
        </row>
        <row r="4068">
          <cell r="A4068" t="str">
            <v>BS16305SAP-AC</v>
          </cell>
          <cell r="B4068" t="str">
            <v>SAP-AC</v>
          </cell>
          <cell r="C4068" t="str">
            <v>16305</v>
          </cell>
          <cell r="D4068" t="str">
            <v>Wharves (POAL) 03-0104-0588291-000</v>
          </cell>
          <cell r="E4068" t="str">
            <v>BS16300</v>
          </cell>
        </row>
        <row r="4069">
          <cell r="A4069" t="str">
            <v>BS16306SAP-AC</v>
          </cell>
          <cell r="B4069" t="str">
            <v>SAP-AC</v>
          </cell>
          <cell r="C4069" t="str">
            <v>16306</v>
          </cell>
          <cell r="D4069" t="str">
            <v>Moana Pacific House (Colliers) 02-0100-0594096-017</v>
          </cell>
          <cell r="E4069" t="str">
            <v>BS16300</v>
          </cell>
        </row>
        <row r="4070">
          <cell r="A4070" t="str">
            <v>BS16307SAP-AC</v>
          </cell>
          <cell r="B4070" t="str">
            <v>SAP-AC</v>
          </cell>
          <cell r="C4070" t="str">
            <v>16307</v>
          </cell>
          <cell r="D4070" t="str">
            <v>BNZ ACPL rent portfolio acc 02-0192-0122001-000</v>
          </cell>
          <cell r="E4070" t="str">
            <v>BS16300</v>
          </cell>
        </row>
        <row r="4071">
          <cell r="A4071" t="str">
            <v>BS16310SAP-AC</v>
          </cell>
          <cell r="B4071" t="str">
            <v>SAP-AC</v>
          </cell>
          <cell r="C4071" t="str">
            <v>16310</v>
          </cell>
          <cell r="D4071" t="str">
            <v>BNZ Main Bank Account 02-0192-0122212-00</v>
          </cell>
          <cell r="E4071" t="str">
            <v>BS16300</v>
          </cell>
        </row>
        <row r="4072">
          <cell r="A4072" t="str">
            <v>BS16311SAP-AC</v>
          </cell>
          <cell r="B4072" t="str">
            <v>SAP-AC</v>
          </cell>
          <cell r="C4072" t="str">
            <v>16311</v>
          </cell>
          <cell r="D4072" t="str">
            <v>BNZ Cheque Payments Clg Account 02-0192-0122212-00</v>
          </cell>
          <cell r="E4072" t="str">
            <v>BS16300</v>
          </cell>
        </row>
        <row r="4073">
          <cell r="A4073" t="str">
            <v>BS16312SAP-AC</v>
          </cell>
          <cell r="B4073" t="str">
            <v>SAP-AC</v>
          </cell>
          <cell r="C4073" t="str">
            <v>16312</v>
          </cell>
          <cell r="D4073" t="str">
            <v>BNZ Auto Payments Clg Account 02-0192-0122212-00</v>
          </cell>
          <cell r="E4073" t="str">
            <v>BS16300</v>
          </cell>
        </row>
        <row r="4074">
          <cell r="A4074" t="str">
            <v>BS16313SAP-AC</v>
          </cell>
          <cell r="B4074" t="str">
            <v>SAP-AC</v>
          </cell>
          <cell r="C4074" t="str">
            <v>16313</v>
          </cell>
          <cell r="D4074" t="str">
            <v>BNZ Unrecg Debit 02-0192-0122212-00</v>
          </cell>
          <cell r="E4074" t="str">
            <v>BS16300</v>
          </cell>
        </row>
        <row r="4075">
          <cell r="A4075" t="str">
            <v>BS16314SAP-AC</v>
          </cell>
          <cell r="B4075" t="str">
            <v>SAP-AC</v>
          </cell>
          <cell r="C4075" t="str">
            <v>16314</v>
          </cell>
          <cell r="D4075" t="str">
            <v>BNZ Unrecg Credit 02-0192-0122212-00</v>
          </cell>
          <cell r="E4075" t="str">
            <v>BS16300</v>
          </cell>
        </row>
        <row r="4076">
          <cell r="A4076" t="str">
            <v>BS16315SAP-AC</v>
          </cell>
          <cell r="B4076" t="str">
            <v>SAP-AC</v>
          </cell>
          <cell r="C4076" t="str">
            <v>16315</v>
          </cell>
          <cell r="D4076" t="str">
            <v>BNZ MCIL Bank Account 02-0192-0122212-008</v>
          </cell>
          <cell r="E4076" t="str">
            <v>BS16300</v>
          </cell>
        </row>
        <row r="4077">
          <cell r="A4077" t="str">
            <v>BS16320SAP-AC</v>
          </cell>
          <cell r="B4077" t="str">
            <v>SAP-AC</v>
          </cell>
          <cell r="C4077" t="str">
            <v>16320</v>
          </cell>
          <cell r="D4077" t="str">
            <v>BNZ Main Bank Account 02-0192-0122239-00</v>
          </cell>
          <cell r="E4077" t="str">
            <v>BS16300</v>
          </cell>
        </row>
        <row r="4078">
          <cell r="A4078" t="str">
            <v>BS16321SAP-AC</v>
          </cell>
          <cell r="B4078" t="str">
            <v>SAP-AC</v>
          </cell>
          <cell r="C4078" t="str">
            <v>16321</v>
          </cell>
          <cell r="D4078" t="str">
            <v>BNZ Cheque Payments Clg Account 02-0192-0122239-00</v>
          </cell>
          <cell r="E4078" t="str">
            <v>BS16300</v>
          </cell>
        </row>
        <row r="4079">
          <cell r="A4079" t="str">
            <v>BS16322SAP-AC</v>
          </cell>
          <cell r="B4079" t="str">
            <v>SAP-AC</v>
          </cell>
          <cell r="C4079" t="str">
            <v>16322</v>
          </cell>
          <cell r="D4079" t="str">
            <v>BNZ Auto Payments Clg Account 02-0192-0122239-00</v>
          </cell>
          <cell r="E4079" t="str">
            <v>BS16300</v>
          </cell>
        </row>
        <row r="4080">
          <cell r="A4080" t="str">
            <v>BS16323SAP-AC</v>
          </cell>
          <cell r="B4080" t="str">
            <v>SAP-AC</v>
          </cell>
          <cell r="C4080" t="str">
            <v>16323</v>
          </cell>
          <cell r="D4080" t="str">
            <v>BNZ Unrecg Debit 02-0192-0122239-00</v>
          </cell>
          <cell r="E4080" t="str">
            <v>BS16300</v>
          </cell>
        </row>
        <row r="4081">
          <cell r="A4081" t="str">
            <v>BS16324SAP-AC</v>
          </cell>
          <cell r="B4081" t="str">
            <v>SAP-AC</v>
          </cell>
          <cell r="C4081" t="str">
            <v>16324</v>
          </cell>
          <cell r="D4081" t="str">
            <v>BNZ Unrecg Credit 02-0192-0122239-00</v>
          </cell>
          <cell r="E4081" t="str">
            <v>BS16300</v>
          </cell>
        </row>
        <row r="4082">
          <cell r="A4082" t="str">
            <v>BS16325SAP-AC</v>
          </cell>
          <cell r="B4082" t="str">
            <v>SAP-AC</v>
          </cell>
          <cell r="C4082" t="str">
            <v>16325</v>
          </cell>
          <cell r="D4082" t="str">
            <v>BNZ ATEED Grid AKL</v>
          </cell>
          <cell r="E4082" t="str">
            <v>BS16300</v>
          </cell>
        </row>
        <row r="4083">
          <cell r="A4083" t="str">
            <v>BS16326SAP-AC</v>
          </cell>
          <cell r="B4083" t="str">
            <v>SAP-AC</v>
          </cell>
          <cell r="C4083" t="str">
            <v>16326</v>
          </cell>
          <cell r="D4083" t="str">
            <v>World Masters Games 2017 limited</v>
          </cell>
          <cell r="E4083" t="str">
            <v>BS16300</v>
          </cell>
        </row>
        <row r="4084">
          <cell r="A4084" t="str">
            <v>BS16330SAP-AC</v>
          </cell>
          <cell r="B4084" t="str">
            <v>SAP-AC</v>
          </cell>
          <cell r="C4084" t="str">
            <v>16330</v>
          </cell>
          <cell r="D4084" t="str">
            <v>BNZ Main Bank Account 02-0192-0122247-00</v>
          </cell>
          <cell r="E4084" t="str">
            <v>BS16300</v>
          </cell>
        </row>
        <row r="4085">
          <cell r="A4085" t="str">
            <v>BS16331SAP-AC</v>
          </cell>
          <cell r="B4085" t="str">
            <v>SAP-AC</v>
          </cell>
          <cell r="C4085" t="str">
            <v>16331</v>
          </cell>
          <cell r="D4085" t="str">
            <v>BNZ Cheque Payments Clg Account 02-0192-0122247-00</v>
          </cell>
          <cell r="E4085" t="str">
            <v>BS16300</v>
          </cell>
        </row>
        <row r="4086">
          <cell r="A4086" t="str">
            <v>BS16332SAP-AC</v>
          </cell>
          <cell r="B4086" t="str">
            <v>SAP-AC</v>
          </cell>
          <cell r="C4086" t="str">
            <v>16332</v>
          </cell>
          <cell r="D4086" t="str">
            <v>BNZ Auto Payments Clg Account 02-0192-0122247-00</v>
          </cell>
          <cell r="E4086" t="str">
            <v>BS16300</v>
          </cell>
        </row>
        <row r="4087">
          <cell r="A4087" t="str">
            <v>BS16333SAP-AC</v>
          </cell>
          <cell r="B4087" t="str">
            <v>SAP-AC</v>
          </cell>
          <cell r="C4087" t="str">
            <v>16333</v>
          </cell>
          <cell r="D4087" t="str">
            <v>BNZ Unrecg Debit 02-0192-0122247-00</v>
          </cell>
          <cell r="E4087" t="str">
            <v>BS16300</v>
          </cell>
        </row>
        <row r="4088">
          <cell r="A4088" t="str">
            <v>BS16334SAP-AC</v>
          </cell>
          <cell r="B4088" t="str">
            <v>SAP-AC</v>
          </cell>
          <cell r="C4088" t="str">
            <v>16334</v>
          </cell>
          <cell r="D4088" t="str">
            <v>BNZ Unrecg Credit 02-0192-0122247-00</v>
          </cell>
          <cell r="E4088" t="str">
            <v>BS16300</v>
          </cell>
        </row>
        <row r="4089">
          <cell r="A4089" t="str">
            <v>BS16335SAP-AC</v>
          </cell>
          <cell r="B4089" t="str">
            <v>SAP-AC</v>
          </cell>
          <cell r="C4089" t="str">
            <v>16335</v>
          </cell>
          <cell r="D4089" t="str">
            <v>BNZ Production Fund 02-0192-0122247-05 RFA</v>
          </cell>
          <cell r="E4089" t="str">
            <v>BS16300</v>
          </cell>
        </row>
        <row r="4090">
          <cell r="A4090" t="str">
            <v>BS16336SAP-AC</v>
          </cell>
          <cell r="B4090" t="str">
            <v>SAP-AC</v>
          </cell>
          <cell r="C4090" t="str">
            <v>16336</v>
          </cell>
          <cell r="D4090" t="str">
            <v>BNZ Working capital ac 02-0192-0122247-06 RFA</v>
          </cell>
          <cell r="E4090" t="str">
            <v>BS16300</v>
          </cell>
        </row>
        <row r="4091">
          <cell r="A4091" t="str">
            <v>BS16337SAP-AC</v>
          </cell>
          <cell r="B4091" t="str">
            <v>SAP-AC</v>
          </cell>
          <cell r="C4091" t="str">
            <v>16337</v>
          </cell>
          <cell r="D4091" t="str">
            <v>BNZ RFA deposit ac 02-0192-0122247-001 RFA</v>
          </cell>
          <cell r="E4091" t="str">
            <v>BS16300</v>
          </cell>
        </row>
        <row r="4092">
          <cell r="A4092" t="str">
            <v>BS16338SAP-AC</v>
          </cell>
          <cell r="B4092" t="str">
            <v>SAP-AC</v>
          </cell>
          <cell r="C4092" t="str">
            <v>16338</v>
          </cell>
          <cell r="D4092" t="str">
            <v>BNZ RFA BMC ac 02-0192-0122247-002 RFA</v>
          </cell>
          <cell r="E4092" t="str">
            <v>BS16300</v>
          </cell>
        </row>
        <row r="4093">
          <cell r="A4093" t="str">
            <v>BS16340SAP-AC</v>
          </cell>
          <cell r="B4093" t="str">
            <v>SAP-AC</v>
          </cell>
          <cell r="C4093" t="str">
            <v>16340</v>
          </cell>
          <cell r="D4093" t="str">
            <v>BNZ Main Bank Account 02-0192-0122255-00</v>
          </cell>
          <cell r="E4093" t="str">
            <v>BS16300</v>
          </cell>
        </row>
        <row r="4094">
          <cell r="A4094" t="str">
            <v>BS16341SAP-AC</v>
          </cell>
          <cell r="B4094" t="str">
            <v>SAP-AC</v>
          </cell>
          <cell r="C4094" t="str">
            <v>16341</v>
          </cell>
          <cell r="D4094" t="str">
            <v>BNZ Cheque Payments Clg Account 02-0192-0122255-00</v>
          </cell>
          <cell r="E4094" t="str">
            <v>BS16300</v>
          </cell>
        </row>
        <row r="4095">
          <cell r="A4095" t="str">
            <v>BS16342SAP-AC</v>
          </cell>
          <cell r="B4095" t="str">
            <v>SAP-AC</v>
          </cell>
          <cell r="C4095" t="str">
            <v>16342</v>
          </cell>
          <cell r="D4095" t="str">
            <v>BNZ Auto Payments Clg Account 02-0192-0122255-00</v>
          </cell>
          <cell r="E4095" t="str">
            <v>BS16300</v>
          </cell>
        </row>
        <row r="4096">
          <cell r="A4096" t="str">
            <v>BS16343SAP-AC</v>
          </cell>
          <cell r="B4096" t="str">
            <v>SAP-AC</v>
          </cell>
          <cell r="C4096" t="str">
            <v>16343</v>
          </cell>
          <cell r="D4096" t="str">
            <v>BNZ Unrecg Debit 02-0192-0122255-00</v>
          </cell>
          <cell r="E4096" t="str">
            <v>BS16300</v>
          </cell>
        </row>
        <row r="4097">
          <cell r="A4097" t="str">
            <v>BS16344SAP-AC</v>
          </cell>
          <cell r="B4097" t="str">
            <v>SAP-AC</v>
          </cell>
          <cell r="C4097" t="str">
            <v>16344</v>
          </cell>
          <cell r="D4097" t="str">
            <v>BNZ Unrecg Credit 02-0192-0122255-00</v>
          </cell>
          <cell r="E4097" t="str">
            <v>BS16300</v>
          </cell>
        </row>
        <row r="4098">
          <cell r="A4098" t="str">
            <v>BS16350SAP-AC</v>
          </cell>
          <cell r="B4098" t="str">
            <v>SAP-AC</v>
          </cell>
          <cell r="C4098" t="str">
            <v>16350</v>
          </cell>
          <cell r="D4098" t="str">
            <v>BNZ Main Bank Account 02-0192-0122263-00</v>
          </cell>
          <cell r="E4098" t="str">
            <v>BS16300</v>
          </cell>
        </row>
        <row r="4099">
          <cell r="A4099" t="str">
            <v>BS16351SAP-AC</v>
          </cell>
          <cell r="B4099" t="str">
            <v>SAP-AC</v>
          </cell>
          <cell r="C4099" t="str">
            <v>16351</v>
          </cell>
          <cell r="D4099" t="str">
            <v>BNZ Cheque Payments Clg Account 02-0192-0122263-00</v>
          </cell>
          <cell r="E4099" t="str">
            <v>BS16300</v>
          </cell>
        </row>
        <row r="4100">
          <cell r="A4100" t="str">
            <v>BS16352SAP-AC</v>
          </cell>
          <cell r="B4100" t="str">
            <v>SAP-AC</v>
          </cell>
          <cell r="C4100" t="str">
            <v>16352</v>
          </cell>
          <cell r="D4100" t="str">
            <v>BNZ Auto Payments Clg Account 02-0192-0122263-00</v>
          </cell>
          <cell r="E4100" t="str">
            <v>BS16300</v>
          </cell>
        </row>
        <row r="4101">
          <cell r="A4101" t="str">
            <v>BS16353SAP-AC</v>
          </cell>
          <cell r="B4101" t="str">
            <v>SAP-AC</v>
          </cell>
          <cell r="C4101" t="str">
            <v>16353</v>
          </cell>
          <cell r="D4101" t="str">
            <v>BNZ Unrecg Debit 02-0192-0122263-00</v>
          </cell>
          <cell r="E4101" t="str">
            <v>BS16300</v>
          </cell>
        </row>
        <row r="4102">
          <cell r="A4102" t="str">
            <v>BS16354SAP-AC</v>
          </cell>
          <cell r="B4102" t="str">
            <v>SAP-AC</v>
          </cell>
          <cell r="C4102" t="str">
            <v>16354</v>
          </cell>
          <cell r="D4102" t="str">
            <v>BNZ Unrecg Credit 02-0192-0122263-00</v>
          </cell>
          <cell r="E4102" t="str">
            <v>BS16300</v>
          </cell>
        </row>
        <row r="4103">
          <cell r="A4103" t="str">
            <v>BS16360SAP-AC</v>
          </cell>
          <cell r="B4103" t="str">
            <v>SAP-AC</v>
          </cell>
          <cell r="C4103" t="str">
            <v>16360</v>
          </cell>
          <cell r="D4103" t="str">
            <v>BNZ City Park Account 02-0192-0122204-03</v>
          </cell>
          <cell r="E4103" t="str">
            <v>BS16300</v>
          </cell>
        </row>
        <row r="4104">
          <cell r="A4104" t="str">
            <v>BS16363SAP-AC</v>
          </cell>
          <cell r="B4104" t="str">
            <v>SAP-AC</v>
          </cell>
          <cell r="C4104" t="str">
            <v>16363</v>
          </cell>
          <cell r="D4104" t="str">
            <v>BNZ Unrecg Debit 02-0192-0122204-03</v>
          </cell>
          <cell r="E4104" t="str">
            <v>BS16300</v>
          </cell>
        </row>
        <row r="4105">
          <cell r="A4105" t="str">
            <v>BS16364SAP-AC</v>
          </cell>
          <cell r="B4105" t="str">
            <v>SAP-AC</v>
          </cell>
          <cell r="C4105" t="str">
            <v>16364</v>
          </cell>
          <cell r="D4105" t="str">
            <v>BNZ Unrecg Credit 02-0192-0122204-03</v>
          </cell>
          <cell r="E4105" t="str">
            <v>BS16300</v>
          </cell>
        </row>
        <row r="4106">
          <cell r="A4106" t="str">
            <v>BS16370SAP-AC</v>
          </cell>
          <cell r="B4106" t="str">
            <v>SAP-AC</v>
          </cell>
          <cell r="C4106" t="str">
            <v>16370</v>
          </cell>
          <cell r="D4106" t="str">
            <v>BNZ Main Bank Account 02-0192-0122212-20</v>
          </cell>
          <cell r="E4106" t="str">
            <v>BS16300</v>
          </cell>
        </row>
        <row r="4107">
          <cell r="A4107" t="str">
            <v>BS16375SAP-AC</v>
          </cell>
          <cell r="B4107" t="str">
            <v>SAP-AC</v>
          </cell>
          <cell r="C4107">
            <v>16375</v>
          </cell>
          <cell r="D4107" t="str">
            <v>BNZ Panuku  Marinas bank recon clearing acct</v>
          </cell>
          <cell r="E4107" t="str">
            <v>BS16300</v>
          </cell>
        </row>
        <row r="4108">
          <cell r="A4108" t="str">
            <v>BS16380SAP-AC</v>
          </cell>
          <cell r="B4108" t="str">
            <v>SAP-AC</v>
          </cell>
          <cell r="C4108" t="str">
            <v>16380</v>
          </cell>
          <cell r="D4108" t="str">
            <v>BNZ Main Bank Account 02-0192-0122300-00</v>
          </cell>
          <cell r="E4108" t="str">
            <v>BS16300</v>
          </cell>
        </row>
        <row r="4109">
          <cell r="A4109" t="str">
            <v>BS16430SAP-AC</v>
          </cell>
          <cell r="B4109" t="str">
            <v>SAP-AC</v>
          </cell>
          <cell r="C4109" t="str">
            <v>16430</v>
          </cell>
          <cell r="D4109" t="str">
            <v>BNZ Rent Receipt Account 02-0192-0122001-00</v>
          </cell>
          <cell r="E4109" t="str">
            <v>BS16300</v>
          </cell>
        </row>
        <row r="4110">
          <cell r="A4110" t="str">
            <v>BS16431SAP-AC</v>
          </cell>
          <cell r="B4110" t="str">
            <v>SAP-AC</v>
          </cell>
          <cell r="C4110" t="str">
            <v>16431</v>
          </cell>
          <cell r="D4110" t="str">
            <v>BNZ Rent Payment Lot  Account 02-0192-0122001-00</v>
          </cell>
          <cell r="E4110" t="str">
            <v>BS16300</v>
          </cell>
        </row>
        <row r="4111">
          <cell r="A4111" t="str">
            <v>BS16432SAP-AC</v>
          </cell>
          <cell r="B4111" t="str">
            <v>SAP-AC</v>
          </cell>
          <cell r="C4111" t="str">
            <v>16432</v>
          </cell>
          <cell r="D4111" t="str">
            <v>BNZ Rent Returns Lot Account 02-0192-0122001-00</v>
          </cell>
          <cell r="E4111" t="str">
            <v>BS16300</v>
          </cell>
        </row>
        <row r="4112">
          <cell r="A4112" t="str">
            <v>BS16433SAP-AC</v>
          </cell>
          <cell r="B4112" t="str">
            <v>SAP-AC</v>
          </cell>
          <cell r="C4112" t="str">
            <v>16433</v>
          </cell>
          <cell r="D4112" t="str">
            <v>BNZ Rent NZpost Rem  Account 02-0192-0122001-00</v>
          </cell>
          <cell r="E4112" t="str">
            <v>BS16300</v>
          </cell>
        </row>
        <row r="4113">
          <cell r="A4113" t="str">
            <v>BS16434SAP-AC</v>
          </cell>
          <cell r="B4113" t="str">
            <v>SAP-AC</v>
          </cell>
          <cell r="C4113" t="str">
            <v>16434</v>
          </cell>
          <cell r="D4113" t="str">
            <v>BNZ Direct Debit Clg Account 02-0192-0122001-00</v>
          </cell>
          <cell r="E4113" t="str">
            <v>BS16300</v>
          </cell>
        </row>
        <row r="4114">
          <cell r="A4114" t="str">
            <v>BS16440SAP-AC</v>
          </cell>
          <cell r="B4114" t="str">
            <v>SAP-AC</v>
          </cell>
          <cell r="C4114" t="str">
            <v>16440</v>
          </cell>
          <cell r="D4114" t="str">
            <v>BNZ Main Bank Account 02-0192-0135187-00</v>
          </cell>
          <cell r="E4114" t="str">
            <v>BS16300</v>
          </cell>
        </row>
        <row r="4115">
          <cell r="A4115" t="str">
            <v>BS16443SAP-AC</v>
          </cell>
          <cell r="B4115" t="str">
            <v>SAP-AC</v>
          </cell>
          <cell r="C4115" t="str">
            <v>16443</v>
          </cell>
          <cell r="D4115" t="str">
            <v>BNZ Unrecg Debit 02-0192-0135187-00</v>
          </cell>
          <cell r="E4115" t="str">
            <v>BS16300</v>
          </cell>
        </row>
        <row r="4116">
          <cell r="A4116" t="str">
            <v>BS16444SAP-AC</v>
          </cell>
          <cell r="B4116" t="str">
            <v>SAP-AC</v>
          </cell>
          <cell r="C4116" t="str">
            <v>16444</v>
          </cell>
          <cell r="D4116" t="str">
            <v>BNZ Unrecg Credit 02-0192-0135187-00</v>
          </cell>
          <cell r="E4116" t="str">
            <v>BS16300</v>
          </cell>
        </row>
        <row r="4117">
          <cell r="A4117" t="str">
            <v>BS16450SAP-AC</v>
          </cell>
          <cell r="B4117" t="str">
            <v>SAP-AC</v>
          </cell>
          <cell r="C4117">
            <v>16450</v>
          </cell>
          <cell r="D4117" t="str">
            <v>AC Front of House 02-0108-0136779-00</v>
          </cell>
          <cell r="E4117" t="str">
            <v>BS16300</v>
          </cell>
        </row>
        <row r="4118">
          <cell r="A4118" t="str">
            <v>BS16451SAP-AC</v>
          </cell>
          <cell r="B4118" t="str">
            <v>SAP-AC</v>
          </cell>
          <cell r="C4118">
            <v>16451</v>
          </cell>
          <cell r="D4118" t="str">
            <v>AC PSCD Payment lots 77900</v>
          </cell>
          <cell r="E4118" t="str">
            <v>BS16300</v>
          </cell>
        </row>
        <row r="4119">
          <cell r="A4119" t="str">
            <v>BS16452SAP-AC</v>
          </cell>
          <cell r="B4119" t="str">
            <v>SAP-AC</v>
          </cell>
          <cell r="C4119">
            <v>16452</v>
          </cell>
          <cell r="D4119" t="str">
            <v>AC PSCD Returns lots 77900</v>
          </cell>
          <cell r="E4119" t="str">
            <v>BS16300</v>
          </cell>
        </row>
        <row r="4120">
          <cell r="A4120" t="str">
            <v>BS16453SAP-AC</v>
          </cell>
          <cell r="B4120" t="str">
            <v>SAP-AC</v>
          </cell>
          <cell r="C4120">
            <v>16453</v>
          </cell>
          <cell r="D4120" t="str">
            <v>Unrecognised DR CR 77900</v>
          </cell>
          <cell r="E4120" t="str">
            <v>BS16300</v>
          </cell>
        </row>
        <row r="4121">
          <cell r="A4121" t="str">
            <v>BS16455SAP-AC</v>
          </cell>
          <cell r="B4121" t="str">
            <v>SAP-AC</v>
          </cell>
          <cell r="C4121">
            <v>16455</v>
          </cell>
          <cell r="D4121" t="str">
            <v>Cash/Cheque FoH Clearing</v>
          </cell>
          <cell r="E4121" t="str">
            <v>BS16300</v>
          </cell>
        </row>
        <row r="4122">
          <cell r="A4122" t="str">
            <v>BS16456SAP-AC</v>
          </cell>
          <cell r="B4122" t="str">
            <v>SAP-AC</v>
          </cell>
          <cell r="C4122">
            <v>16456</v>
          </cell>
          <cell r="D4122" t="str">
            <v>EFTPOS FoH Clearing</v>
          </cell>
          <cell r="E4122" t="str">
            <v>BS16300</v>
          </cell>
        </row>
        <row r="4123">
          <cell r="A4123" t="str">
            <v>BS16457SAP-AC</v>
          </cell>
          <cell r="B4123" t="str">
            <v>SAP-AC</v>
          </cell>
          <cell r="C4123">
            <v>16457</v>
          </cell>
          <cell r="D4123" t="str">
            <v>American Express Clearing</v>
          </cell>
          <cell r="E4123" t="str">
            <v>BS16300</v>
          </cell>
        </row>
        <row r="4124">
          <cell r="A4124" t="str">
            <v>BS16458SAP-AC</v>
          </cell>
          <cell r="B4124" t="str">
            <v>SAP-AC</v>
          </cell>
          <cell r="C4124">
            <v>16458</v>
          </cell>
          <cell r="D4124" t="str">
            <v>IVR Clearing</v>
          </cell>
          <cell r="E4124" t="str">
            <v>BS16300</v>
          </cell>
        </row>
        <row r="4125">
          <cell r="A4125" t="str">
            <v>BS16459SAP-AC</v>
          </cell>
          <cell r="B4125" t="str">
            <v>SAP-AC</v>
          </cell>
          <cell r="C4125">
            <v>16459</v>
          </cell>
          <cell r="D4125" t="str">
            <v>AC Mobile EFTPOS 77900</v>
          </cell>
          <cell r="E4125" t="str">
            <v>BS16300</v>
          </cell>
        </row>
        <row r="4126">
          <cell r="A4126" t="str">
            <v>BS16460SAP-AC</v>
          </cell>
          <cell r="B4126" t="str">
            <v>SAP-AC</v>
          </cell>
          <cell r="C4126">
            <v>16460</v>
          </cell>
          <cell r="D4126" t="str">
            <v>AC remittance files 02-0108-0136787-00</v>
          </cell>
          <cell r="E4126" t="str">
            <v>BS16300</v>
          </cell>
        </row>
        <row r="4127">
          <cell r="A4127" t="str">
            <v>BS16463SAP-AC</v>
          </cell>
          <cell r="B4127" t="str">
            <v>SAP-AC</v>
          </cell>
          <cell r="C4127">
            <v>16463</v>
          </cell>
          <cell r="D4127" t="str">
            <v>Unrecognised DR/CR 78700</v>
          </cell>
          <cell r="E4127" t="str">
            <v>BS16300</v>
          </cell>
        </row>
        <row r="4128">
          <cell r="A4128" t="str">
            <v>BS16465SAP-AC</v>
          </cell>
          <cell r="B4128" t="str">
            <v>SAP-AC</v>
          </cell>
          <cell r="C4128">
            <v>16465</v>
          </cell>
          <cell r="D4128" t="str">
            <v>DD File Clearing</v>
          </cell>
          <cell r="E4128" t="str">
            <v>BS16300</v>
          </cell>
        </row>
        <row r="4129">
          <cell r="A4129" t="str">
            <v>BS16466SAP-AC</v>
          </cell>
          <cell r="B4129" t="str">
            <v>SAP-AC</v>
          </cell>
          <cell r="C4129">
            <v>16466</v>
          </cell>
          <cell r="D4129" t="str">
            <v>BNZ Remittance Clearing</v>
          </cell>
          <cell r="E4129" t="str">
            <v>BS16300</v>
          </cell>
        </row>
        <row r="4130">
          <cell r="A4130" t="str">
            <v>BS16467SAP-AC</v>
          </cell>
          <cell r="B4130" t="str">
            <v>SAP-AC</v>
          </cell>
          <cell r="C4130">
            <v>16467</v>
          </cell>
          <cell r="D4130" t="str">
            <v>KiwiBank Remittance Clearing</v>
          </cell>
          <cell r="E4130" t="str">
            <v>BS16300</v>
          </cell>
        </row>
        <row r="4131">
          <cell r="A4131" t="str">
            <v>BS16468SAP-AC</v>
          </cell>
          <cell r="B4131" t="str">
            <v>SAP-AC</v>
          </cell>
          <cell r="C4131">
            <v>16468</v>
          </cell>
          <cell r="D4131" t="str">
            <v>Customer Remitance Clearing</v>
          </cell>
          <cell r="E4131" t="str">
            <v>BS16300</v>
          </cell>
        </row>
        <row r="4132">
          <cell r="A4132" t="str">
            <v>BS16469SAP-AC</v>
          </cell>
          <cell r="B4132" t="str">
            <v>SAP-AC</v>
          </cell>
          <cell r="C4132">
            <v>16469</v>
          </cell>
          <cell r="D4132" t="str">
            <v>DPS Remittance Clearing</v>
          </cell>
          <cell r="E4132" t="str">
            <v>BS16300</v>
          </cell>
        </row>
        <row r="4133">
          <cell r="A4133" t="str">
            <v>BS16470SAP-AC</v>
          </cell>
          <cell r="B4133" t="str">
            <v>SAP-AC</v>
          </cell>
          <cell r="C4133">
            <v>16470</v>
          </cell>
          <cell r="D4133" t="str">
            <v>DPS Real Time Credit Card</v>
          </cell>
          <cell r="E4133" t="str">
            <v>BS16300</v>
          </cell>
        </row>
        <row r="4134">
          <cell r="A4134" t="str">
            <v>BS16471SAP-AC</v>
          </cell>
          <cell r="B4134" t="str">
            <v>SAP-AC</v>
          </cell>
          <cell r="C4134">
            <v>16471</v>
          </cell>
          <cell r="D4134" t="str">
            <v>DPS Ccard Multi</v>
          </cell>
          <cell r="E4134" t="str">
            <v>BS16300</v>
          </cell>
        </row>
        <row r="4135">
          <cell r="A4135" t="str">
            <v>BS16472SAP-AC</v>
          </cell>
          <cell r="B4135" t="str">
            <v>SAP-AC</v>
          </cell>
          <cell r="C4135">
            <v>16472</v>
          </cell>
          <cell r="D4135" t="str">
            <v>DPS A2A Multi</v>
          </cell>
          <cell r="E4135" t="str">
            <v>BS16300</v>
          </cell>
        </row>
        <row r="4136">
          <cell r="A4136" t="str">
            <v>BS16473SAP-AC</v>
          </cell>
          <cell r="B4136" t="str">
            <v>SAP-AC</v>
          </cell>
          <cell r="C4136">
            <v>16473</v>
          </cell>
          <cell r="D4136" t="str">
            <v>MoJ File Clearing</v>
          </cell>
          <cell r="E4136" t="str">
            <v>BS16300</v>
          </cell>
        </row>
        <row r="4137">
          <cell r="A4137" t="str">
            <v>BS16474SAP-AC</v>
          </cell>
          <cell r="B4137" t="str">
            <v>SAP-AC</v>
          </cell>
          <cell r="C4137">
            <v>16474</v>
          </cell>
          <cell r="D4137" t="str">
            <v>DIA Clearing</v>
          </cell>
          <cell r="E4137" t="str">
            <v>BS16300</v>
          </cell>
        </row>
        <row r="4138">
          <cell r="A4138" t="str">
            <v>BS16475SAP-AC</v>
          </cell>
          <cell r="B4138" t="str">
            <v>SAP-AC</v>
          </cell>
          <cell r="C4138">
            <v>16475</v>
          </cell>
          <cell r="D4138" t="str">
            <v>Collection Agencies Clearing</v>
          </cell>
          <cell r="E4138" t="str">
            <v>BS16300</v>
          </cell>
        </row>
        <row r="4139">
          <cell r="A4139" t="str">
            <v>BS16480SAP-AC</v>
          </cell>
          <cell r="B4139" t="str">
            <v>SAP-AC</v>
          </cell>
          <cell r="C4139">
            <v>16480</v>
          </cell>
          <cell r="D4139" t="str">
            <v>AC rates electronic 02-0108-0136816-00</v>
          </cell>
          <cell r="E4139" t="str">
            <v>BS16300</v>
          </cell>
        </row>
        <row r="4140">
          <cell r="A4140" t="str">
            <v>BS16483SAP-AC</v>
          </cell>
          <cell r="B4140" t="str">
            <v>SAP-AC</v>
          </cell>
          <cell r="C4140">
            <v>16483</v>
          </cell>
          <cell r="D4140" t="str">
            <v>Unrecognised DR/CR 81600</v>
          </cell>
          <cell r="E4140" t="str">
            <v>BS16300</v>
          </cell>
        </row>
        <row r="4141">
          <cell r="A4141" t="str">
            <v>BS16485SAP-AC</v>
          </cell>
          <cell r="B4141" t="str">
            <v>SAP-AC</v>
          </cell>
          <cell r="C4141">
            <v>16485</v>
          </cell>
          <cell r="D4141" t="str">
            <v>Rates Electronic Clearing</v>
          </cell>
          <cell r="E4141" t="str">
            <v>BS16300</v>
          </cell>
        </row>
        <row r="4142">
          <cell r="A4142" t="str">
            <v>BS16490SAP-AC</v>
          </cell>
          <cell r="B4142" t="str">
            <v>SAP-AC</v>
          </cell>
          <cell r="C4142">
            <v>16490</v>
          </cell>
          <cell r="D4142" t="str">
            <v>AC Non-rates electronic 02-0108-0136824-00</v>
          </cell>
          <cell r="E4142" t="str">
            <v>BS16300</v>
          </cell>
        </row>
        <row r="4143">
          <cell r="A4143" t="str">
            <v>BS16493SAP-AC</v>
          </cell>
          <cell r="B4143" t="str">
            <v>SAP-AC</v>
          </cell>
          <cell r="C4143">
            <v>16493</v>
          </cell>
          <cell r="D4143" t="str">
            <v>Unrecognised DR/CR 82400</v>
          </cell>
          <cell r="E4143" t="str">
            <v>BS16300</v>
          </cell>
        </row>
        <row r="4144">
          <cell r="A4144" t="str">
            <v>BS16495SAP-AC</v>
          </cell>
          <cell r="B4144" t="str">
            <v>SAP-AC</v>
          </cell>
          <cell r="C4144">
            <v>16495</v>
          </cell>
          <cell r="D4144" t="str">
            <v>Non-Rates Electronic Clearing</v>
          </cell>
          <cell r="E4144" t="str">
            <v>BS16300</v>
          </cell>
        </row>
        <row r="4145">
          <cell r="A4145" t="str">
            <v>BS16500SAP-AC</v>
          </cell>
          <cell r="B4145" t="str">
            <v>SAP-AC</v>
          </cell>
          <cell r="C4145">
            <v>16500</v>
          </cell>
          <cell r="D4145" t="str">
            <v>AC General dishonours 02-0108-0136904-00</v>
          </cell>
          <cell r="E4145" t="str">
            <v>BS16300</v>
          </cell>
        </row>
        <row r="4146">
          <cell r="A4146" t="str">
            <v>BS16503SAP-AC</v>
          </cell>
          <cell r="B4146" t="str">
            <v>SAP-AC</v>
          </cell>
          <cell r="C4146">
            <v>16503</v>
          </cell>
          <cell r="D4146" t="str">
            <v>Unrecognised DR/CR 90400</v>
          </cell>
          <cell r="E4146" t="str">
            <v>BS16300</v>
          </cell>
        </row>
        <row r="4147">
          <cell r="A4147" t="str">
            <v>BS16505SAP-AC</v>
          </cell>
          <cell r="B4147" t="str">
            <v>SAP-AC</v>
          </cell>
          <cell r="C4147">
            <v>16505</v>
          </cell>
          <cell r="D4147" t="str">
            <v>General Dishonours Clearing</v>
          </cell>
          <cell r="E4147" t="str">
            <v>BS16300</v>
          </cell>
        </row>
        <row r="4148">
          <cell r="A4148" t="str">
            <v>BS16510SAP-AC</v>
          </cell>
          <cell r="B4148" t="str">
            <v>SAP-AC</v>
          </cell>
          <cell r="C4148">
            <v>16510</v>
          </cell>
          <cell r="D4148" t="str">
            <v>AC DD dishonours 02-0108-0136912-00</v>
          </cell>
          <cell r="E4148" t="str">
            <v>BS16300</v>
          </cell>
        </row>
        <row r="4149">
          <cell r="A4149" t="str">
            <v>BS16513SAP-AC</v>
          </cell>
          <cell r="B4149" t="str">
            <v>SAP-AC</v>
          </cell>
          <cell r="C4149">
            <v>16513</v>
          </cell>
          <cell r="D4149" t="str">
            <v>Unrecognised DR/CR 91200</v>
          </cell>
          <cell r="E4149" t="str">
            <v>BS16300</v>
          </cell>
        </row>
        <row r="4150">
          <cell r="A4150" t="str">
            <v>BS16515SAP-AC</v>
          </cell>
          <cell r="B4150" t="str">
            <v>SAP-AC</v>
          </cell>
          <cell r="C4150">
            <v>16515</v>
          </cell>
          <cell r="D4150" t="str">
            <v>DD Dishonours Clearing</v>
          </cell>
          <cell r="E4150" t="str">
            <v>BS16300</v>
          </cell>
        </row>
        <row r="4151">
          <cell r="A4151" t="str">
            <v>BS16520SAP-AC</v>
          </cell>
          <cell r="B4151" t="str">
            <v>SAP-AC</v>
          </cell>
          <cell r="C4151">
            <v>16520</v>
          </cell>
          <cell r="D4151" t="str">
            <v>ASB Marina Main Bank ac 12-3113-0131174-01</v>
          </cell>
          <cell r="E4151" t="str">
            <v>BS16300</v>
          </cell>
        </row>
        <row r="4152">
          <cell r="A4152" t="str">
            <v>BS16525SAP-AC</v>
          </cell>
          <cell r="B4152" t="str">
            <v>SAP-AC</v>
          </cell>
          <cell r="C4152">
            <v>16525</v>
          </cell>
          <cell r="D4152" t="str">
            <v>ASB Marina Clearing 17401</v>
          </cell>
          <cell r="E4152" t="str">
            <v>BS16300</v>
          </cell>
        </row>
        <row r="4153">
          <cell r="A4153" t="str">
            <v>BS16530SAP-AC</v>
          </cell>
          <cell r="B4153" t="str">
            <v>SAP-AC</v>
          </cell>
          <cell r="C4153">
            <v>16530</v>
          </cell>
          <cell r="D4153" t="str">
            <v>ASB Treasury bank ac 12-3113-013166-20</v>
          </cell>
          <cell r="E4153" t="str">
            <v>BS16300</v>
          </cell>
        </row>
        <row r="4154">
          <cell r="A4154" t="str">
            <v>BS16536SAP-AC</v>
          </cell>
          <cell r="B4154" t="str">
            <v>SAP-AC</v>
          </cell>
          <cell r="C4154">
            <v>16536</v>
          </cell>
          <cell r="D4154" t="str">
            <v>Watercare Trsy bk ASB ac 12-3113-0131166-21</v>
          </cell>
          <cell r="E4154" t="str">
            <v>BS16536</v>
          </cell>
        </row>
        <row r="4155">
          <cell r="A4155" t="str">
            <v>BS16550SAP-AC</v>
          </cell>
          <cell r="B4155" t="str">
            <v>SAP-AC</v>
          </cell>
          <cell r="C4155" t="str">
            <v>16550</v>
          </cell>
          <cell r="D4155" t="str">
            <v>BNZ Main Bank Account 02-0192-0135187-01</v>
          </cell>
          <cell r="E4155" t="str">
            <v>BS16300</v>
          </cell>
        </row>
        <row r="4156">
          <cell r="A4156" t="str">
            <v>BS16553SAP-AC</v>
          </cell>
          <cell r="B4156" t="str">
            <v>SAP-AC</v>
          </cell>
          <cell r="C4156" t="str">
            <v>16553</v>
          </cell>
          <cell r="D4156" t="str">
            <v>BNZ Unrecg DBNZ Unrecg Debit 02-0192-0135187-01</v>
          </cell>
          <cell r="E4156" t="str">
            <v>BS16300</v>
          </cell>
        </row>
        <row r="4157">
          <cell r="A4157" t="str">
            <v>BS16554SAP-AC</v>
          </cell>
          <cell r="B4157" t="str">
            <v>SAP-AC</v>
          </cell>
          <cell r="C4157" t="str">
            <v>16554</v>
          </cell>
          <cell r="D4157" t="str">
            <v>BNZ Unrecg Credit 02-0192-0135187-01</v>
          </cell>
          <cell r="E4157" t="str">
            <v>BS16300</v>
          </cell>
        </row>
        <row r="4158">
          <cell r="A4158" t="str">
            <v>BS16555SAP-AC</v>
          </cell>
          <cell r="B4158" t="str">
            <v>SAP-AC</v>
          </cell>
          <cell r="C4158" t="str">
            <v>16555</v>
          </cell>
          <cell r="D4158" t="str">
            <v>BLOCKED - NSC Main Bank 187-02</v>
          </cell>
          <cell r="E4158" t="str">
            <v>BS16300</v>
          </cell>
        </row>
        <row r="4159">
          <cell r="A4159" t="str">
            <v>BS16560SAP-AC</v>
          </cell>
          <cell r="B4159" t="str">
            <v>SAP-AC</v>
          </cell>
          <cell r="C4159" t="str">
            <v>16560</v>
          </cell>
          <cell r="D4159" t="str">
            <v>NSC Main Bank 187-02</v>
          </cell>
          <cell r="E4159" t="str">
            <v>BS16300</v>
          </cell>
        </row>
        <row r="4160">
          <cell r="A4160" t="str">
            <v>BS16563SAP-AC</v>
          </cell>
          <cell r="B4160" t="str">
            <v>SAP-AC</v>
          </cell>
          <cell r="C4160" t="str">
            <v>16563</v>
          </cell>
          <cell r="D4160" t="str">
            <v>NSC Unrecg DR CR</v>
          </cell>
          <cell r="E4160" t="str">
            <v>BS16300</v>
          </cell>
        </row>
        <row r="4161">
          <cell r="A4161" t="str">
            <v>BS16573SAP-AC</v>
          </cell>
          <cell r="B4161" t="str">
            <v>SAP-AC</v>
          </cell>
          <cell r="C4161">
            <v>16573</v>
          </cell>
          <cell r="D4161" t="str">
            <v>BNZ AC Unrecognised DR CR 190002</v>
          </cell>
          <cell r="E4161" t="str">
            <v>BS16300</v>
          </cell>
        </row>
        <row r="4162">
          <cell r="A4162" t="str">
            <v>BS16580SAP-AC</v>
          </cell>
          <cell r="B4162" t="str">
            <v>SAP-AC</v>
          </cell>
          <cell r="C4162">
            <v>16580</v>
          </cell>
          <cell r="D4162" t="str">
            <v>BNZ AC Unrecognised DR CR 190002</v>
          </cell>
          <cell r="E4162" t="str">
            <v>BS16300</v>
          </cell>
        </row>
        <row r="4163">
          <cell r="A4163" t="str">
            <v>BS16620SAP-AC</v>
          </cell>
          <cell r="B4163" t="str">
            <v>SAP-AC</v>
          </cell>
          <cell r="C4163" t="str">
            <v>16620</v>
          </cell>
          <cell r="D4163" t="str">
            <v>BNZ Main Bank Account 02-0192-0122204-20</v>
          </cell>
          <cell r="E4163" t="str">
            <v>BS16300</v>
          </cell>
        </row>
        <row r="4164">
          <cell r="A4164" t="str">
            <v>BS16623SAP-AC</v>
          </cell>
          <cell r="B4164" t="str">
            <v>SAP-AC</v>
          </cell>
          <cell r="C4164" t="str">
            <v>16623</v>
          </cell>
          <cell r="D4164" t="str">
            <v>Treasury cash clearing</v>
          </cell>
          <cell r="E4164" t="str">
            <v>BS16300</v>
          </cell>
        </row>
        <row r="4165">
          <cell r="A4165" t="str">
            <v>BS16630SAP-AC</v>
          </cell>
          <cell r="B4165" t="str">
            <v>SAP-AC</v>
          </cell>
          <cell r="C4165" t="str">
            <v>16630</v>
          </cell>
          <cell r="D4165" t="str">
            <v>Libraries banking clearing account</v>
          </cell>
          <cell r="E4165" t="str">
            <v>BS16630</v>
          </cell>
        </row>
        <row r="4166">
          <cell r="A4166" t="str">
            <v>BS16631SAP-AC</v>
          </cell>
          <cell r="B4166" t="str">
            <v>SAP-AC</v>
          </cell>
          <cell r="C4166" t="str">
            <v>16631</v>
          </cell>
          <cell r="D4166" t="str">
            <v>Miscellaneous banking clearing account</v>
          </cell>
          <cell r="E4166" t="str">
            <v>BS16631</v>
          </cell>
        </row>
        <row r="4167">
          <cell r="A4167" t="str">
            <v>BS16632SAP-AC</v>
          </cell>
          <cell r="B4167" t="str">
            <v>SAP-AC</v>
          </cell>
          <cell r="C4167" t="str">
            <v>16632</v>
          </cell>
          <cell r="D4167" t="str">
            <v>CDAC banking clearing account</v>
          </cell>
          <cell r="E4167" t="str">
            <v>BS16632</v>
          </cell>
        </row>
        <row r="4168">
          <cell r="A4168" t="str">
            <v>BS16635SAP-AC</v>
          </cell>
          <cell r="B4168" t="str">
            <v>SAP-AC</v>
          </cell>
          <cell r="C4168" t="str">
            <v>16635</v>
          </cell>
          <cell r="D4168" t="str">
            <v>BLOCKED TBA</v>
          </cell>
          <cell r="E4168" t="str">
            <v>BS16300</v>
          </cell>
        </row>
        <row r="4169">
          <cell r="A4169" t="str">
            <v>BS16636SAP-AC</v>
          </cell>
          <cell r="B4169" t="str">
            <v>SAP-AC</v>
          </cell>
          <cell r="C4169" t="str">
            <v>16636</v>
          </cell>
          <cell r="D4169" t="str">
            <v>BLOCKED TBA</v>
          </cell>
          <cell r="E4169" t="str">
            <v>BS16300</v>
          </cell>
        </row>
        <row r="4170">
          <cell r="A4170" t="str">
            <v>BS16637SAP-AC</v>
          </cell>
          <cell r="B4170" t="str">
            <v>SAP-AC</v>
          </cell>
          <cell r="C4170" t="str">
            <v>16637</v>
          </cell>
          <cell r="D4170" t="str">
            <v>BLOCKED TBA</v>
          </cell>
          <cell r="E4170" t="str">
            <v>BS16300</v>
          </cell>
        </row>
        <row r="4171">
          <cell r="A4171" t="str">
            <v>BS16730SAP-AC</v>
          </cell>
          <cell r="B4171" t="str">
            <v>SAP-AC</v>
          </cell>
          <cell r="C4171" t="str">
            <v>16730</v>
          </cell>
          <cell r="D4171" t="str">
            <v>RDC Main bank account</v>
          </cell>
          <cell r="E4171" t="str">
            <v>BS16300</v>
          </cell>
        </row>
        <row r="4172">
          <cell r="A4172" t="str">
            <v>BS16733SAP-AC</v>
          </cell>
          <cell r="B4172" t="str">
            <v>SAP-AC</v>
          </cell>
          <cell r="C4172" t="str">
            <v>16733</v>
          </cell>
          <cell r="D4172" t="str">
            <v>RDC bank unrecognised debits and credits</v>
          </cell>
          <cell r="E4172" t="str">
            <v>BS16300</v>
          </cell>
        </row>
        <row r="4173">
          <cell r="A4173" t="str">
            <v>BS16740SAP-AC</v>
          </cell>
          <cell r="B4173" t="str">
            <v>SAP-AC</v>
          </cell>
          <cell r="C4173" t="str">
            <v>16740</v>
          </cell>
          <cell r="D4173" t="str">
            <v>WCC main bank account</v>
          </cell>
          <cell r="E4173" t="str">
            <v>BS16300</v>
          </cell>
        </row>
        <row r="4174">
          <cell r="A4174" t="str">
            <v>BS16743SAP-AC</v>
          </cell>
          <cell r="B4174" t="str">
            <v>SAP-AC</v>
          </cell>
          <cell r="C4174" t="str">
            <v>16743</v>
          </cell>
          <cell r="D4174" t="str">
            <v>WCC unrecognised debits and credits</v>
          </cell>
          <cell r="E4174" t="str">
            <v>BS16300</v>
          </cell>
        </row>
        <row r="4175">
          <cell r="A4175" t="str">
            <v>BS16750SAP-AC</v>
          </cell>
          <cell r="B4175" t="str">
            <v>SAP-AC</v>
          </cell>
          <cell r="C4175" t="str">
            <v>16750</v>
          </cell>
          <cell r="D4175" t="str">
            <v>AC Non-SAP FOH 88800</v>
          </cell>
          <cell r="E4175" t="str">
            <v>BS16300</v>
          </cell>
        </row>
        <row r="4176">
          <cell r="A4176" t="str">
            <v>BS16753SAP-AC</v>
          </cell>
          <cell r="B4176" t="str">
            <v>SAP-AC</v>
          </cell>
          <cell r="C4176" t="str">
            <v>16753</v>
          </cell>
          <cell r="D4176" t="str">
            <v>AC Non-SAP FOH Unrecognised Debits and Credits</v>
          </cell>
          <cell r="E4176" t="str">
            <v>BS16753</v>
          </cell>
        </row>
        <row r="4177">
          <cell r="A4177" t="str">
            <v>BS16760SAP-AC</v>
          </cell>
          <cell r="B4177" t="str">
            <v>SAP-AC</v>
          </cell>
          <cell r="C4177" t="str">
            <v>16760</v>
          </cell>
          <cell r="D4177" t="str">
            <v>AC Non-SAP Ele 93300</v>
          </cell>
          <cell r="E4177" t="str">
            <v>BS16300</v>
          </cell>
        </row>
        <row r="4178">
          <cell r="A4178" t="str">
            <v>BS16765SAP-AC</v>
          </cell>
          <cell r="B4178" t="str">
            <v>SAP-AC</v>
          </cell>
          <cell r="C4178" t="str">
            <v>16765</v>
          </cell>
          <cell r="D4178" t="str">
            <v>AC Non-SAP Electronic clearing account</v>
          </cell>
          <cell r="E4178" t="str">
            <v>BS16765</v>
          </cell>
        </row>
        <row r="4179">
          <cell r="A4179" t="str">
            <v>BS16770SAP-AC</v>
          </cell>
          <cell r="B4179" t="str">
            <v>SAP-AC</v>
          </cell>
          <cell r="C4179" t="str">
            <v>16770</v>
          </cell>
          <cell r="D4179" t="str">
            <v>AC Non-SAP Dis 92500</v>
          </cell>
          <cell r="E4179" t="str">
            <v>BS16300</v>
          </cell>
        </row>
        <row r="4180">
          <cell r="A4180" t="str">
            <v>BS16775SAP-AC</v>
          </cell>
          <cell r="B4180" t="str">
            <v>SAP-AC</v>
          </cell>
          <cell r="C4180" t="str">
            <v>16775</v>
          </cell>
          <cell r="D4180" t="str">
            <v>AC Non-SAP Dishonour clearing account</v>
          </cell>
          <cell r="E4180" t="str">
            <v>BS16775</v>
          </cell>
        </row>
        <row r="4181">
          <cell r="A4181" t="str">
            <v>BS16780SAP-AC</v>
          </cell>
          <cell r="B4181" t="str">
            <v>SAP-AC</v>
          </cell>
          <cell r="C4181" t="str">
            <v>16780</v>
          </cell>
          <cell r="D4181" t="str">
            <v>ASB Main Bank Account</v>
          </cell>
          <cell r="E4181" t="str">
            <v>BS16300</v>
          </cell>
        </row>
        <row r="4182">
          <cell r="A4182" t="str">
            <v>BS16782SAP-AC</v>
          </cell>
          <cell r="B4182" t="str">
            <v>SAP-AC</v>
          </cell>
          <cell r="C4182">
            <v>16782</v>
          </cell>
          <cell r="D4182" t="str">
            <v>ASB AC Payments 166</v>
          </cell>
          <cell r="E4182" t="str">
            <v>BS16300</v>
          </cell>
        </row>
        <row r="4183">
          <cell r="A4183" t="str">
            <v>BS16783SAP-AC</v>
          </cell>
          <cell r="B4183" t="str">
            <v>SAP-AC</v>
          </cell>
          <cell r="C4183" t="str">
            <v>16783</v>
          </cell>
          <cell r="D4183" t="str">
            <v>BLOCKED - WCC unrecognised debits and credits</v>
          </cell>
          <cell r="E4183" t="str">
            <v>BS16300</v>
          </cell>
        </row>
        <row r="4184">
          <cell r="A4184" t="str">
            <v>BS16800SAP-AC</v>
          </cell>
          <cell r="B4184" t="str">
            <v>SAP-AC</v>
          </cell>
          <cell r="C4184">
            <v>16800</v>
          </cell>
          <cell r="D4184" t="str">
            <v>RDC Leisure bank account 02-0108-0285933-03</v>
          </cell>
          <cell r="E4184" t="str">
            <v>BS16300</v>
          </cell>
        </row>
        <row r="4185">
          <cell r="A4185" t="str">
            <v>BS16805SAP-AC</v>
          </cell>
          <cell r="B4185" t="str">
            <v>SAP-AC</v>
          </cell>
          <cell r="C4185">
            <v>16805</v>
          </cell>
          <cell r="D4185" t="str">
            <v>RDC Leisure bank rec clearing account</v>
          </cell>
          <cell r="E4185" t="str">
            <v>BS16300</v>
          </cell>
        </row>
        <row r="4186">
          <cell r="A4186" t="str">
            <v>BS16820SAP-AC</v>
          </cell>
          <cell r="B4186" t="str">
            <v>SAP-AC</v>
          </cell>
          <cell r="C4186">
            <v>16820</v>
          </cell>
          <cell r="D4186" t="str">
            <v>EBS Bank account 02-0108-0285933-05</v>
          </cell>
          <cell r="E4186" t="str">
            <v>BS16300</v>
          </cell>
        </row>
        <row r="4187">
          <cell r="A4187" t="str">
            <v>BS16825SAP-AC</v>
          </cell>
          <cell r="B4187" t="str">
            <v>SAP-AC</v>
          </cell>
          <cell r="C4187">
            <v>16825</v>
          </cell>
          <cell r="D4187" t="str">
            <v>EBS Electronic payment clearing</v>
          </cell>
          <cell r="E4187" t="str">
            <v>BS16825</v>
          </cell>
        </row>
        <row r="4188">
          <cell r="A4188" t="str">
            <v>BS16830SAP-AC</v>
          </cell>
          <cell r="B4188" t="str">
            <v>SAP-AC</v>
          </cell>
          <cell r="C4188">
            <v>16830</v>
          </cell>
          <cell r="D4188" t="str">
            <v>WMMP Cust Elec 93306</v>
          </cell>
          <cell r="E4188" t="str">
            <v>BS16300</v>
          </cell>
        </row>
        <row r="4189">
          <cell r="A4189" t="str">
            <v>BS16835SAP-AC</v>
          </cell>
          <cell r="B4189" t="str">
            <v>SAP-AC</v>
          </cell>
          <cell r="C4189">
            <v>16835</v>
          </cell>
          <cell r="D4189" t="str">
            <v>WMMP Bank Clg 93306</v>
          </cell>
          <cell r="E4189" t="str">
            <v>BS16300</v>
          </cell>
        </row>
        <row r="4190">
          <cell r="A4190" t="str">
            <v>BS16970SAP-AC</v>
          </cell>
          <cell r="B4190" t="str">
            <v>SAP-AC</v>
          </cell>
          <cell r="C4190">
            <v>16970</v>
          </cell>
          <cell r="D4190" t="str">
            <v>Cash/Cheques</v>
          </cell>
          <cell r="E4190" t="str">
            <v>BS16970</v>
          </cell>
        </row>
        <row r="4191">
          <cell r="A4191" t="str">
            <v>BS16971SAP-AC</v>
          </cell>
          <cell r="B4191" t="str">
            <v>SAP-AC</v>
          </cell>
          <cell r="C4191">
            <v>16971</v>
          </cell>
          <cell r="D4191" t="str">
            <v>EFTPOS</v>
          </cell>
          <cell r="E4191" t="str">
            <v>BS16971</v>
          </cell>
        </row>
        <row r="4192">
          <cell r="A4192" t="str">
            <v>BS16972SAP-AC</v>
          </cell>
          <cell r="B4192" t="str">
            <v>SAP-AC</v>
          </cell>
          <cell r="C4192">
            <v>16972</v>
          </cell>
          <cell r="D4192" t="str">
            <v>American Express</v>
          </cell>
          <cell r="E4192" t="str">
            <v>BS16300</v>
          </cell>
        </row>
        <row r="4193">
          <cell r="A4193" t="str">
            <v>BS16973SAP-AC</v>
          </cell>
          <cell r="B4193" t="str">
            <v>SAP-AC</v>
          </cell>
          <cell r="C4193">
            <v>16973</v>
          </cell>
          <cell r="D4193" t="str">
            <v>IVR</v>
          </cell>
          <cell r="E4193" t="str">
            <v>BS16300</v>
          </cell>
        </row>
        <row r="4194">
          <cell r="A4194" t="str">
            <v>BS16974SAP-AC</v>
          </cell>
          <cell r="B4194" t="str">
            <v>SAP-AC</v>
          </cell>
          <cell r="C4194">
            <v>16974</v>
          </cell>
          <cell r="D4194" t="str">
            <v>Mobile EFTPOS cash desk clearing</v>
          </cell>
          <cell r="E4194" t="str">
            <v>BS16300</v>
          </cell>
        </row>
        <row r="4195">
          <cell r="A4195" t="str">
            <v>BS16980SAP-AC</v>
          </cell>
          <cell r="B4195" t="str">
            <v>SAP-AC</v>
          </cell>
          <cell r="C4195">
            <v>16980</v>
          </cell>
          <cell r="D4195" t="str">
            <v>ACC Pathway</v>
          </cell>
          <cell r="E4195" t="str">
            <v>BS16980</v>
          </cell>
        </row>
        <row r="4196">
          <cell r="A4196" t="str">
            <v>BS16981SAP-AC</v>
          </cell>
          <cell r="B4196" t="str">
            <v>SAP-AC</v>
          </cell>
          <cell r="C4196">
            <v>16981</v>
          </cell>
          <cell r="D4196" t="str">
            <v>MCC Pathway</v>
          </cell>
          <cell r="E4196" t="str">
            <v>BS16981</v>
          </cell>
        </row>
        <row r="4197">
          <cell r="A4197" t="str">
            <v>BS16982SAP-AC</v>
          </cell>
          <cell r="B4197" t="str">
            <v>SAP-AC</v>
          </cell>
          <cell r="C4197">
            <v>16982</v>
          </cell>
          <cell r="D4197" t="str">
            <v>MCC PeopleSoft</v>
          </cell>
          <cell r="E4197" t="str">
            <v>BS16982</v>
          </cell>
        </row>
        <row r="4198">
          <cell r="A4198" t="str">
            <v>BS16983SAP-AC</v>
          </cell>
          <cell r="B4198" t="str">
            <v>SAP-AC</v>
          </cell>
          <cell r="C4198">
            <v>16983</v>
          </cell>
          <cell r="D4198" t="str">
            <v>NSC Pathway</v>
          </cell>
          <cell r="E4198" t="str">
            <v>BS16300</v>
          </cell>
        </row>
        <row r="4199">
          <cell r="A4199" t="str">
            <v>BS16984SAP-AC</v>
          </cell>
          <cell r="B4199" t="str">
            <v>SAP-AC</v>
          </cell>
          <cell r="C4199">
            <v>16984</v>
          </cell>
          <cell r="D4199" t="str">
            <v>RDC Pathway</v>
          </cell>
          <cell r="E4199" t="str">
            <v>BS16984</v>
          </cell>
        </row>
        <row r="4200">
          <cell r="A4200" t="str">
            <v>BS16985SAP-AC</v>
          </cell>
          <cell r="B4200" t="str">
            <v>SAP-AC</v>
          </cell>
          <cell r="C4200">
            <v>16985</v>
          </cell>
          <cell r="D4200" t="str">
            <v>WCC Pathway</v>
          </cell>
          <cell r="E4200" t="str">
            <v>BS16985</v>
          </cell>
        </row>
        <row r="4201">
          <cell r="A4201" t="str">
            <v>BS16986SAP-AC</v>
          </cell>
          <cell r="B4201" t="str">
            <v>SAP-AC</v>
          </cell>
          <cell r="C4201">
            <v>16986</v>
          </cell>
          <cell r="D4201" t="str">
            <v>ARC SAP</v>
          </cell>
          <cell r="E4201" t="str">
            <v>BS16986</v>
          </cell>
        </row>
        <row r="4202">
          <cell r="A4202" t="str">
            <v>BS16999SAP-AC</v>
          </cell>
          <cell r="B4202" t="str">
            <v>SAP-AC</v>
          </cell>
          <cell r="C4202" t="str">
            <v>16999</v>
          </cell>
          <cell r="D4202" t="str">
            <v>Short term deposits due within 3 months</v>
          </cell>
          <cell r="E4202" t="str">
            <v>BS16999</v>
          </cell>
        </row>
        <row r="4203">
          <cell r="A4203" t="str">
            <v>BS17280SAP-AC</v>
          </cell>
          <cell r="B4203" t="str">
            <v>SAP-AC</v>
          </cell>
          <cell r="C4203" t="str">
            <v>17280</v>
          </cell>
          <cell r="D4203" t="str">
            <v>USD 727404-0000</v>
          </cell>
          <cell r="E4203" t="str">
            <v>BS16300</v>
          </cell>
        </row>
        <row r="4204">
          <cell r="A4204" t="str">
            <v>BS17281SAP-AC</v>
          </cell>
          <cell r="B4204" t="str">
            <v>SAP-AC</v>
          </cell>
          <cell r="C4204" t="str">
            <v>17281</v>
          </cell>
          <cell r="D4204" t="str">
            <v>EUR 727404-0001</v>
          </cell>
          <cell r="E4204" t="str">
            <v>BS16300</v>
          </cell>
        </row>
        <row r="4205">
          <cell r="A4205" t="str">
            <v>BS17282SAP-AC</v>
          </cell>
          <cell r="B4205" t="str">
            <v>SAP-AC</v>
          </cell>
          <cell r="C4205" t="str">
            <v>17282</v>
          </cell>
          <cell r="D4205" t="str">
            <v>GBP 727404-0002</v>
          </cell>
          <cell r="E4205" t="str">
            <v>BS16300</v>
          </cell>
        </row>
        <row r="4206">
          <cell r="A4206" t="str">
            <v>BS17283SAP-AC</v>
          </cell>
          <cell r="B4206" t="str">
            <v>SAP-AC</v>
          </cell>
          <cell r="C4206" t="str">
            <v>17283</v>
          </cell>
          <cell r="D4206" t="str">
            <v>AUD 727404-0003</v>
          </cell>
          <cell r="E4206" t="str">
            <v>BS16300</v>
          </cell>
        </row>
        <row r="4207">
          <cell r="A4207" t="str">
            <v>BS17284SAP-AC</v>
          </cell>
          <cell r="B4207" t="str">
            <v>SAP-AC</v>
          </cell>
          <cell r="C4207" t="str">
            <v>17284</v>
          </cell>
          <cell r="D4207" t="str">
            <v>Bank account CHF</v>
          </cell>
          <cell r="E4207" t="str">
            <v>BS16300</v>
          </cell>
        </row>
        <row r="4208">
          <cell r="A4208" t="str">
            <v>BS17285SAP-AC</v>
          </cell>
          <cell r="B4208" t="str">
            <v>SAP-AC</v>
          </cell>
          <cell r="C4208" t="str">
            <v>17285</v>
          </cell>
          <cell r="D4208" t="str">
            <v>Norwegian Krone</v>
          </cell>
          <cell r="E4208" t="str">
            <v>BS16300</v>
          </cell>
        </row>
        <row r="4209">
          <cell r="A4209" t="str">
            <v>BS17286SAP-AC</v>
          </cell>
          <cell r="B4209" t="str">
            <v>SAP-AC</v>
          </cell>
          <cell r="C4209">
            <v>17286</v>
          </cell>
          <cell r="D4209" t="str">
            <v>Japanese Yen 26939372-JPY-02</v>
          </cell>
          <cell r="E4209" t="str">
            <v>BS16300</v>
          </cell>
        </row>
        <row r="4210">
          <cell r="A4210" t="str">
            <v>BS17290SAP-AC</v>
          </cell>
          <cell r="B4210" t="str">
            <v>SAP-AC</v>
          </cell>
          <cell r="C4210" t="str">
            <v>17290</v>
          </cell>
          <cell r="D4210" t="str">
            <v>Clarification Payment Lot (PSCD)</v>
          </cell>
          <cell r="E4210" t="str">
            <v>BS16300</v>
          </cell>
        </row>
        <row r="4211">
          <cell r="A4211" t="str">
            <v>BS17291SAP-AC</v>
          </cell>
          <cell r="B4211" t="str">
            <v>SAP-AC</v>
          </cell>
          <cell r="C4211" t="str">
            <v>17291</v>
          </cell>
          <cell r="D4211" t="str">
            <v>Sweep clearing account</v>
          </cell>
          <cell r="E4211" t="str">
            <v>BS16300</v>
          </cell>
        </row>
        <row r="4212">
          <cell r="A4212" t="str">
            <v>BS17292SAP-AC</v>
          </cell>
          <cell r="B4212" t="str">
            <v>SAP-AC</v>
          </cell>
          <cell r="C4212">
            <v>17292</v>
          </cell>
          <cell r="D4212" t="str">
            <v>Clarification clearing - return lots</v>
          </cell>
          <cell r="E4212" t="str">
            <v>BS16300</v>
          </cell>
        </row>
        <row r="4213">
          <cell r="A4213" t="str">
            <v>BS17293SAP-AC</v>
          </cell>
          <cell r="B4213" t="str">
            <v>SAP-AC</v>
          </cell>
          <cell r="C4213">
            <v>17293</v>
          </cell>
          <cell r="D4213" t="str">
            <v>AC Clarification control - payment lots</v>
          </cell>
          <cell r="E4213" t="str">
            <v>BS16300</v>
          </cell>
        </row>
        <row r="4214">
          <cell r="A4214" t="str">
            <v>BS17294SAP-AC</v>
          </cell>
          <cell r="B4214" t="str">
            <v>SAP-AC</v>
          </cell>
          <cell r="C4214" t="str">
            <v>17294</v>
          </cell>
          <cell r="D4214" t="str">
            <v>ASBClari clg rtrnlot</v>
          </cell>
          <cell r="E4214" t="str">
            <v>BS16300</v>
          </cell>
        </row>
        <row r="4215">
          <cell r="A4215" t="str">
            <v>BS17295SAP-AC</v>
          </cell>
          <cell r="B4215" t="str">
            <v>SAP-AC</v>
          </cell>
          <cell r="C4215" t="str">
            <v>17295</v>
          </cell>
          <cell r="D4215" t="str">
            <v>ASBAC Clarif Pmtlots</v>
          </cell>
          <cell r="E4215" t="str">
            <v>BS16300</v>
          </cell>
        </row>
        <row r="4216">
          <cell r="A4216" t="str">
            <v>BS17297SAP-AC</v>
          </cell>
          <cell r="B4216" t="str">
            <v>SAP-AC</v>
          </cell>
          <cell r="C4216" t="str">
            <v>17297</v>
          </cell>
          <cell r="D4216" t="str">
            <v>Bank - Joint venture / associates</v>
          </cell>
          <cell r="E4216" t="str">
            <v>BS16300</v>
          </cell>
        </row>
        <row r="4217">
          <cell r="A4217" t="str">
            <v>BS17298SAP-AC</v>
          </cell>
          <cell r="B4217" t="str">
            <v>SAP-AC</v>
          </cell>
          <cell r="C4217" t="str">
            <v>17298</v>
          </cell>
          <cell r="D4217" t="str">
            <v>Bank - external systems</v>
          </cell>
          <cell r="E4217" t="str">
            <v>BS16300</v>
          </cell>
        </row>
        <row r="4218">
          <cell r="A4218" t="str">
            <v>BS17299SAP-AC</v>
          </cell>
          <cell r="B4218" t="str">
            <v>SAP-AC</v>
          </cell>
          <cell r="C4218" t="str">
            <v>17299</v>
          </cell>
          <cell r="D4218" t="str">
            <v>Legacy bank</v>
          </cell>
          <cell r="E4218" t="str">
            <v>BS16300</v>
          </cell>
        </row>
        <row r="4219">
          <cell r="A4219" t="str">
            <v>BS19011SAP-AC</v>
          </cell>
          <cell r="B4219" t="str">
            <v>SAP-AC</v>
          </cell>
          <cell r="C4219" t="str">
            <v>19011</v>
          </cell>
          <cell r="D4219" t="str">
            <v>Current assets - Assets intended for sale</v>
          </cell>
          <cell r="E4219" t="str">
            <v>BS19011</v>
          </cell>
        </row>
        <row r="4220">
          <cell r="A4220" t="str">
            <v>BS19012SAP-AC</v>
          </cell>
          <cell r="B4220" t="str">
            <v>SAP-AC</v>
          </cell>
          <cell r="C4220" t="str">
            <v>19012</v>
          </cell>
          <cell r="D4220" t="str">
            <v>Current assets - Disposal group assets held for sale</v>
          </cell>
          <cell r="E4220" t="str">
            <v>BS19012</v>
          </cell>
        </row>
        <row r="4221">
          <cell r="A4221" t="str">
            <v>BS19013SAP-AC</v>
          </cell>
          <cell r="B4221" t="str">
            <v>SAP-AC</v>
          </cell>
          <cell r="C4221">
            <v>19013</v>
          </cell>
          <cell r="D4221" t="str">
            <v>Clearing Account - Investment Buildings</v>
          </cell>
          <cell r="E4221" t="str">
            <v>BS19013</v>
          </cell>
        </row>
        <row r="4222">
          <cell r="A4222" t="str">
            <v>BS19014SAP-AC</v>
          </cell>
          <cell r="B4222" t="str">
            <v>SAP-AC</v>
          </cell>
          <cell r="C4222">
            <v>19014</v>
          </cell>
          <cell r="D4222" t="str">
            <v>Clearing Account - Assets held for Sale</v>
          </cell>
          <cell r="E4222" t="str">
            <v>BS19014</v>
          </cell>
        </row>
        <row r="4223">
          <cell r="A4223" t="str">
            <v>BS19020SAP-AC</v>
          </cell>
          <cell r="B4223" t="str">
            <v>SAP-AC</v>
          </cell>
          <cell r="C4223" t="str">
            <v>19020</v>
          </cell>
          <cell r="D4223" t="str">
            <v>Tax receivables - current</v>
          </cell>
          <cell r="E4223" t="str">
            <v>BS19020</v>
          </cell>
        </row>
        <row r="4224">
          <cell r="A4224" t="str">
            <v>BS19030SAP-AC</v>
          </cell>
          <cell r="B4224" t="str">
            <v>SAP-AC</v>
          </cell>
          <cell r="C4224" t="str">
            <v>19030</v>
          </cell>
          <cell r="D4224" t="str">
            <v>BLOCKED Financial assets current -Tdep due &gt; 3 mth</v>
          </cell>
          <cell r="E4224" t="str">
            <v>BS19030</v>
          </cell>
        </row>
        <row r="4225">
          <cell r="A4225" t="str">
            <v>BS20010SAP-AC</v>
          </cell>
          <cell r="B4225" t="str">
            <v>SAP-AC</v>
          </cell>
          <cell r="C4225" t="str">
            <v>20010</v>
          </cell>
          <cell r="D4225" t="str">
            <v>Borrowings - term (Integrity)</v>
          </cell>
          <cell r="E4225" t="str">
            <v>BS20010</v>
          </cell>
        </row>
        <row r="4226">
          <cell r="A4226" t="str">
            <v>BS20011SAP-AC</v>
          </cell>
          <cell r="B4226" t="str">
            <v>SAP-AC</v>
          </cell>
          <cell r="C4226" t="str">
            <v>20011</v>
          </cell>
          <cell r="D4226" t="str">
            <v>Borrowings - NC medium term fixed rate notes</v>
          </cell>
          <cell r="E4226" t="str">
            <v>BS20011</v>
          </cell>
        </row>
        <row r="4227">
          <cell r="A4227" t="str">
            <v>BS20012SAP-AC</v>
          </cell>
          <cell r="B4227" t="str">
            <v>SAP-AC</v>
          </cell>
          <cell r="C4227" t="str">
            <v>20012</v>
          </cell>
          <cell r="D4227" t="str">
            <v>Borrowings - NC medium term floating rate notes</v>
          </cell>
          <cell r="E4227" t="str">
            <v>BS20012</v>
          </cell>
        </row>
        <row r="4228">
          <cell r="A4228" t="str">
            <v>BS20013SAP-AC</v>
          </cell>
          <cell r="B4228" t="str">
            <v>SAP-AC</v>
          </cell>
          <cell r="C4228" t="str">
            <v>20013</v>
          </cell>
          <cell r="D4228" t="str">
            <v>Borrowings - NC fixed rate bonds</v>
          </cell>
          <cell r="E4228" t="str">
            <v>BS20013</v>
          </cell>
        </row>
        <row r="4229">
          <cell r="A4229" t="str">
            <v>BS20014SAP-AC</v>
          </cell>
          <cell r="B4229" t="str">
            <v>SAP-AC</v>
          </cell>
          <cell r="C4229" t="str">
            <v>20014</v>
          </cell>
          <cell r="D4229" t="str">
            <v>Borrowings - NC floating rate bonds</v>
          </cell>
          <cell r="E4229" t="str">
            <v>BS20014</v>
          </cell>
        </row>
        <row r="4230">
          <cell r="A4230" t="str">
            <v>BS20015SAP-AC</v>
          </cell>
          <cell r="B4230" t="str">
            <v>SAP-AC</v>
          </cell>
          <cell r="C4230" t="str">
            <v>20015</v>
          </cell>
          <cell r="D4230" t="str">
            <v>Borrowings - NC commercial paper</v>
          </cell>
          <cell r="E4230" t="str">
            <v>BS20015</v>
          </cell>
        </row>
        <row r="4231">
          <cell r="A4231" t="str">
            <v>BS20016SAP-AC</v>
          </cell>
          <cell r="B4231" t="str">
            <v>SAP-AC</v>
          </cell>
          <cell r="C4231" t="str">
            <v>20016</v>
          </cell>
          <cell r="D4231" t="str">
            <v>Borrowings - NC bank debt</v>
          </cell>
          <cell r="E4231" t="str">
            <v>BS20016</v>
          </cell>
        </row>
        <row r="4232">
          <cell r="A4232" t="str">
            <v>BS20090SAP-AC</v>
          </cell>
          <cell r="B4232" t="str">
            <v>SAP-AC</v>
          </cell>
          <cell r="C4232" t="str">
            <v>20090</v>
          </cell>
          <cell r="D4232" t="str">
            <v>Borrowings - NC Govt debts</v>
          </cell>
          <cell r="E4232" t="str">
            <v>BS20090</v>
          </cell>
        </row>
        <row r="4233">
          <cell r="A4233" t="str">
            <v>BS20091SAP-AC</v>
          </cell>
          <cell r="B4233" t="str">
            <v>SAP-AC</v>
          </cell>
          <cell r="C4233" t="str">
            <v>20091</v>
          </cell>
          <cell r="D4233" t="str">
            <v xml:space="preserve"> Borrowings - NC Bond premium unamortised</v>
          </cell>
          <cell r="E4233" t="str">
            <v>BS20091</v>
          </cell>
        </row>
        <row r="4234">
          <cell r="A4234" t="str">
            <v>BS20095SAP-AC</v>
          </cell>
          <cell r="B4234" t="str">
            <v>SAP-AC</v>
          </cell>
          <cell r="C4234" t="str">
            <v>20095</v>
          </cell>
          <cell r="D4234" t="str">
            <v>Borrowings - cost of borrowings to be amortised</v>
          </cell>
          <cell r="E4234" t="str">
            <v>BS20095</v>
          </cell>
        </row>
        <row r="4235">
          <cell r="A4235" t="str">
            <v>BS20099SAP-AC</v>
          </cell>
          <cell r="B4235" t="str">
            <v>SAP-AC</v>
          </cell>
          <cell r="C4235" t="str">
            <v>20099</v>
          </cell>
          <cell r="D4235" t="str">
            <v>Borrowings - NC FV adjustment</v>
          </cell>
          <cell r="E4235" t="str">
            <v>BS20099</v>
          </cell>
        </row>
        <row r="4236">
          <cell r="A4236" t="str">
            <v>BS20264SAP-AC</v>
          </cell>
          <cell r="B4236" t="str">
            <v>SAP-AC</v>
          </cell>
          <cell r="C4236">
            <v>20264</v>
          </cell>
          <cell r="D4236" t="str">
            <v>Interest Rate option - Fair value through surplus/deficit (NC liability)</v>
          </cell>
          <cell r="E4236" t="str">
            <v>BS20264</v>
          </cell>
        </row>
        <row r="4237">
          <cell r="A4237" t="str">
            <v>BS20410SAP-AC</v>
          </cell>
          <cell r="B4237" t="str">
            <v>SAP-AC</v>
          </cell>
          <cell r="C4237" t="str">
            <v>20410</v>
          </cell>
          <cell r="D4237" t="str">
            <v>Borrowings - FV adjustment</v>
          </cell>
          <cell r="E4237" t="str">
            <v>BS20410</v>
          </cell>
        </row>
        <row r="4238">
          <cell r="A4238" t="str">
            <v>BS20430SAP-AC</v>
          </cell>
          <cell r="B4238" t="str">
            <v>SAP-AC</v>
          </cell>
          <cell r="C4238" t="str">
            <v>20430</v>
          </cell>
          <cell r="D4238" t="str">
            <v>Costs re borrowing to be amortised</v>
          </cell>
          <cell r="E4238" t="str">
            <v>BS20430</v>
          </cell>
        </row>
        <row r="4239">
          <cell r="A4239" t="str">
            <v>BS20480SAP-AC</v>
          </cell>
          <cell r="B4239" t="str">
            <v>SAP-AC</v>
          </cell>
          <cell r="C4239" t="str">
            <v>20480</v>
          </cell>
          <cell r="D4239" t="str">
            <v>Liabilities NC - finance leases</v>
          </cell>
          <cell r="E4239" t="str">
            <v>BS20480</v>
          </cell>
        </row>
        <row r="4240">
          <cell r="A4240" t="str">
            <v>BS20510SAP-AC</v>
          </cell>
          <cell r="B4240" t="str">
            <v>SAP-AC</v>
          </cell>
          <cell r="C4240" t="str">
            <v>20510</v>
          </cell>
          <cell r="D4240" t="str">
            <v>Redeemable preference shares</v>
          </cell>
          <cell r="E4240" t="str">
            <v>BS20510</v>
          </cell>
        </row>
        <row r="4241">
          <cell r="A4241" t="str">
            <v>BS20520SAP-AC</v>
          </cell>
          <cell r="B4241" t="str">
            <v>SAP-AC</v>
          </cell>
          <cell r="C4241" t="str">
            <v>20520</v>
          </cell>
          <cell r="D4241" t="str">
            <v>Redeemable preference shares amortisation</v>
          </cell>
          <cell r="E4241" t="str">
            <v>BS20520</v>
          </cell>
        </row>
        <row r="4242">
          <cell r="A4242" t="str">
            <v>BS20598SAP-AC</v>
          </cell>
          <cell r="B4242" t="str">
            <v>SAP-AC</v>
          </cell>
          <cell r="C4242" t="str">
            <v>20598</v>
          </cell>
          <cell r="D4242" t="str">
            <v>Borrowings - NC intercompany (CCO use only)</v>
          </cell>
          <cell r="E4242" t="str">
            <v>BS20598</v>
          </cell>
        </row>
        <row r="4243">
          <cell r="A4243" t="str">
            <v>BS20599SAP-AC</v>
          </cell>
          <cell r="B4243" t="str">
            <v>SAP-AC</v>
          </cell>
          <cell r="C4243" t="str">
            <v>20599</v>
          </cell>
          <cell r="D4243" t="str">
            <v>Capital advances from AC - NC (CCO use only)</v>
          </cell>
          <cell r="E4243" t="str">
            <v>BS20599</v>
          </cell>
        </row>
        <row r="4244">
          <cell r="A4244" t="str">
            <v>BS20610SAP-AC</v>
          </cell>
          <cell r="B4244" t="str">
            <v>SAP-AC</v>
          </cell>
          <cell r="C4244" t="str">
            <v>20610</v>
          </cell>
          <cell r="D4244" t="str">
            <v>IR swaps liability NC - cashflow hedge</v>
          </cell>
          <cell r="E4244" t="str">
            <v>BS20610</v>
          </cell>
        </row>
        <row r="4245">
          <cell r="A4245" t="str">
            <v>BS20611SAP-AC</v>
          </cell>
          <cell r="B4245" t="str">
            <v>SAP-AC</v>
          </cell>
          <cell r="C4245" t="str">
            <v>20611</v>
          </cell>
          <cell r="D4245" t="str">
            <v>IR swaps liability NC - FV hedge</v>
          </cell>
          <cell r="E4245" t="str">
            <v>BS20611</v>
          </cell>
        </row>
        <row r="4246">
          <cell r="A4246" t="str">
            <v>BS20612SAP-AC</v>
          </cell>
          <cell r="B4246" t="str">
            <v>SAP-AC</v>
          </cell>
          <cell r="C4246" t="str">
            <v>20612</v>
          </cell>
          <cell r="D4246" t="str">
            <v>IR swaps liability NC - held for trading</v>
          </cell>
          <cell r="E4246" t="str">
            <v>BS20612</v>
          </cell>
        </row>
        <row r="4247">
          <cell r="A4247" t="str">
            <v>BS20613SAP-AC</v>
          </cell>
          <cell r="B4247" t="str">
            <v>SAP-AC</v>
          </cell>
          <cell r="C4247" t="str">
            <v>20613</v>
          </cell>
          <cell r="D4247" t="str">
            <v>Cross currency interest swaps NC - cash flow hedge</v>
          </cell>
          <cell r="E4247" t="str">
            <v>BS20613</v>
          </cell>
        </row>
        <row r="4248">
          <cell r="A4248" t="str">
            <v>BS20614SAP-AC</v>
          </cell>
          <cell r="B4248" t="str">
            <v>SAP-AC</v>
          </cell>
          <cell r="C4248" t="str">
            <v>20614</v>
          </cell>
          <cell r="D4248" t="str">
            <v>Cross currency interest swaps NC - fair value hedge</v>
          </cell>
          <cell r="E4248" t="str">
            <v>BS20614</v>
          </cell>
        </row>
        <row r="4249">
          <cell r="A4249" t="str">
            <v>BS20615SAP-AC</v>
          </cell>
          <cell r="B4249" t="str">
            <v>SAP-AC</v>
          </cell>
          <cell r="C4249" t="str">
            <v>20615</v>
          </cell>
          <cell r="D4249" t="str">
            <v>Cross currency interest swaps NC - not hedge accounted</v>
          </cell>
          <cell r="E4249" t="str">
            <v>BS20615</v>
          </cell>
        </row>
        <row r="4250">
          <cell r="A4250" t="str">
            <v>BS20620SAP-AC</v>
          </cell>
          <cell r="B4250" t="str">
            <v>SAP-AC</v>
          </cell>
          <cell r="C4250" t="str">
            <v>20620</v>
          </cell>
          <cell r="D4250" t="str">
            <v>Fwd FX contracts NC - cashflow hedge</v>
          </cell>
          <cell r="E4250" t="str">
            <v>BS20620</v>
          </cell>
        </row>
        <row r="4251">
          <cell r="A4251" t="str">
            <v>BS20621SAP-AC</v>
          </cell>
          <cell r="B4251" t="str">
            <v>SAP-AC</v>
          </cell>
          <cell r="C4251" t="str">
            <v>20621</v>
          </cell>
          <cell r="D4251" t="str">
            <v>Fwd FX contracts NC - FV hedge</v>
          </cell>
          <cell r="E4251" t="str">
            <v>BS20621</v>
          </cell>
        </row>
        <row r="4252">
          <cell r="A4252" t="str">
            <v>BS20622SAP-AC</v>
          </cell>
          <cell r="B4252" t="str">
            <v>SAP-AC</v>
          </cell>
          <cell r="C4252" t="str">
            <v>20622</v>
          </cell>
          <cell r="D4252" t="str">
            <v>Fwd FX contracts NC - held for trading</v>
          </cell>
          <cell r="E4252" t="str">
            <v>BS20622</v>
          </cell>
        </row>
        <row r="4253">
          <cell r="A4253" t="str">
            <v>BS20623SAP-AC</v>
          </cell>
          <cell r="B4253" t="str">
            <v>SAP-AC</v>
          </cell>
          <cell r="C4253" t="str">
            <v>20623</v>
          </cell>
          <cell r="D4253" t="str">
            <v>Forward rate agreements NC - not hedge accounted</v>
          </cell>
          <cell r="E4253" t="str">
            <v>BS20623</v>
          </cell>
        </row>
        <row r="4254">
          <cell r="A4254" t="str">
            <v>BS20625SAP-AC</v>
          </cell>
          <cell r="B4254" t="str">
            <v>SAP-AC</v>
          </cell>
          <cell r="C4254">
            <v>20625</v>
          </cell>
          <cell r="D4254" t="str">
            <v>Basis swaps liability NC - not hedge accounted</v>
          </cell>
          <cell r="E4254" t="str">
            <v>BS20625</v>
          </cell>
        </row>
        <row r="4255">
          <cell r="A4255" t="str">
            <v>BS20710SAP-AC</v>
          </cell>
          <cell r="B4255" t="str">
            <v>SAP-AC</v>
          </cell>
          <cell r="C4255" t="str">
            <v>20710</v>
          </cell>
          <cell r="D4255" t="str">
            <v>Provision NC - long service leave</v>
          </cell>
          <cell r="E4255" t="str">
            <v>BS20710</v>
          </cell>
        </row>
        <row r="4256">
          <cell r="A4256" t="str">
            <v>BS20720SAP-AC</v>
          </cell>
          <cell r="B4256" t="str">
            <v>SAP-AC</v>
          </cell>
          <cell r="C4256" t="str">
            <v>20720</v>
          </cell>
          <cell r="D4256" t="str">
            <v>Provision NC - retirement gratuities</v>
          </cell>
          <cell r="E4256" t="str">
            <v>BS20720</v>
          </cell>
        </row>
        <row r="4257">
          <cell r="A4257" t="str">
            <v>BS20910SAP-AC</v>
          </cell>
          <cell r="B4257" t="str">
            <v>SAP-AC</v>
          </cell>
          <cell r="C4257" t="str">
            <v>20910</v>
          </cell>
          <cell r="D4257" t="str">
            <v>Provision NC - grant commitment</v>
          </cell>
          <cell r="E4257" t="str">
            <v>BS20910</v>
          </cell>
        </row>
        <row r="4258">
          <cell r="A4258" t="str">
            <v>BS20920SAP-AC</v>
          </cell>
          <cell r="B4258" t="str">
            <v>SAP-AC</v>
          </cell>
          <cell r="C4258" t="str">
            <v>20920</v>
          </cell>
          <cell r="D4258" t="str">
            <v>Provision NC - landfill aftercare</v>
          </cell>
          <cell r="E4258" t="str">
            <v>BS20920</v>
          </cell>
        </row>
        <row r="4259">
          <cell r="A4259" t="str">
            <v>BS20930SAP-AC</v>
          </cell>
          <cell r="B4259" t="str">
            <v>SAP-AC</v>
          </cell>
          <cell r="C4259" t="str">
            <v>20930</v>
          </cell>
          <cell r="D4259" t="str">
            <v>Provision NC - contaminated land</v>
          </cell>
          <cell r="E4259" t="str">
            <v>BS20930</v>
          </cell>
        </row>
        <row r="4260">
          <cell r="A4260" t="str">
            <v>BS20940SAP-AC</v>
          </cell>
          <cell r="B4260" t="str">
            <v>SAP-AC</v>
          </cell>
          <cell r="C4260" t="str">
            <v>20940</v>
          </cell>
          <cell r="D4260" t="str">
            <v>Provision NC - weathertightness claims</v>
          </cell>
          <cell r="E4260" t="str">
            <v>BS20940</v>
          </cell>
        </row>
        <row r="4261">
          <cell r="A4261" t="str">
            <v>BS20950SAP-AC</v>
          </cell>
          <cell r="B4261" t="str">
            <v>SAP-AC</v>
          </cell>
          <cell r="C4261" t="str">
            <v>20950</v>
          </cell>
          <cell r="D4261" t="str">
            <v>Provision NC - financial guarantees</v>
          </cell>
          <cell r="E4261" t="str">
            <v>BS20950</v>
          </cell>
        </row>
        <row r="4262">
          <cell r="A4262" t="str">
            <v>BS20960SAP-AC</v>
          </cell>
          <cell r="B4262" t="str">
            <v>SAP-AC</v>
          </cell>
          <cell r="C4262" t="str">
            <v>20960</v>
          </cell>
          <cell r="D4262" t="str">
            <v>Provision NC - restructuring</v>
          </cell>
          <cell r="E4262" t="str">
            <v>BS20960</v>
          </cell>
        </row>
        <row r="4263">
          <cell r="A4263" t="str">
            <v>BS20970SAP-AC</v>
          </cell>
          <cell r="B4263" t="str">
            <v>SAP-AC</v>
          </cell>
          <cell r="C4263" t="str">
            <v>20970</v>
          </cell>
          <cell r="D4263" t="str">
            <v>Provision NC - legal fees</v>
          </cell>
          <cell r="E4263" t="str">
            <v>BS20970</v>
          </cell>
        </row>
        <row r="4264">
          <cell r="A4264" t="str">
            <v>BS20980SAP-AC</v>
          </cell>
          <cell r="B4264" t="str">
            <v>SAP-AC</v>
          </cell>
          <cell r="C4264" t="str">
            <v>20980</v>
          </cell>
          <cell r="D4264" t="str">
            <v>Provision NC - mobile bins</v>
          </cell>
          <cell r="E4264" t="str">
            <v>BS20980</v>
          </cell>
        </row>
        <row r="4265">
          <cell r="A4265" t="str">
            <v>BS20990SAP-AC</v>
          </cell>
          <cell r="B4265" t="str">
            <v>SAP-AC</v>
          </cell>
          <cell r="C4265" t="str">
            <v>20990</v>
          </cell>
          <cell r="D4265" t="str">
            <v>Provision NC - other</v>
          </cell>
          <cell r="E4265" t="str">
            <v>BS20990</v>
          </cell>
        </row>
        <row r="4266">
          <cell r="A4266" t="str">
            <v>BS21010SAP-AC</v>
          </cell>
          <cell r="B4266" t="str">
            <v>SAP-AC</v>
          </cell>
          <cell r="C4266" t="str">
            <v>21010</v>
          </cell>
          <cell r="D4266" t="str">
            <v>Non-current deferred tax liability</v>
          </cell>
          <cell r="E4266" t="str">
            <v>BS21010</v>
          </cell>
        </row>
        <row r="4267">
          <cell r="A4267" t="str">
            <v>BS21100SAP-AC</v>
          </cell>
          <cell r="B4267" t="str">
            <v>SAP-AC</v>
          </cell>
          <cell r="C4267" t="str">
            <v>21100</v>
          </cell>
          <cell r="D4267" t="str">
            <v>Non-current liability - revenue in advance (WC)</v>
          </cell>
          <cell r="E4267" t="str">
            <v>BS21100</v>
          </cell>
        </row>
        <row r="4268">
          <cell r="A4268" t="str">
            <v>BS21101SAP-AC</v>
          </cell>
          <cell r="B4268" t="str">
            <v>SAP-AC</v>
          </cell>
          <cell r="C4268" t="str">
            <v>21101</v>
          </cell>
          <cell r="D4268" t="str">
            <v>Non-current other liabilities</v>
          </cell>
          <cell r="E4268" t="str">
            <v>BS21101</v>
          </cell>
        </row>
        <row r="4269">
          <cell r="A4269" t="str">
            <v>BS21102SAP-AC</v>
          </cell>
          <cell r="B4269" t="str">
            <v>SAP-AC</v>
          </cell>
          <cell r="C4269" t="str">
            <v>21102</v>
          </cell>
          <cell r="D4269" t="str">
            <v>Non-current liabilities - Payables from non-exchange transactions</v>
          </cell>
          <cell r="E4269" t="str">
            <v>BS21102</v>
          </cell>
        </row>
        <row r="4270">
          <cell r="A4270" t="str">
            <v>BS22000SAP-AC</v>
          </cell>
          <cell r="B4270" t="str">
            <v>SAP-AC</v>
          </cell>
          <cell r="C4270" t="str">
            <v>22000</v>
          </cell>
          <cell r="D4270" t="str">
            <v>Non current - other payables - inter company</v>
          </cell>
          <cell r="E4270" t="str">
            <v>BS22000</v>
          </cell>
        </row>
        <row r="4271">
          <cell r="A4271" t="str">
            <v>BS24000SAP-AC</v>
          </cell>
          <cell r="B4271" t="str">
            <v>SAP-AC</v>
          </cell>
          <cell r="C4271" t="str">
            <v>24000</v>
          </cell>
          <cell r="D4271" t="str">
            <v>Borrowings - current bank overdraft</v>
          </cell>
          <cell r="E4271" t="str">
            <v>BS24000</v>
          </cell>
        </row>
        <row r="4272">
          <cell r="A4272" t="str">
            <v>BS24010SAP-AC</v>
          </cell>
          <cell r="B4272" t="str">
            <v>SAP-AC</v>
          </cell>
          <cell r="C4272" t="str">
            <v>24010</v>
          </cell>
          <cell r="D4272" t="str">
            <v>Borrowings - current bank debt</v>
          </cell>
          <cell r="E4272" t="str">
            <v>BS24010</v>
          </cell>
        </row>
        <row r="4273">
          <cell r="A4273" t="str">
            <v>BS24011SAP-AC</v>
          </cell>
          <cell r="B4273" t="str">
            <v>SAP-AC</v>
          </cell>
          <cell r="C4273" t="str">
            <v>24011</v>
          </cell>
          <cell r="D4273" t="str">
            <v>Borrowings - current medium term fixed rate notes</v>
          </cell>
          <cell r="E4273" t="str">
            <v>BS24011</v>
          </cell>
        </row>
        <row r="4274">
          <cell r="A4274" t="str">
            <v>BS24012SAP-AC</v>
          </cell>
          <cell r="B4274" t="str">
            <v>SAP-AC</v>
          </cell>
          <cell r="C4274" t="str">
            <v>24012</v>
          </cell>
          <cell r="D4274" t="str">
            <v>Borrowings - current medium trm floating rate note</v>
          </cell>
          <cell r="E4274" t="str">
            <v>BS24012</v>
          </cell>
        </row>
        <row r="4275">
          <cell r="A4275" t="str">
            <v>BS24013SAP-AC</v>
          </cell>
          <cell r="B4275" t="str">
            <v>SAP-AC</v>
          </cell>
          <cell r="C4275" t="str">
            <v>24013</v>
          </cell>
          <cell r="D4275" t="str">
            <v>Borrowings - current fixed rate bonds</v>
          </cell>
          <cell r="E4275" t="str">
            <v>BS24013</v>
          </cell>
        </row>
        <row r="4276">
          <cell r="A4276" t="str">
            <v>BS24014SAP-AC</v>
          </cell>
          <cell r="B4276" t="str">
            <v>SAP-AC</v>
          </cell>
          <cell r="C4276" t="str">
            <v>24014</v>
          </cell>
          <cell r="D4276" t="str">
            <v>Borrowings - current floating rate bonds</v>
          </cell>
          <cell r="E4276" t="str">
            <v>BS24014</v>
          </cell>
        </row>
        <row r="4277">
          <cell r="A4277" t="str">
            <v>BS24015SAP-AC</v>
          </cell>
          <cell r="B4277" t="str">
            <v>SAP-AC</v>
          </cell>
          <cell r="C4277" t="str">
            <v>24015</v>
          </cell>
          <cell r="D4277" t="str">
            <v>Borrowings - current commercial paper</v>
          </cell>
          <cell r="E4277" t="str">
            <v>BS24015</v>
          </cell>
        </row>
        <row r="4278">
          <cell r="A4278" t="str">
            <v>BS24016SAP-AC</v>
          </cell>
          <cell r="B4278" t="str">
            <v>SAP-AC</v>
          </cell>
          <cell r="C4278" t="str">
            <v>24016</v>
          </cell>
          <cell r="D4278" t="str">
            <v>Borrowings - current unamortised borrowing costs</v>
          </cell>
          <cell r="E4278" t="str">
            <v>BS24016</v>
          </cell>
        </row>
        <row r="4279">
          <cell r="A4279" t="str">
            <v>BS24050SAP-AC</v>
          </cell>
          <cell r="B4279" t="str">
            <v>SAP-AC</v>
          </cell>
          <cell r="C4279" t="str">
            <v>24050</v>
          </cell>
          <cell r="D4279" t="str">
            <v>Finance leases - current</v>
          </cell>
          <cell r="E4279" t="str">
            <v>BS24050</v>
          </cell>
        </row>
        <row r="4280">
          <cell r="A4280" t="str">
            <v>BS24090SAP-AC</v>
          </cell>
          <cell r="B4280" t="str">
            <v>SAP-AC</v>
          </cell>
          <cell r="C4280" t="str">
            <v>24090</v>
          </cell>
          <cell r="D4280" t="str">
            <v>Borrowings - current other</v>
          </cell>
          <cell r="E4280" t="str">
            <v>BS24090</v>
          </cell>
        </row>
        <row r="4281">
          <cell r="A4281" t="str">
            <v>BS24091SAP-AC</v>
          </cell>
          <cell r="B4281" t="str">
            <v>SAP-AC</v>
          </cell>
          <cell r="C4281" t="str">
            <v>24091</v>
          </cell>
          <cell r="D4281" t="str">
            <v xml:space="preserve"> Borrowings - current bond premium unamortised</v>
          </cell>
          <cell r="E4281" t="str">
            <v>BS24091</v>
          </cell>
        </row>
        <row r="4282">
          <cell r="A4282" t="str">
            <v>BS24092SAP-AC</v>
          </cell>
          <cell r="B4282" t="str">
            <v>SAP-AC</v>
          </cell>
          <cell r="C4282">
            <v>24092</v>
          </cell>
          <cell r="D4282" t="str">
            <v>Borrowings - current Govt debts</v>
          </cell>
          <cell r="E4282" t="str">
            <v>BS24092</v>
          </cell>
        </row>
        <row r="4283">
          <cell r="A4283" t="str">
            <v>BS24100SAP-AC</v>
          </cell>
          <cell r="B4283" t="str">
            <v>SAP-AC</v>
          </cell>
          <cell r="C4283" t="str">
            <v>24100</v>
          </cell>
          <cell r="D4283" t="str">
            <v>Intercompany borrowings - current ASAL</v>
          </cell>
          <cell r="E4283" t="str">
            <v>BS24100</v>
          </cell>
        </row>
        <row r="4284">
          <cell r="A4284" t="str">
            <v>BS24101SAP-AC</v>
          </cell>
          <cell r="B4284" t="str">
            <v>SAP-AC</v>
          </cell>
          <cell r="C4284" t="str">
            <v>24101</v>
          </cell>
          <cell r="D4284" t="str">
            <v>Intercompany borrowings - current ASML</v>
          </cell>
          <cell r="E4284" t="str">
            <v>BS24101</v>
          </cell>
        </row>
        <row r="4285">
          <cell r="A4285" t="str">
            <v>BS24102SAP-AC</v>
          </cell>
          <cell r="B4285" t="str">
            <v>SAP-AC</v>
          </cell>
          <cell r="C4285" t="str">
            <v>24102</v>
          </cell>
          <cell r="D4285" t="str">
            <v>Intercompany borrowings - current AT</v>
          </cell>
          <cell r="E4285" t="str">
            <v>BS24102</v>
          </cell>
        </row>
        <row r="4286">
          <cell r="A4286" t="str">
            <v>BS24198SAP-AC</v>
          </cell>
          <cell r="B4286" t="str">
            <v>SAP-AC</v>
          </cell>
          <cell r="C4286" t="str">
            <v>24198</v>
          </cell>
          <cell r="D4286" t="str">
            <v>Intercompany borrowings - current</v>
          </cell>
          <cell r="E4286" t="str">
            <v>BS24198</v>
          </cell>
        </row>
        <row r="4287">
          <cell r="A4287" t="str">
            <v>BS24210SAP-AC</v>
          </cell>
          <cell r="B4287" t="str">
            <v>SAP-AC</v>
          </cell>
          <cell r="C4287" t="str">
            <v>24210</v>
          </cell>
          <cell r="D4287" t="str">
            <v>IR swaps liability current - CF hedges</v>
          </cell>
          <cell r="E4287" t="str">
            <v>BS24210</v>
          </cell>
        </row>
        <row r="4288">
          <cell r="A4288" t="str">
            <v>BS24211SAP-AC</v>
          </cell>
          <cell r="B4288" t="str">
            <v>SAP-AC</v>
          </cell>
          <cell r="C4288" t="str">
            <v>24211</v>
          </cell>
          <cell r="D4288" t="str">
            <v>IR swaps liability current - FV hedges</v>
          </cell>
          <cell r="E4288" t="str">
            <v>BS24211</v>
          </cell>
        </row>
        <row r="4289">
          <cell r="A4289" t="str">
            <v>BS24212SAP-AC</v>
          </cell>
          <cell r="B4289" t="str">
            <v>SAP-AC</v>
          </cell>
          <cell r="C4289" t="str">
            <v>24212</v>
          </cell>
          <cell r="D4289" t="str">
            <v>IR swaps liability current - held for trading</v>
          </cell>
          <cell r="E4289" t="str">
            <v>BS24212</v>
          </cell>
        </row>
        <row r="4290">
          <cell r="A4290" t="str">
            <v>BS24220SAP-AC</v>
          </cell>
          <cell r="B4290" t="str">
            <v>SAP-AC</v>
          </cell>
          <cell r="C4290" t="str">
            <v>24220</v>
          </cell>
          <cell r="D4290" t="str">
            <v>Fwd FX contracts current - Cashflow hedge</v>
          </cell>
          <cell r="E4290" t="str">
            <v>BS24220</v>
          </cell>
        </row>
        <row r="4291">
          <cell r="A4291" t="str">
            <v>BS24221SAP-AC</v>
          </cell>
          <cell r="B4291" t="str">
            <v>SAP-AC</v>
          </cell>
          <cell r="C4291" t="str">
            <v>24221</v>
          </cell>
          <cell r="D4291" t="str">
            <v>Fwd FX contracts current - FV hedge</v>
          </cell>
          <cell r="E4291" t="str">
            <v>BS24221</v>
          </cell>
        </row>
        <row r="4292">
          <cell r="A4292" t="str">
            <v>BS24222SAP-AC</v>
          </cell>
          <cell r="B4292" t="str">
            <v>SAP-AC</v>
          </cell>
          <cell r="C4292" t="str">
            <v>24222</v>
          </cell>
          <cell r="D4292" t="str">
            <v>Fwd FX contracts current - held for trading</v>
          </cell>
          <cell r="E4292" t="str">
            <v>BS24222</v>
          </cell>
        </row>
        <row r="4293">
          <cell r="A4293" t="str">
            <v>BS24223SAP-AC</v>
          </cell>
          <cell r="B4293" t="str">
            <v>SAP-AC</v>
          </cell>
          <cell r="C4293" t="str">
            <v>24223</v>
          </cell>
          <cell r="D4293" t="str">
            <v>Forward rate agreements current - not hedge accounted</v>
          </cell>
          <cell r="E4293" t="str">
            <v>BS24223</v>
          </cell>
        </row>
        <row r="4294">
          <cell r="A4294" t="str">
            <v>BS24224SAP-AC</v>
          </cell>
          <cell r="B4294" t="str">
            <v>SAP-AC</v>
          </cell>
          <cell r="C4294">
            <v>24224</v>
          </cell>
          <cell r="D4294" t="str">
            <v>Interest Rate option - Fair value through surplus/deficit (Current liability)</v>
          </cell>
          <cell r="E4294" t="str">
            <v>BS24224</v>
          </cell>
        </row>
        <row r="4295">
          <cell r="A4295" t="str">
            <v>BS24530SAP-AC</v>
          </cell>
          <cell r="B4295" t="str">
            <v>SAP-AC</v>
          </cell>
          <cell r="C4295" t="str">
            <v>24530</v>
          </cell>
          <cell r="D4295" t="str">
            <v>Credit support annex - collateral received CL</v>
          </cell>
          <cell r="E4295" t="str">
            <v>BS24530</v>
          </cell>
        </row>
        <row r="4296">
          <cell r="A4296" t="str">
            <v>BS25010SAP-AC</v>
          </cell>
          <cell r="B4296" t="str">
            <v>SAP-AC</v>
          </cell>
          <cell r="C4296" t="str">
            <v>25010</v>
          </cell>
          <cell r="D4296" t="str">
            <v>Accounts payable - control account</v>
          </cell>
          <cell r="E4296" t="str">
            <v>BS25010</v>
          </cell>
        </row>
        <row r="4297">
          <cell r="A4297" t="str">
            <v>BS25011SAP-AC</v>
          </cell>
          <cell r="B4297" t="str">
            <v>SAP-AC</v>
          </cell>
          <cell r="C4297" t="str">
            <v>25011</v>
          </cell>
          <cell r="D4297" t="str">
            <v>Accounts payable - spendvision clearing account</v>
          </cell>
          <cell r="E4297" t="str">
            <v>BS25011</v>
          </cell>
        </row>
        <row r="4298">
          <cell r="A4298" t="str">
            <v>BS25012SAP-AC</v>
          </cell>
          <cell r="B4298" t="str">
            <v>SAP-AC</v>
          </cell>
          <cell r="C4298" t="str">
            <v>25012</v>
          </cell>
          <cell r="D4298" t="str">
            <v>Accounts payable - external systems</v>
          </cell>
          <cell r="E4298" t="str">
            <v>BS25012</v>
          </cell>
        </row>
        <row r="4299">
          <cell r="A4299" t="str">
            <v>BS25013SAP-AC</v>
          </cell>
          <cell r="B4299" t="str">
            <v>SAP-AC</v>
          </cell>
          <cell r="C4299">
            <v>25013</v>
          </cell>
          <cell r="D4299" t="str">
            <v>Accounts payable - Retrofit transactions</v>
          </cell>
          <cell r="E4299" t="str">
            <v>BS25013</v>
          </cell>
        </row>
        <row r="4300">
          <cell r="A4300" t="str">
            <v>BS25014SAP-AC</v>
          </cell>
          <cell r="B4300" t="str">
            <v>SAP-AC</v>
          </cell>
          <cell r="C4300">
            <v>25014</v>
          </cell>
          <cell r="D4300" t="str">
            <v>Retrofit targeted rate recoveries</v>
          </cell>
          <cell r="E4300" t="str">
            <v>BS25014</v>
          </cell>
        </row>
        <row r="4301">
          <cell r="A4301" t="str">
            <v>BS25015SAP-AC</v>
          </cell>
          <cell r="B4301" t="str">
            <v>SAP-AC</v>
          </cell>
          <cell r="C4301" t="str">
            <v>25015</v>
          </cell>
          <cell r="D4301" t="str">
            <v>Accounts payable - Concur clearing account</v>
          </cell>
          <cell r="E4301" t="str">
            <v>BS25015</v>
          </cell>
        </row>
        <row r="4302">
          <cell r="A4302" t="str">
            <v>BS25020SAP-AC</v>
          </cell>
          <cell r="B4302" t="str">
            <v>SAP-AC</v>
          </cell>
          <cell r="C4302" t="str">
            <v>25020</v>
          </cell>
          <cell r="D4302" t="str">
            <v>Accounts payable - other conversion</v>
          </cell>
          <cell r="E4302" t="str">
            <v>BS25020</v>
          </cell>
        </row>
        <row r="4303">
          <cell r="A4303" t="str">
            <v>BS25030SAP-AC</v>
          </cell>
          <cell r="B4303" t="str">
            <v>SAP-AC</v>
          </cell>
          <cell r="C4303" t="str">
            <v>25030</v>
          </cell>
          <cell r="D4303" t="str">
            <v>Accounts payable - intercompany</v>
          </cell>
          <cell r="E4303" t="str">
            <v>BS25030</v>
          </cell>
        </row>
        <row r="4304">
          <cell r="A4304" t="str">
            <v>BS25040SAP-AC</v>
          </cell>
          <cell r="B4304" t="str">
            <v>SAP-AC</v>
          </cell>
          <cell r="C4304" t="str">
            <v>25040</v>
          </cell>
          <cell r="D4304" t="str">
            <v>Goods receipting / invoice receipting</v>
          </cell>
          <cell r="E4304" t="str">
            <v>BS25040</v>
          </cell>
        </row>
        <row r="4305">
          <cell r="A4305" t="str">
            <v>BS25060SAP-AC</v>
          </cell>
          <cell r="B4305" t="str">
            <v>SAP-AC</v>
          </cell>
          <cell r="C4305" t="str">
            <v>25060</v>
          </cell>
          <cell r="D4305" t="str">
            <v>BLOCKED Down Payments (Vendor)</v>
          </cell>
          <cell r="E4305" t="str">
            <v>BS25060</v>
          </cell>
        </row>
        <row r="4306">
          <cell r="A4306" t="str">
            <v>BS25065SAP-AC</v>
          </cell>
          <cell r="B4306" t="str">
            <v>SAP-AC</v>
          </cell>
          <cell r="C4306" t="str">
            <v>25065</v>
          </cell>
          <cell r="D4306" t="str">
            <v>Intercompany payable - tax</v>
          </cell>
          <cell r="E4306" t="str">
            <v>BS25065</v>
          </cell>
        </row>
        <row r="4307">
          <cell r="A4307" t="str">
            <v>BS25070SAP-AC</v>
          </cell>
          <cell r="B4307" t="str">
            <v>SAP-AC</v>
          </cell>
          <cell r="C4307" t="str">
            <v>25070</v>
          </cell>
          <cell r="D4307" t="str">
            <v>Intercompany funding payable - ACPL</v>
          </cell>
          <cell r="E4307" t="str">
            <v>BS25070</v>
          </cell>
        </row>
        <row r="4308">
          <cell r="A4308" t="str">
            <v>BS25071SAP-AC</v>
          </cell>
          <cell r="B4308" t="str">
            <v>SAP-AC</v>
          </cell>
          <cell r="C4308" t="str">
            <v>25071</v>
          </cell>
          <cell r="D4308" t="str">
            <v>Intercompany funding payable - AT</v>
          </cell>
          <cell r="E4308" t="str">
            <v>BS25070</v>
          </cell>
        </row>
        <row r="4309">
          <cell r="A4309" t="str">
            <v>BS25072SAP-AC</v>
          </cell>
          <cell r="B4309" t="str">
            <v>SAP-AC</v>
          </cell>
          <cell r="C4309" t="str">
            <v>25072</v>
          </cell>
          <cell r="D4309" t="str">
            <v>Intercompany funding payable - ATEED</v>
          </cell>
          <cell r="E4309" t="str">
            <v>BS25070</v>
          </cell>
        </row>
        <row r="4310">
          <cell r="A4310" t="str">
            <v>BS25073SAP-AC</v>
          </cell>
          <cell r="B4310" t="str">
            <v>SAP-AC</v>
          </cell>
          <cell r="C4310" t="str">
            <v>25073</v>
          </cell>
          <cell r="D4310" t="str">
            <v>Intercompany funding payable - RFA</v>
          </cell>
          <cell r="E4310" t="str">
            <v>BS25070</v>
          </cell>
        </row>
        <row r="4311">
          <cell r="A4311" t="str">
            <v>BS25074SAP-AC</v>
          </cell>
          <cell r="B4311" t="str">
            <v>SAP-AC</v>
          </cell>
          <cell r="C4311" t="str">
            <v>25074</v>
          </cell>
          <cell r="D4311" t="str">
            <v>Intercompany funding payable - WDA</v>
          </cell>
          <cell r="E4311" t="str">
            <v>BS25070</v>
          </cell>
        </row>
        <row r="4312">
          <cell r="A4312" t="str">
            <v>BS25075SAP-AC</v>
          </cell>
          <cell r="B4312" t="str">
            <v>SAP-AC</v>
          </cell>
          <cell r="C4312" t="str">
            <v>25075</v>
          </cell>
          <cell r="D4312" t="str">
            <v>Intercompany funding payable - WCS</v>
          </cell>
          <cell r="E4312" t="str">
            <v>BS25070</v>
          </cell>
        </row>
        <row r="4313">
          <cell r="A4313" t="str">
            <v>BS25076SAP-AC</v>
          </cell>
          <cell r="B4313" t="str">
            <v>SAP-AC</v>
          </cell>
          <cell r="C4313" t="str">
            <v>25076</v>
          </cell>
          <cell r="D4313" t="str">
            <v>Intercompany funding payable - ACIL</v>
          </cell>
          <cell r="E4313" t="str">
            <v>BS25070</v>
          </cell>
        </row>
        <row r="4314">
          <cell r="A4314" t="str">
            <v>BS25077SAP-AC</v>
          </cell>
          <cell r="B4314" t="str">
            <v>SAP-AC</v>
          </cell>
          <cell r="C4314" t="str">
            <v>25077</v>
          </cell>
          <cell r="D4314" t="str">
            <v>Intercompany - AC</v>
          </cell>
          <cell r="E4314" t="str">
            <v>BS25070</v>
          </cell>
        </row>
        <row r="4315">
          <cell r="A4315" t="str">
            <v>BS25090SAP-AC</v>
          </cell>
          <cell r="B4315" t="str">
            <v>SAP-AC</v>
          </cell>
          <cell r="C4315" t="str">
            <v>25090</v>
          </cell>
          <cell r="D4315" t="str">
            <v>GR/IR Conversion</v>
          </cell>
          <cell r="E4315" t="str">
            <v>BS25090</v>
          </cell>
        </row>
        <row r="4316">
          <cell r="A4316" t="str">
            <v>BS25110SAP-AC</v>
          </cell>
          <cell r="B4316" t="str">
            <v>SAP-AC</v>
          </cell>
          <cell r="C4316" t="str">
            <v>25110</v>
          </cell>
          <cell r="D4316" t="str">
            <v>Current liab - Accrued expenditure general</v>
          </cell>
          <cell r="E4316" t="str">
            <v>BS25110</v>
          </cell>
        </row>
        <row r="4317">
          <cell r="A4317" t="str">
            <v>BS25111SAP-AC</v>
          </cell>
          <cell r="B4317" t="str">
            <v>SAP-AC</v>
          </cell>
          <cell r="C4317" t="str">
            <v>25111</v>
          </cell>
          <cell r="D4317" t="str">
            <v>Current liab - Accrued capital expenditure (WC)</v>
          </cell>
          <cell r="E4317" t="str">
            <v>BS25111</v>
          </cell>
        </row>
        <row r="4318">
          <cell r="A4318" t="str">
            <v>BS25112SAP-AC</v>
          </cell>
          <cell r="B4318" t="str">
            <v>SAP-AC</v>
          </cell>
          <cell r="C4318" t="str">
            <v>25112</v>
          </cell>
          <cell r="D4318" t="str">
            <v>Current liability - accrued interco expenditure</v>
          </cell>
          <cell r="E4318" t="str">
            <v>BS25112</v>
          </cell>
        </row>
        <row r="4319">
          <cell r="A4319" t="str">
            <v>BS25113SAP-AC</v>
          </cell>
          <cell r="B4319" t="str">
            <v>SAP-AC</v>
          </cell>
          <cell r="C4319" t="str">
            <v>25113</v>
          </cell>
          <cell r="D4319" t="str">
            <v>Intercompany accrued expenditure - ACIL</v>
          </cell>
          <cell r="E4319" t="str">
            <v>BS25113</v>
          </cell>
        </row>
        <row r="4320">
          <cell r="A4320" t="str">
            <v>BS25114SAP-AC</v>
          </cell>
          <cell r="B4320" t="str">
            <v>SAP-AC</v>
          </cell>
          <cell r="C4320" t="str">
            <v>25114</v>
          </cell>
          <cell r="D4320" t="str">
            <v>Intercompany accrued expenditure - ATEED</v>
          </cell>
          <cell r="E4320" t="str">
            <v>BS25114</v>
          </cell>
        </row>
        <row r="4321">
          <cell r="A4321" t="str">
            <v>BS25115SAP-AC</v>
          </cell>
          <cell r="B4321" t="str">
            <v>SAP-AC</v>
          </cell>
          <cell r="C4321" t="str">
            <v>25115</v>
          </cell>
          <cell r="D4321" t="str">
            <v>Intercompany accrued expenditure - RFA</v>
          </cell>
          <cell r="E4321" t="str">
            <v>BS25115</v>
          </cell>
        </row>
        <row r="4322">
          <cell r="A4322" t="str">
            <v>BS25116SAP-AC</v>
          </cell>
          <cell r="B4322" t="str">
            <v>SAP-AC</v>
          </cell>
          <cell r="C4322" t="str">
            <v>25116</v>
          </cell>
          <cell r="D4322" t="str">
            <v>Intercompany accrued expenditure - ACPL</v>
          </cell>
          <cell r="E4322" t="str">
            <v>BS25116</v>
          </cell>
        </row>
        <row r="4323">
          <cell r="A4323" t="str">
            <v>BS25117SAP-AC</v>
          </cell>
          <cell r="B4323" t="str">
            <v>SAP-AC</v>
          </cell>
          <cell r="C4323" t="str">
            <v>25117</v>
          </cell>
          <cell r="D4323" t="str">
            <v>Intercompany accrued expenditure - WDA</v>
          </cell>
          <cell r="E4323" t="str">
            <v>BS25117</v>
          </cell>
        </row>
        <row r="4324">
          <cell r="A4324" t="str">
            <v>BS25118SAP-AC</v>
          </cell>
          <cell r="B4324" t="str">
            <v>SAP-AC</v>
          </cell>
          <cell r="C4324" t="str">
            <v>25118</v>
          </cell>
          <cell r="D4324" t="str">
            <v>Intercompany accrued expenditure - WCS</v>
          </cell>
          <cell r="E4324" t="str">
            <v>BS25118</v>
          </cell>
        </row>
        <row r="4325">
          <cell r="A4325" t="str">
            <v>BS25119SAP-AC</v>
          </cell>
          <cell r="B4325" t="str">
            <v>SAP-AC</v>
          </cell>
          <cell r="C4325" t="str">
            <v>25119</v>
          </cell>
          <cell r="D4325" t="str">
            <v>Intercompany accrued expenditure - AT</v>
          </cell>
          <cell r="E4325" t="str">
            <v>BS25119</v>
          </cell>
        </row>
        <row r="4326">
          <cell r="A4326" t="str">
            <v>BS25120SAP-AC</v>
          </cell>
          <cell r="B4326" t="str">
            <v>SAP-AC</v>
          </cell>
          <cell r="C4326" t="str">
            <v>25120</v>
          </cell>
          <cell r="D4326" t="str">
            <v>Current liab - Real Estate rental expense accrual</v>
          </cell>
          <cell r="E4326" t="str">
            <v>BS25120</v>
          </cell>
        </row>
        <row r="4327">
          <cell r="A4327" t="str">
            <v>BS25510SAP-AC</v>
          </cell>
          <cell r="B4327" t="str">
            <v>SAP-AC</v>
          </cell>
          <cell r="C4327" t="str">
            <v>25510</v>
          </cell>
          <cell r="D4327" t="str">
            <v>Current liab - Accrued ACC levy</v>
          </cell>
          <cell r="E4327" t="str">
            <v>BS25510</v>
          </cell>
        </row>
        <row r="4328">
          <cell r="A4328" t="str">
            <v>BS25520SAP-AC</v>
          </cell>
          <cell r="B4328" t="str">
            <v>SAP-AC</v>
          </cell>
          <cell r="C4328" t="str">
            <v>25520</v>
          </cell>
          <cell r="D4328" t="str">
            <v>Current liab - Interest expense accruals (integrit</v>
          </cell>
          <cell r="E4328" t="str">
            <v>BS25520</v>
          </cell>
        </row>
        <row r="4329">
          <cell r="A4329" t="str">
            <v>BS25530SAP-AC</v>
          </cell>
          <cell r="B4329" t="str">
            <v>SAP-AC</v>
          </cell>
          <cell r="C4329" t="str">
            <v>25530</v>
          </cell>
          <cell r="D4329" t="str">
            <v>Current liab - Interest expense accruals</v>
          </cell>
          <cell r="E4329" t="str">
            <v>BS25530</v>
          </cell>
        </row>
        <row r="4330">
          <cell r="A4330" t="str">
            <v>BS25550SAP-AC</v>
          </cell>
          <cell r="B4330" t="str">
            <v>SAP-AC</v>
          </cell>
          <cell r="C4330" t="str">
            <v>25550</v>
          </cell>
          <cell r="D4330" t="str">
            <v>Current liabilities - Payables from non-exchange transactions</v>
          </cell>
          <cell r="E4330" t="str">
            <v>BS25550</v>
          </cell>
        </row>
        <row r="4331">
          <cell r="A4331" t="str">
            <v>BS25599SAP-AC</v>
          </cell>
          <cell r="B4331" t="str">
            <v>SAP-AC</v>
          </cell>
          <cell r="C4331" t="str">
            <v>25599</v>
          </cell>
          <cell r="D4331" t="str">
            <v>Current liab - Dividends payable (2100 use only)</v>
          </cell>
          <cell r="E4331" t="str">
            <v>BS25599</v>
          </cell>
        </row>
        <row r="4332">
          <cell r="A4332" t="str">
            <v>BS25610SAP-AC</v>
          </cell>
          <cell r="B4332" t="str">
            <v>SAP-AC</v>
          </cell>
          <cell r="C4332" t="str">
            <v>25610</v>
          </cell>
          <cell r="D4332" t="str">
            <v>Current liab - Revenue in advance</v>
          </cell>
          <cell r="E4332" t="str">
            <v>BS25610</v>
          </cell>
        </row>
        <row r="4333">
          <cell r="A4333" t="str">
            <v>BS25611SAP-AC</v>
          </cell>
          <cell r="B4333" t="str">
            <v>SAP-AC</v>
          </cell>
          <cell r="C4333" t="str">
            <v>25611</v>
          </cell>
          <cell r="D4333" t="str">
            <v>BLOCKED Current liab - Rev in adv Graffiti funding</v>
          </cell>
          <cell r="E4333" t="str">
            <v>BS25611</v>
          </cell>
        </row>
        <row r="4334">
          <cell r="A4334" t="str">
            <v>BS25612SAP-AC</v>
          </cell>
          <cell r="B4334" t="str">
            <v>SAP-AC</v>
          </cell>
          <cell r="C4334" t="str">
            <v>25612</v>
          </cell>
          <cell r="D4334" t="str">
            <v>Funding and levies received in advance</v>
          </cell>
          <cell r="E4334" t="str">
            <v>BS25612</v>
          </cell>
        </row>
        <row r="4335">
          <cell r="A4335" t="str">
            <v>BS25615SAP-AC</v>
          </cell>
          <cell r="B4335" t="str">
            <v>SAP-AC</v>
          </cell>
          <cell r="C4335" t="str">
            <v>25615</v>
          </cell>
          <cell r="D4335" t="str">
            <v>Current liab - Revenue in advance Real Estate</v>
          </cell>
          <cell r="E4335" t="str">
            <v>BS25615</v>
          </cell>
        </row>
        <row r="4336">
          <cell r="A4336" t="str">
            <v>BS25620SAP-AC</v>
          </cell>
          <cell r="B4336" t="str">
            <v>SAP-AC</v>
          </cell>
          <cell r="C4336" t="str">
            <v>25620</v>
          </cell>
          <cell r="D4336" t="str">
            <v>(Blocked SAP) Current liability - Dividends payable</v>
          </cell>
          <cell r="E4336" t="str">
            <v>BS25620</v>
          </cell>
        </row>
        <row r="4337">
          <cell r="A4337" t="str">
            <v>BS26000SAP-AC</v>
          </cell>
          <cell r="B4337" t="str">
            <v>SAP-AC</v>
          </cell>
          <cell r="C4337" t="str">
            <v>26000</v>
          </cell>
          <cell r="D4337" t="str">
            <v>Southern facilities bond deposits</v>
          </cell>
          <cell r="E4337" t="str">
            <v>BS26000</v>
          </cell>
        </row>
        <row r="4338">
          <cell r="A4338" t="str">
            <v>BS26001SAP-AC</v>
          </cell>
          <cell r="B4338" t="str">
            <v>SAP-AC</v>
          </cell>
          <cell r="C4338" t="str">
            <v>26001</v>
          </cell>
          <cell r="D4338" t="str">
            <v>Rodney - Application, licensing prepayments</v>
          </cell>
          <cell r="E4338" t="str">
            <v>BS26001</v>
          </cell>
        </row>
        <row r="4339">
          <cell r="A4339" t="str">
            <v>BS26002SAP-AC</v>
          </cell>
          <cell r="B4339" t="str">
            <v>SAP-AC</v>
          </cell>
          <cell r="C4339" t="str">
            <v>26002</v>
          </cell>
          <cell r="D4339" t="str">
            <v>Auckland park and hall - bonds</v>
          </cell>
          <cell r="E4339" t="str">
            <v>BS26002</v>
          </cell>
        </row>
        <row r="4340">
          <cell r="A4340" t="str">
            <v>BS26003SAP-AC</v>
          </cell>
          <cell r="B4340" t="str">
            <v>SAP-AC</v>
          </cell>
          <cell r="C4340" t="str">
            <v>26003</v>
          </cell>
          <cell r="D4340" t="str">
            <v>Franklin - bonds and deposits</v>
          </cell>
          <cell r="E4340" t="str">
            <v>BS26003</v>
          </cell>
        </row>
        <row r="4341">
          <cell r="A4341" t="str">
            <v>BS26004SAP-AC</v>
          </cell>
          <cell r="B4341" t="str">
            <v>SAP-AC</v>
          </cell>
          <cell r="C4341" t="str">
            <v>26004</v>
          </cell>
          <cell r="D4341" t="str">
            <v>Manukau MLS - bonds and deposits</v>
          </cell>
          <cell r="E4341" t="str">
            <v>BS26004</v>
          </cell>
        </row>
        <row r="4342">
          <cell r="A4342" t="str">
            <v>BS26005SAP-AC</v>
          </cell>
          <cell r="B4342" t="str">
            <v>SAP-AC</v>
          </cell>
          <cell r="C4342" t="str">
            <v>26005</v>
          </cell>
          <cell r="D4342" t="str">
            <v>Papakura - bonds and deposits</v>
          </cell>
          <cell r="E4342" t="str">
            <v>BS26005</v>
          </cell>
        </row>
        <row r="4343">
          <cell r="A4343" t="str">
            <v>BS26006SAP-AC</v>
          </cell>
          <cell r="B4343" t="str">
            <v>SAP-AC</v>
          </cell>
          <cell r="C4343" t="str">
            <v>26006</v>
          </cell>
          <cell r="D4343" t="str">
            <v>Rodney - resource consent bonds</v>
          </cell>
          <cell r="E4343" t="str">
            <v>BS26006</v>
          </cell>
        </row>
        <row r="4344">
          <cell r="A4344" t="str">
            <v>BS26007SAP-AC</v>
          </cell>
          <cell r="B4344" t="str">
            <v>SAP-AC</v>
          </cell>
          <cell r="C4344" t="str">
            <v>26007</v>
          </cell>
          <cell r="D4344" t="str">
            <v>Rodney - street damage deposits</v>
          </cell>
          <cell r="E4344" t="str">
            <v>BS26007</v>
          </cell>
        </row>
        <row r="4345">
          <cell r="A4345" t="str">
            <v>BS26008SAP-AC</v>
          </cell>
          <cell r="B4345" t="str">
            <v>SAP-AC</v>
          </cell>
          <cell r="C4345" t="str">
            <v>26008</v>
          </cell>
          <cell r="D4345" t="str">
            <v>Waitakere - bonds and deposits</v>
          </cell>
          <cell r="E4345" t="str">
            <v>BS26008</v>
          </cell>
        </row>
        <row r="4346">
          <cell r="A4346" t="str">
            <v>BS26009SAP-AC</v>
          </cell>
          <cell r="B4346" t="str">
            <v>SAP-AC</v>
          </cell>
          <cell r="C4346" t="str">
            <v>26009</v>
          </cell>
          <cell r="D4346" t="str">
            <v>North Shore - Bonds and  deposits</v>
          </cell>
          <cell r="E4346" t="str">
            <v>BS26009</v>
          </cell>
        </row>
        <row r="4347">
          <cell r="A4347" t="str">
            <v>BS26010SAP-AC</v>
          </cell>
          <cell r="B4347" t="str">
            <v>SAP-AC</v>
          </cell>
          <cell r="C4347" t="str">
            <v>26010</v>
          </cell>
          <cell r="D4347" t="str">
            <v>Current liab - Bonds and  deposits</v>
          </cell>
          <cell r="E4347" t="str">
            <v>BS26010</v>
          </cell>
        </row>
        <row r="4348">
          <cell r="A4348" t="str">
            <v>BS26011SAP-AC</v>
          </cell>
          <cell r="B4348" t="str">
            <v>SAP-AC</v>
          </cell>
          <cell r="C4348" t="str">
            <v>26011</v>
          </cell>
          <cell r="D4348" t="str">
            <v>Current liab - Resource consent - complex deposits</v>
          </cell>
          <cell r="E4348" t="str">
            <v>BS26011</v>
          </cell>
        </row>
        <row r="4349">
          <cell r="A4349" t="str">
            <v>BS26012SAP-AC</v>
          </cell>
          <cell r="B4349" t="str">
            <v>SAP-AC</v>
          </cell>
          <cell r="C4349" t="str">
            <v>26012</v>
          </cell>
          <cell r="D4349" t="str">
            <v>Current liab - Resource consent - bonds</v>
          </cell>
          <cell r="E4349" t="str">
            <v>BS26012</v>
          </cell>
        </row>
        <row r="4350">
          <cell r="A4350" t="str">
            <v>BS26013SAP-AC</v>
          </cell>
          <cell r="B4350" t="str">
            <v>SAP-AC</v>
          </cell>
          <cell r="C4350" t="str">
            <v>26013</v>
          </cell>
          <cell r="D4350" t="str">
            <v>Deposits on plan modifications RLP</v>
          </cell>
          <cell r="E4350" t="str">
            <v>BS26013</v>
          </cell>
        </row>
        <row r="4351">
          <cell r="A4351" t="str">
            <v>BS26014SAP-AC</v>
          </cell>
          <cell r="B4351" t="str">
            <v>SAP-AC</v>
          </cell>
          <cell r="C4351" t="str">
            <v>26014</v>
          </cell>
          <cell r="D4351" t="str">
            <v>Former LGA contributions (liability control)</v>
          </cell>
          <cell r="E4351" t="str">
            <v>BS26014</v>
          </cell>
        </row>
        <row r="4352">
          <cell r="A4352" t="str">
            <v>BS26015SAP-AC</v>
          </cell>
          <cell r="B4352" t="str">
            <v>SAP-AC</v>
          </cell>
          <cell r="C4352" t="str">
            <v>26015</v>
          </cell>
          <cell r="D4352" t="str">
            <v>Financial contributions (liability control)</v>
          </cell>
          <cell r="E4352" t="str">
            <v>BS26015</v>
          </cell>
        </row>
        <row r="4353">
          <cell r="A4353" t="str">
            <v>BS26016SAP-AC</v>
          </cell>
          <cell r="B4353" t="str">
            <v>SAP-AC</v>
          </cell>
          <cell r="C4353" t="str">
            <v>26016</v>
          </cell>
          <cell r="D4353" t="str">
            <v>Developer agreement contribution (liability contrl</v>
          </cell>
          <cell r="E4353" t="str">
            <v>BS26016</v>
          </cell>
        </row>
        <row r="4354">
          <cell r="A4354" t="str">
            <v>BS26017SAP-AC</v>
          </cell>
          <cell r="B4354" t="str">
            <v>SAP-AC</v>
          </cell>
          <cell r="C4354" t="str">
            <v>26017</v>
          </cell>
          <cell r="D4354" t="str">
            <v>Other bonds and deposits - Waitakere</v>
          </cell>
          <cell r="E4354" t="str">
            <v>BS26017</v>
          </cell>
        </row>
        <row r="4355">
          <cell r="A4355" t="str">
            <v>BS26018SAP-AC</v>
          </cell>
          <cell r="B4355" t="str">
            <v>SAP-AC</v>
          </cell>
          <cell r="C4355" t="str">
            <v>26018</v>
          </cell>
          <cell r="D4355" t="str">
            <v>Resource consents bonds and deposits - Waitakere</v>
          </cell>
          <cell r="E4355" t="str">
            <v>BS26018</v>
          </cell>
        </row>
        <row r="4356">
          <cell r="A4356" t="str">
            <v>BS26019SAP-AC</v>
          </cell>
          <cell r="B4356" t="str">
            <v>SAP-AC</v>
          </cell>
          <cell r="C4356" t="str">
            <v>26019</v>
          </cell>
          <cell r="D4356" t="str">
            <v>Bonds and deposits - North Shore Leisure</v>
          </cell>
          <cell r="E4356" t="str">
            <v>BS26019</v>
          </cell>
        </row>
        <row r="4357">
          <cell r="A4357" t="str">
            <v>BS26020SAP-AC</v>
          </cell>
          <cell r="B4357" t="str">
            <v>SAP-AC</v>
          </cell>
          <cell r="C4357" t="str">
            <v>26020</v>
          </cell>
          <cell r="D4357" t="str">
            <v>Bonds and deposits – resource consents</v>
          </cell>
          <cell r="E4357" t="str">
            <v>BS26020</v>
          </cell>
        </row>
        <row r="4358">
          <cell r="A4358" t="str">
            <v>BS26021SAP-AC</v>
          </cell>
          <cell r="B4358" t="str">
            <v>SAP-AC</v>
          </cell>
          <cell r="C4358">
            <v>26021</v>
          </cell>
          <cell r="D4358" t="str">
            <v>Resource consent bonds control account</v>
          </cell>
          <cell r="E4358" t="str">
            <v>BS26021</v>
          </cell>
        </row>
        <row r="4359">
          <cell r="A4359" t="str">
            <v>BS26030SAP-AC</v>
          </cell>
          <cell r="B4359" t="str">
            <v>SAP-AC</v>
          </cell>
          <cell r="C4359" t="str">
            <v>26030</v>
          </cell>
          <cell r="D4359" t="str">
            <v>Development contributions (liability control)</v>
          </cell>
          <cell r="E4359" t="str">
            <v>BS26030</v>
          </cell>
        </row>
        <row r="4360">
          <cell r="A4360" t="str">
            <v>BS26110SAP-AC</v>
          </cell>
          <cell r="B4360" t="str">
            <v>SAP-AC</v>
          </cell>
          <cell r="C4360" t="str">
            <v>26110</v>
          </cell>
          <cell r="D4360" t="str">
            <v>Refunds due</v>
          </cell>
          <cell r="E4360" t="str">
            <v>BS26110</v>
          </cell>
        </row>
        <row r="4361">
          <cell r="A4361" t="str">
            <v>BS26111SAP-AC</v>
          </cell>
          <cell r="B4361" t="str">
            <v>SAP-AC</v>
          </cell>
          <cell r="C4361" t="str">
            <v>26111</v>
          </cell>
          <cell r="D4361" t="str">
            <v>Rates refund clg Auckland City Council</v>
          </cell>
          <cell r="E4361" t="str">
            <v>BS26111</v>
          </cell>
        </row>
        <row r="4362">
          <cell r="A4362" t="str">
            <v>BS26112SAP-AC</v>
          </cell>
          <cell r="B4362" t="str">
            <v>SAP-AC</v>
          </cell>
          <cell r="C4362" t="str">
            <v>26112</v>
          </cell>
          <cell r="D4362" t="str">
            <v>Rates refund clg Auckland Regional Council</v>
          </cell>
          <cell r="E4362" t="str">
            <v>BS26112</v>
          </cell>
        </row>
        <row r="4363">
          <cell r="A4363" t="str">
            <v>BS26113SAP-AC</v>
          </cell>
          <cell r="B4363" t="str">
            <v>SAP-AC</v>
          </cell>
          <cell r="C4363" t="str">
            <v>26113</v>
          </cell>
          <cell r="D4363" t="str">
            <v>Rates refund clg Manukau</v>
          </cell>
          <cell r="E4363" t="str">
            <v>BS26113</v>
          </cell>
        </row>
        <row r="4364">
          <cell r="A4364" t="str">
            <v>BS26114SAP-AC</v>
          </cell>
          <cell r="B4364" t="str">
            <v>SAP-AC</v>
          </cell>
          <cell r="C4364" t="str">
            <v>26114</v>
          </cell>
          <cell r="D4364" t="str">
            <v>Rates refund clg North Shore</v>
          </cell>
          <cell r="E4364" t="str">
            <v>BS26114</v>
          </cell>
        </row>
        <row r="4365">
          <cell r="A4365" t="str">
            <v>BS26115SAP-AC</v>
          </cell>
          <cell r="B4365" t="str">
            <v>SAP-AC</v>
          </cell>
          <cell r="C4365" t="str">
            <v>26115</v>
          </cell>
          <cell r="D4365" t="str">
            <v>Rates refund clg Waitakere City</v>
          </cell>
          <cell r="E4365" t="str">
            <v>BS26115</v>
          </cell>
        </row>
        <row r="4366">
          <cell r="A4366" t="str">
            <v>BS26116SAP-AC</v>
          </cell>
          <cell r="B4366" t="str">
            <v>SAP-AC</v>
          </cell>
          <cell r="C4366" t="str">
            <v>26116</v>
          </cell>
          <cell r="D4366" t="str">
            <v>Rates refund clg Papakura</v>
          </cell>
          <cell r="E4366" t="str">
            <v>BS26116</v>
          </cell>
        </row>
        <row r="4367">
          <cell r="A4367" t="str">
            <v>BS26117SAP-AC</v>
          </cell>
          <cell r="B4367" t="str">
            <v>SAP-AC</v>
          </cell>
          <cell r="C4367" t="str">
            <v>26117</v>
          </cell>
          <cell r="D4367" t="str">
            <v>Rates refund clg Franklin</v>
          </cell>
          <cell r="E4367" t="str">
            <v>BS26117</v>
          </cell>
        </row>
        <row r="4368">
          <cell r="A4368" t="str">
            <v>BS26118SAP-AC</v>
          </cell>
          <cell r="B4368" t="str">
            <v>SAP-AC</v>
          </cell>
          <cell r="C4368" t="str">
            <v>26118</v>
          </cell>
          <cell r="D4368" t="str">
            <v>Rates refund clg Rodney</v>
          </cell>
          <cell r="E4368" t="str">
            <v>BS26118</v>
          </cell>
        </row>
        <row r="4369">
          <cell r="A4369" t="str">
            <v>BS26119SAP-AC</v>
          </cell>
          <cell r="B4369" t="str">
            <v>SAP-AC</v>
          </cell>
          <cell r="C4369" t="str">
            <v>26119</v>
          </cell>
          <cell r="D4369" t="str">
            <v>ACC rates overpayment</v>
          </cell>
          <cell r="E4369" t="str">
            <v>BS26119</v>
          </cell>
        </row>
        <row r="4370">
          <cell r="A4370" t="str">
            <v>BS26120SAP-AC</v>
          </cell>
          <cell r="B4370" t="str">
            <v>SAP-AC</v>
          </cell>
          <cell r="C4370" t="str">
            <v>26120</v>
          </cell>
          <cell r="D4370" t="str">
            <v>Rates refund clg Rodney</v>
          </cell>
          <cell r="E4370" t="str">
            <v>BS26120</v>
          </cell>
        </row>
        <row r="4371">
          <cell r="A4371" t="str">
            <v>BS26121SAP-AC</v>
          </cell>
          <cell r="B4371" t="str">
            <v>SAP-AC</v>
          </cell>
          <cell r="C4371" t="str">
            <v>26121</v>
          </cell>
          <cell r="D4371" t="str">
            <v>Other refund clg Auckland City Council</v>
          </cell>
          <cell r="E4371" t="str">
            <v>BS26121</v>
          </cell>
        </row>
        <row r="4372">
          <cell r="A4372" t="str">
            <v>BS26122SAP-AC</v>
          </cell>
          <cell r="B4372" t="str">
            <v>SAP-AC</v>
          </cell>
          <cell r="C4372" t="str">
            <v>26122</v>
          </cell>
          <cell r="D4372" t="str">
            <v>Other refund clg Auckland Regional Council</v>
          </cell>
          <cell r="E4372" t="str">
            <v>BS26122</v>
          </cell>
        </row>
        <row r="4373">
          <cell r="A4373" t="str">
            <v>BS26123SAP-AC</v>
          </cell>
          <cell r="B4373" t="str">
            <v>SAP-AC</v>
          </cell>
          <cell r="C4373" t="str">
            <v>26123</v>
          </cell>
          <cell r="D4373" t="str">
            <v>Other refund clg Manukau</v>
          </cell>
          <cell r="E4373" t="str">
            <v>BS26123</v>
          </cell>
        </row>
        <row r="4374">
          <cell r="A4374" t="str">
            <v>BS26124SAP-AC</v>
          </cell>
          <cell r="B4374" t="str">
            <v>SAP-AC</v>
          </cell>
          <cell r="C4374" t="str">
            <v>26124</v>
          </cell>
          <cell r="D4374" t="str">
            <v>Other refund clg North Shore</v>
          </cell>
          <cell r="E4374" t="str">
            <v>BS26124</v>
          </cell>
        </row>
        <row r="4375">
          <cell r="A4375" t="str">
            <v>BS26125SAP-AC</v>
          </cell>
          <cell r="B4375" t="str">
            <v>SAP-AC</v>
          </cell>
          <cell r="C4375" t="str">
            <v>26125</v>
          </cell>
          <cell r="D4375" t="str">
            <v>Other refund clg Waitakere City</v>
          </cell>
          <cell r="E4375" t="str">
            <v>BS26125</v>
          </cell>
        </row>
        <row r="4376">
          <cell r="A4376" t="str">
            <v>BS26126SAP-AC</v>
          </cell>
          <cell r="B4376" t="str">
            <v>SAP-AC</v>
          </cell>
          <cell r="C4376" t="str">
            <v>26126</v>
          </cell>
          <cell r="D4376" t="str">
            <v>Other refund clg Papakura</v>
          </cell>
          <cell r="E4376" t="str">
            <v>BS26126</v>
          </cell>
        </row>
        <row r="4377">
          <cell r="A4377" t="str">
            <v>BS26127SAP-AC</v>
          </cell>
          <cell r="B4377" t="str">
            <v>SAP-AC</v>
          </cell>
          <cell r="C4377" t="str">
            <v>26127</v>
          </cell>
          <cell r="D4377" t="str">
            <v>Other refund clg Franklin</v>
          </cell>
          <cell r="E4377" t="str">
            <v>BS26127</v>
          </cell>
        </row>
        <row r="4378">
          <cell r="A4378" t="str">
            <v>BS26128SAP-AC</v>
          </cell>
          <cell r="B4378" t="str">
            <v>SAP-AC</v>
          </cell>
          <cell r="C4378" t="str">
            <v>26128</v>
          </cell>
          <cell r="D4378" t="str">
            <v>Other refund clg Rodney</v>
          </cell>
          <cell r="E4378" t="str">
            <v>BS26128</v>
          </cell>
        </row>
        <row r="4379">
          <cell r="A4379" t="str">
            <v>BS26129SAP-AC</v>
          </cell>
          <cell r="B4379" t="str">
            <v>SAP-AC</v>
          </cell>
          <cell r="C4379" t="str">
            <v>26129</v>
          </cell>
          <cell r="D4379" t="str">
            <v>ACC sundry debtors overpayment</v>
          </cell>
          <cell r="E4379" t="str">
            <v>BS26129</v>
          </cell>
        </row>
        <row r="4380">
          <cell r="A4380" t="str">
            <v>BS26158SAP-AC</v>
          </cell>
          <cell r="B4380" t="str">
            <v>SAP-AC</v>
          </cell>
          <cell r="C4380" t="str">
            <v>26158</v>
          </cell>
          <cell r="D4380" t="str">
            <v>PBC - Inspection deposits</v>
          </cell>
          <cell r="E4380" t="str">
            <v>BS26158</v>
          </cell>
        </row>
        <row r="4381">
          <cell r="A4381" t="str">
            <v>BS26159SAP-AC</v>
          </cell>
          <cell r="B4381" t="str">
            <v>SAP-AC</v>
          </cell>
          <cell r="C4381" t="str">
            <v>26159</v>
          </cell>
          <cell r="D4381" t="str">
            <v>CBC - Inspection deposits</v>
          </cell>
          <cell r="E4381" t="str">
            <v>BS26159</v>
          </cell>
        </row>
        <row r="4382">
          <cell r="A4382" t="str">
            <v>BS26160SAP-AC</v>
          </cell>
          <cell r="B4382" t="str">
            <v>SAP-AC</v>
          </cell>
          <cell r="C4382" t="str">
            <v>26160</v>
          </cell>
          <cell r="D4382" t="str">
            <v>Street damage bonds</v>
          </cell>
          <cell r="E4382" t="str">
            <v>BS26160</v>
          </cell>
        </row>
        <row r="4383">
          <cell r="A4383" t="str">
            <v>BS26161SAP-AC</v>
          </cell>
          <cell r="B4383" t="str">
            <v>SAP-AC</v>
          </cell>
          <cell r="C4383" t="str">
            <v>26161</v>
          </cell>
          <cell r="D4383" t="str">
            <v>DBH bonds</v>
          </cell>
          <cell r="E4383" t="str">
            <v>BS26161</v>
          </cell>
        </row>
        <row r="4384">
          <cell r="A4384" t="str">
            <v>BS26162SAP-AC</v>
          </cell>
          <cell r="B4384" t="str">
            <v>SAP-AC</v>
          </cell>
          <cell r="C4384" t="str">
            <v>26162</v>
          </cell>
          <cell r="D4384" t="str">
            <v>BRANZ bonds</v>
          </cell>
          <cell r="E4384" t="str">
            <v>BS26162</v>
          </cell>
        </row>
        <row r="4385">
          <cell r="A4385" t="str">
            <v>BS26163SAP-AC</v>
          </cell>
          <cell r="B4385" t="str">
            <v>SAP-AC</v>
          </cell>
          <cell r="C4385" t="str">
            <v>26163</v>
          </cell>
          <cell r="D4385" t="str">
            <v>Street damage inspection fee bonds</v>
          </cell>
          <cell r="E4385" t="str">
            <v>BS26163</v>
          </cell>
        </row>
        <row r="4386">
          <cell r="A4386" t="str">
            <v>BS26164SAP-AC</v>
          </cell>
          <cell r="B4386" t="str">
            <v>SAP-AC</v>
          </cell>
          <cell r="C4386" t="str">
            <v>26164</v>
          </cell>
          <cell r="D4386" t="str">
            <v>Resource consents bonds</v>
          </cell>
          <cell r="E4386" t="str">
            <v>BS26164</v>
          </cell>
        </row>
        <row r="4387">
          <cell r="A4387" t="str">
            <v>BS26165SAP-AC</v>
          </cell>
          <cell r="B4387" t="str">
            <v>SAP-AC</v>
          </cell>
          <cell r="C4387" t="str">
            <v>26165</v>
          </cell>
          <cell r="D4387" t="str">
            <v>Venue hire bonds</v>
          </cell>
          <cell r="E4387" t="str">
            <v>BS26165</v>
          </cell>
        </row>
        <row r="4388">
          <cell r="A4388" t="str">
            <v>BS26166SAP-AC</v>
          </cell>
          <cell r="B4388" t="str">
            <v>SAP-AC</v>
          </cell>
          <cell r="C4388" t="str">
            <v>26166</v>
          </cell>
          <cell r="D4388" t="str">
            <v>Other bonds</v>
          </cell>
          <cell r="E4388" t="str">
            <v>BS26166</v>
          </cell>
        </row>
        <row r="4389">
          <cell r="A4389" t="str">
            <v>BS26167SAP-AC</v>
          </cell>
          <cell r="B4389" t="str">
            <v>SAP-AC</v>
          </cell>
          <cell r="C4389" t="str">
            <v>26167</v>
          </cell>
          <cell r="D4389" t="str">
            <v>Alcohol regulatory &amp; licensing authority bonds</v>
          </cell>
          <cell r="E4389" t="str">
            <v>BS26167</v>
          </cell>
        </row>
        <row r="4390">
          <cell r="A4390" t="str">
            <v>BS26168SAP-AC</v>
          </cell>
          <cell r="B4390" t="str">
            <v>SAP-AC</v>
          </cell>
          <cell r="C4390" t="str">
            <v>26168</v>
          </cell>
          <cell r="D4390" t="str">
            <v>Vehicle Crossing bonds</v>
          </cell>
          <cell r="E4390" t="str">
            <v>BS26168</v>
          </cell>
        </row>
        <row r="4391">
          <cell r="A4391" t="str">
            <v>BS26260SAP-AC</v>
          </cell>
          <cell r="B4391" t="str">
            <v>SAP-AC</v>
          </cell>
          <cell r="C4391" t="str">
            <v>26260</v>
          </cell>
          <cell r="D4391" t="str">
            <v>Non-current bonds</v>
          </cell>
          <cell r="E4391" t="str">
            <v>BS26260</v>
          </cell>
        </row>
        <row r="4392">
          <cell r="A4392" t="str">
            <v>BS26261SAP-AC</v>
          </cell>
          <cell r="B4392" t="str">
            <v>SAP-AC</v>
          </cell>
          <cell r="C4392" t="str">
            <v>26261</v>
          </cell>
          <cell r="D4392" t="str">
            <v>Alchohol infringement</v>
          </cell>
          <cell r="E4392" t="str">
            <v>BS26261</v>
          </cell>
        </row>
        <row r="4393">
          <cell r="A4393" t="str">
            <v>BS26310SAP-AC</v>
          </cell>
          <cell r="B4393" t="str">
            <v>SAP-AC</v>
          </cell>
          <cell r="C4393" t="str">
            <v>26310</v>
          </cell>
          <cell r="D4393" t="str">
            <v>Suspense payables / clearing accounts</v>
          </cell>
          <cell r="E4393" t="str">
            <v>BS26310</v>
          </cell>
        </row>
        <row r="4394">
          <cell r="A4394" t="str">
            <v>BS26311SAP-AC</v>
          </cell>
          <cell r="B4394" t="str">
            <v>SAP-AC</v>
          </cell>
          <cell r="C4394" t="str">
            <v>26311</v>
          </cell>
          <cell r="D4394" t="str">
            <v>Recharge clearing - AT</v>
          </cell>
          <cell r="E4394" t="str">
            <v>BS26311</v>
          </cell>
        </row>
        <row r="4395">
          <cell r="A4395" t="str">
            <v>BS26312SAP-AC</v>
          </cell>
          <cell r="B4395" t="str">
            <v>SAP-AC</v>
          </cell>
          <cell r="C4395" t="str">
            <v>26312</v>
          </cell>
          <cell r="D4395" t="str">
            <v>Recharge clearing - WCS</v>
          </cell>
          <cell r="E4395" t="str">
            <v>BS26312</v>
          </cell>
        </row>
        <row r="4396">
          <cell r="A4396" t="str">
            <v>BS26313SAP-AC</v>
          </cell>
          <cell r="B4396" t="str">
            <v>SAP-AC</v>
          </cell>
          <cell r="C4396" t="str">
            <v>26313</v>
          </cell>
          <cell r="D4396" t="str">
            <v>Recharge clearing - RFA</v>
          </cell>
          <cell r="E4396" t="str">
            <v>BS26313</v>
          </cell>
        </row>
        <row r="4397">
          <cell r="A4397" t="str">
            <v>BS26314SAP-AC</v>
          </cell>
          <cell r="B4397" t="str">
            <v>SAP-AC</v>
          </cell>
          <cell r="C4397" t="str">
            <v>26314</v>
          </cell>
          <cell r="D4397" t="str">
            <v>Recharge clearing - ACIL</v>
          </cell>
          <cell r="E4397" t="str">
            <v>BS26314</v>
          </cell>
        </row>
        <row r="4398">
          <cell r="A4398" t="str">
            <v>BS26315SAP-AC</v>
          </cell>
          <cell r="B4398" t="str">
            <v>SAP-AC</v>
          </cell>
          <cell r="C4398" t="str">
            <v>26315</v>
          </cell>
          <cell r="D4398" t="str">
            <v>Recharge clearing - ACPL</v>
          </cell>
          <cell r="E4398" t="str">
            <v>BS26315</v>
          </cell>
        </row>
        <row r="4399">
          <cell r="A4399" t="str">
            <v>BS26316SAP-AC</v>
          </cell>
          <cell r="B4399" t="str">
            <v>SAP-AC</v>
          </cell>
          <cell r="C4399" t="str">
            <v>26316</v>
          </cell>
          <cell r="D4399" t="str">
            <v>Recharge clearing - WDA</v>
          </cell>
          <cell r="E4399" t="str">
            <v>BS26316</v>
          </cell>
        </row>
        <row r="4400">
          <cell r="A4400" t="str">
            <v>BS26317SAP-AC</v>
          </cell>
          <cell r="B4400" t="str">
            <v>SAP-AC</v>
          </cell>
          <cell r="C4400" t="str">
            <v>26317</v>
          </cell>
          <cell r="D4400" t="str">
            <v>Recharge clearing - ATEED</v>
          </cell>
          <cell r="E4400" t="str">
            <v>BS26317</v>
          </cell>
        </row>
        <row r="4401">
          <cell r="A4401" t="str">
            <v>BS26320SAP-AC</v>
          </cell>
          <cell r="B4401" t="str">
            <v>SAP-AC</v>
          </cell>
          <cell r="C4401" t="str">
            <v>26320</v>
          </cell>
          <cell r="D4401" t="str">
            <v>RE Periodic / Transfer Clearing</v>
          </cell>
          <cell r="E4401" t="str">
            <v>BS26320</v>
          </cell>
        </row>
        <row r="4402">
          <cell r="A4402" t="str">
            <v>BS26330SAP-AC</v>
          </cell>
          <cell r="B4402" t="str">
            <v>SAP-AC</v>
          </cell>
          <cell r="C4402" t="str">
            <v>26330</v>
          </cell>
          <cell r="D4402" t="str">
            <v>AP Conversion only</v>
          </cell>
          <cell r="E4402" t="str">
            <v>BS26330</v>
          </cell>
        </row>
        <row r="4403">
          <cell r="A4403" t="str">
            <v>BS26342SAP-AC</v>
          </cell>
          <cell r="B4403" t="str">
            <v>SAP-AC</v>
          </cell>
          <cell r="C4403" t="str">
            <v>26342</v>
          </cell>
          <cell r="D4403" t="str">
            <v>Intercompany conversion only</v>
          </cell>
          <cell r="E4403" t="str">
            <v>BS26342</v>
          </cell>
        </row>
        <row r="4404">
          <cell r="A4404" t="str">
            <v>BS26345SAP-AC</v>
          </cell>
          <cell r="B4404" t="str">
            <v>SAP-AC</v>
          </cell>
          <cell r="C4404" t="str">
            <v>26345</v>
          </cell>
          <cell r="D4404" t="str">
            <v>Interface clearing</v>
          </cell>
          <cell r="E4404" t="str">
            <v>BS26345</v>
          </cell>
        </row>
        <row r="4405">
          <cell r="A4405" t="str">
            <v>BS26346SAP-AC</v>
          </cell>
          <cell r="B4405" t="str">
            <v>SAP-AC</v>
          </cell>
          <cell r="C4405" t="str">
            <v>26346</v>
          </cell>
          <cell r="D4405" t="str">
            <v>Pathway Interface clearing account - GL</v>
          </cell>
          <cell r="E4405" t="str">
            <v>BS26346</v>
          </cell>
        </row>
        <row r="4406">
          <cell r="A4406" t="str">
            <v>BS26347SAP-AC</v>
          </cell>
          <cell r="B4406" t="str">
            <v>SAP-AC</v>
          </cell>
          <cell r="C4406" t="str">
            <v>26347</v>
          </cell>
          <cell r="D4406" t="str">
            <v>SAP ACC Interface clearing account - GL</v>
          </cell>
          <cell r="E4406" t="str">
            <v>BS26347</v>
          </cell>
        </row>
        <row r="4407">
          <cell r="A4407" t="str">
            <v>BS26348SAP-AC</v>
          </cell>
          <cell r="B4407" t="str">
            <v>SAP-AC</v>
          </cell>
          <cell r="C4407" t="str">
            <v>26348</v>
          </cell>
          <cell r="D4407" t="str">
            <v>SAP ACC Interface clearing account - Bank</v>
          </cell>
          <cell r="E4407" t="str">
            <v>BS26348</v>
          </cell>
        </row>
        <row r="4408">
          <cell r="A4408" t="str">
            <v>BS26349SAP-AC</v>
          </cell>
          <cell r="B4408" t="str">
            <v>SAP-AC</v>
          </cell>
          <cell r="C4408" t="str">
            <v>26349</v>
          </cell>
          <cell r="D4408" t="str">
            <v>NSC Bank Reconciliation Clearing</v>
          </cell>
          <cell r="E4408" t="str">
            <v>BS26349</v>
          </cell>
        </row>
        <row r="4409">
          <cell r="A4409" t="str">
            <v>BS26350SAP-AC</v>
          </cell>
          <cell r="B4409" t="str">
            <v>SAP-AC</v>
          </cell>
          <cell r="C4409" t="str">
            <v>26350</v>
          </cell>
          <cell r="D4409" t="str">
            <v>Contestable grants clearing</v>
          </cell>
          <cell r="E4409" t="str">
            <v>BS26350</v>
          </cell>
        </row>
        <row r="4410">
          <cell r="A4410" t="str">
            <v>BS26351SAP-AC</v>
          </cell>
          <cell r="B4410" t="str">
            <v>SAP-AC</v>
          </cell>
          <cell r="C4410" t="str">
            <v>26351</v>
          </cell>
          <cell r="D4410" t="str">
            <v>MCC Pathway bank interface</v>
          </cell>
          <cell r="E4410" t="str">
            <v>BS26351</v>
          </cell>
        </row>
        <row r="4411">
          <cell r="A4411" t="str">
            <v>BS26352SAP-AC</v>
          </cell>
          <cell r="B4411" t="str">
            <v>SAP-AC</v>
          </cell>
          <cell r="C4411" t="str">
            <v>26352</v>
          </cell>
          <cell r="D4411" t="str">
            <v>MCC Pathway FOH bank interface clearing</v>
          </cell>
          <cell r="E4411" t="str">
            <v>BS26352</v>
          </cell>
        </row>
        <row r="4412">
          <cell r="A4412" t="str">
            <v>BS26353SAP-AC</v>
          </cell>
          <cell r="B4412" t="str">
            <v>SAP-AC</v>
          </cell>
          <cell r="C4412" t="str">
            <v>26353</v>
          </cell>
          <cell r="D4412" t="str">
            <v>RDC bank reconciliation clearing account</v>
          </cell>
          <cell r="E4412" t="str">
            <v>BS26353</v>
          </cell>
        </row>
        <row r="4413">
          <cell r="A4413" t="str">
            <v>BS26354SAP-AC</v>
          </cell>
          <cell r="B4413" t="str">
            <v>SAP-AC</v>
          </cell>
          <cell r="C4413" t="str">
            <v>26354</v>
          </cell>
          <cell r="D4413" t="str">
            <v>WCC bank reconciliation clearing</v>
          </cell>
          <cell r="E4413" t="str">
            <v>BS26354</v>
          </cell>
        </row>
        <row r="4414">
          <cell r="A4414" t="str">
            <v>BS26361SAP-AC</v>
          </cell>
          <cell r="B4414" t="str">
            <v>SAP-AC</v>
          </cell>
          <cell r="C4414" t="str">
            <v>26361</v>
          </cell>
          <cell r="D4414" t="str">
            <v>Licensing - suspense clearing (Liquor)</v>
          </cell>
          <cell r="E4414" t="str">
            <v>BS26361</v>
          </cell>
        </row>
        <row r="4415">
          <cell r="A4415" t="str">
            <v>BS26362SAP-AC</v>
          </cell>
          <cell r="B4415" t="str">
            <v>SAP-AC</v>
          </cell>
          <cell r="C4415" t="str">
            <v>26362</v>
          </cell>
          <cell r="D4415" t="str">
            <v>Building control - suspense clearing products</v>
          </cell>
          <cell r="E4415" t="str">
            <v>BS26362</v>
          </cell>
        </row>
        <row r="4416">
          <cell r="A4416" t="str">
            <v>BS26363SAP-AC</v>
          </cell>
          <cell r="B4416" t="str">
            <v>SAP-AC</v>
          </cell>
          <cell r="C4416" t="str">
            <v>26363</v>
          </cell>
          <cell r="D4416" t="str">
            <v>Resource consent - suspense clearing</v>
          </cell>
          <cell r="E4416" t="str">
            <v>BS26363</v>
          </cell>
        </row>
        <row r="4417">
          <cell r="A4417" t="str">
            <v>BS26364SAP-AC</v>
          </cell>
          <cell r="B4417" t="str">
            <v>SAP-AC</v>
          </cell>
          <cell r="C4417" t="str">
            <v>26364</v>
          </cell>
          <cell r="D4417" t="str">
            <v>Regulatory - suspense clearing (pre lodgement)</v>
          </cell>
          <cell r="E4417" t="str">
            <v>BS26364</v>
          </cell>
        </row>
        <row r="4418">
          <cell r="A4418" t="str">
            <v>BS26365SAP-AC</v>
          </cell>
          <cell r="B4418" t="str">
            <v>SAP-AC</v>
          </cell>
          <cell r="C4418" t="str">
            <v>26365</v>
          </cell>
          <cell r="D4418" t="str">
            <v>Engineering - suspense clearing - Watercare</v>
          </cell>
          <cell r="E4418" t="str">
            <v>BS26365</v>
          </cell>
        </row>
        <row r="4419">
          <cell r="A4419" t="str">
            <v>BS26366SAP-AC</v>
          </cell>
          <cell r="B4419" t="str">
            <v>SAP-AC</v>
          </cell>
          <cell r="C4419" t="str">
            <v>26366</v>
          </cell>
          <cell r="D4419" t="str">
            <v>Building control - suspense clearing building</v>
          </cell>
          <cell r="E4419" t="str">
            <v>BS26366</v>
          </cell>
        </row>
        <row r="4420">
          <cell r="A4420" t="str">
            <v>BS26367SAP-AC</v>
          </cell>
          <cell r="B4420" t="str">
            <v>SAP-AC</v>
          </cell>
          <cell r="C4420" t="str">
            <v>26367</v>
          </cell>
          <cell r="D4420" t="str">
            <v>Liquor licensing authority fee holding account</v>
          </cell>
          <cell r="E4420" t="str">
            <v>BS26367</v>
          </cell>
        </row>
        <row r="4421">
          <cell r="A4421" t="str">
            <v>BS26368SAP-AC</v>
          </cell>
          <cell r="B4421" t="str">
            <v>SAP-AC</v>
          </cell>
          <cell r="C4421" t="str">
            <v>26368</v>
          </cell>
          <cell r="D4421" t="str">
            <v>Regulatory - suspense clearing - other application</v>
          </cell>
          <cell r="E4421" t="str">
            <v>BS26368</v>
          </cell>
        </row>
        <row r="4422">
          <cell r="A4422" t="str">
            <v>BS26370SAP-AC</v>
          </cell>
          <cell r="B4422" t="str">
            <v>SAP-AC</v>
          </cell>
          <cell r="C4422" t="str">
            <v>26370</v>
          </cell>
          <cell r="D4422" t="str">
            <v>BLOCKED TBA</v>
          </cell>
          <cell r="E4422" t="str">
            <v>BS26370</v>
          </cell>
        </row>
        <row r="4423">
          <cell r="A4423" t="str">
            <v>BS26371SAP-AC</v>
          </cell>
          <cell r="B4423" t="str">
            <v>SAP-AC</v>
          </cell>
          <cell r="C4423" t="str">
            <v>26371</v>
          </cell>
          <cell r="D4423" t="str">
            <v>MCC Pathway customer payment suspense account</v>
          </cell>
          <cell r="E4423" t="str">
            <v>BS26371</v>
          </cell>
        </row>
        <row r="4424">
          <cell r="A4424" t="str">
            <v>BS26372SAP-AC</v>
          </cell>
          <cell r="B4424" t="str">
            <v>SAP-AC</v>
          </cell>
          <cell r="C4424" t="str">
            <v>26372</v>
          </cell>
          <cell r="D4424" t="str">
            <v>NSC Cashier Suspense</v>
          </cell>
          <cell r="E4424" t="str">
            <v>BS26372</v>
          </cell>
        </row>
        <row r="4425">
          <cell r="A4425" t="str">
            <v>BS26373SAP-AC</v>
          </cell>
          <cell r="B4425" t="str">
            <v>SAP-AC</v>
          </cell>
          <cell r="C4425" t="str">
            <v>26373</v>
          </cell>
          <cell r="D4425" t="str">
            <v>RDC cashier suspense</v>
          </cell>
          <cell r="E4425" t="str">
            <v>BS26373</v>
          </cell>
        </row>
        <row r="4426">
          <cell r="A4426" t="str">
            <v>BS26374SAP-AC</v>
          </cell>
          <cell r="B4426" t="str">
            <v>SAP-AC</v>
          </cell>
          <cell r="C4426" t="str">
            <v>26374</v>
          </cell>
          <cell r="D4426" t="str">
            <v>WCC cashier suspense</v>
          </cell>
          <cell r="E4426" t="str">
            <v>BS26374</v>
          </cell>
        </row>
        <row r="4427">
          <cell r="A4427" t="str">
            <v>BS26380SAP-AC</v>
          </cell>
          <cell r="B4427" t="str">
            <v>SAP-AC</v>
          </cell>
          <cell r="C4427" t="str">
            <v>26380</v>
          </cell>
          <cell r="D4427" t="str">
            <v>Crown Infrastructure Partnership</v>
          </cell>
          <cell r="E4427" t="str">
            <v>BS26380</v>
          </cell>
        </row>
        <row r="4428">
          <cell r="A4428" t="str">
            <v>BS26610SAP-AC</v>
          </cell>
          <cell r="B4428" t="str">
            <v>SAP-AC</v>
          </cell>
          <cell r="C4428" t="str">
            <v>26610</v>
          </cell>
          <cell r="D4428" t="str">
            <v>Retentions</v>
          </cell>
          <cell r="E4428" t="str">
            <v>BS26610</v>
          </cell>
        </row>
        <row r="4429">
          <cell r="A4429" t="str">
            <v>BS26619SAP-AC</v>
          </cell>
          <cell r="B4429" t="str">
            <v>SAP-AC</v>
          </cell>
          <cell r="C4429">
            <v>26619</v>
          </cell>
          <cell r="D4429" t="str">
            <v>Retentions GR/IR</v>
          </cell>
          <cell r="E4429" t="str">
            <v>BS26619</v>
          </cell>
        </row>
        <row r="4430">
          <cell r="A4430" t="str">
            <v>BS26815SAP-AC</v>
          </cell>
          <cell r="B4430" t="str">
            <v>SAP-AC</v>
          </cell>
          <cell r="C4430" t="str">
            <v>26815</v>
          </cell>
          <cell r="D4430" t="str">
            <v>Current account - City Parks</v>
          </cell>
          <cell r="E4430" t="str">
            <v>BS26815</v>
          </cell>
        </row>
        <row r="4431">
          <cell r="A4431" t="str">
            <v>BS26816SAP-AC</v>
          </cell>
          <cell r="B4431" t="str">
            <v>SAP-AC</v>
          </cell>
          <cell r="C4431" t="str">
            <v>26816</v>
          </cell>
          <cell r="D4431" t="str">
            <v>Current account - Manukau Leisure Services</v>
          </cell>
          <cell r="E4431" t="str">
            <v>BS26816</v>
          </cell>
        </row>
        <row r="4432">
          <cell r="A4432" t="str">
            <v>BS26825SAP-AC</v>
          </cell>
          <cell r="B4432" t="str">
            <v>SAP-AC</v>
          </cell>
          <cell r="C4432" t="str">
            <v>26825</v>
          </cell>
          <cell r="D4432" t="str">
            <v>CCO funds invested by AC</v>
          </cell>
          <cell r="E4432" t="str">
            <v>BS26825</v>
          </cell>
        </row>
        <row r="4433">
          <cell r="A4433" t="str">
            <v>BS26835SAP-AC</v>
          </cell>
          <cell r="B4433" t="str">
            <v>SAP-AC</v>
          </cell>
          <cell r="C4433" t="str">
            <v>26835</v>
          </cell>
          <cell r="D4433" t="str">
            <v>Current account - The Edge</v>
          </cell>
          <cell r="E4433" t="str">
            <v>BS26835</v>
          </cell>
        </row>
        <row r="4434">
          <cell r="A4434" t="str">
            <v>BS26845SAP-AC</v>
          </cell>
          <cell r="B4434" t="str">
            <v>SAP-AC</v>
          </cell>
          <cell r="C4434" t="str">
            <v>26845</v>
          </cell>
          <cell r="D4434" t="str">
            <v>Current account - Auckland Regional Roading Fund</v>
          </cell>
          <cell r="E4434" t="str">
            <v>BS26845</v>
          </cell>
        </row>
        <row r="4435">
          <cell r="A4435" t="str">
            <v>BS26855SAP-AC</v>
          </cell>
          <cell r="B4435" t="str">
            <v>SAP-AC</v>
          </cell>
          <cell r="C4435" t="str">
            <v>26855</v>
          </cell>
          <cell r="D4435" t="str">
            <v>Current account - Downtown Marinas Limited</v>
          </cell>
          <cell r="E4435" t="str">
            <v>BS26855</v>
          </cell>
        </row>
        <row r="4436">
          <cell r="A4436" t="str">
            <v>BS26865SAP-AC</v>
          </cell>
          <cell r="B4436" t="str">
            <v>SAP-AC</v>
          </cell>
          <cell r="C4436" t="str">
            <v>26865</v>
          </cell>
          <cell r="D4436" t="str">
            <v>Current account - Westhaven Existing Trust</v>
          </cell>
          <cell r="E4436" t="str">
            <v>BS26865</v>
          </cell>
        </row>
        <row r="4437">
          <cell r="A4437" t="str">
            <v>BS26875SAP-AC</v>
          </cell>
          <cell r="B4437" t="str">
            <v>SAP-AC</v>
          </cell>
          <cell r="C4437" t="str">
            <v>26875</v>
          </cell>
          <cell r="D4437" t="str">
            <v>Current account - Westhaven Extension Trust</v>
          </cell>
          <cell r="E4437" t="str">
            <v>BS26875</v>
          </cell>
        </row>
        <row r="4438">
          <cell r="A4438" t="str">
            <v>BS26885SAP-AC</v>
          </cell>
          <cell r="B4438" t="str">
            <v>SAP-AC</v>
          </cell>
          <cell r="C4438" t="str">
            <v>26885</v>
          </cell>
          <cell r="D4438" t="str">
            <v>Current account - Westhaven Marina Limited</v>
          </cell>
          <cell r="E4438" t="str">
            <v>BS26885</v>
          </cell>
        </row>
        <row r="4439">
          <cell r="A4439" t="str">
            <v>BS26886SAP-AC</v>
          </cell>
          <cell r="B4439" t="str">
            <v>SAP-AC</v>
          </cell>
          <cell r="C4439" t="str">
            <v>26886</v>
          </cell>
          <cell r="D4439" t="str">
            <v>Current account - Manukau Building Consultants</v>
          </cell>
          <cell r="E4439" t="str">
            <v>BS26886</v>
          </cell>
        </row>
        <row r="4440">
          <cell r="A4440" t="str">
            <v>BS26895SAP-AC</v>
          </cell>
          <cell r="B4440" t="str">
            <v>SAP-AC</v>
          </cell>
          <cell r="C4440" t="str">
            <v>26895</v>
          </cell>
          <cell r="D4440" t="str">
            <v>Intercompany AP/GR IR</v>
          </cell>
          <cell r="E4440" t="str">
            <v>BS26895</v>
          </cell>
        </row>
        <row r="4441">
          <cell r="A4441" t="str">
            <v>BS26905SAP-AC</v>
          </cell>
          <cell r="B4441" t="str">
            <v>SAP-AC</v>
          </cell>
          <cell r="C4441" t="str">
            <v>26905</v>
          </cell>
          <cell r="D4441" t="str">
            <v>Current account - AT</v>
          </cell>
          <cell r="E4441" t="str">
            <v>BS26905</v>
          </cell>
        </row>
        <row r="4442">
          <cell r="A4442" t="str">
            <v>BS26915SAP-AC</v>
          </cell>
          <cell r="B4442" t="str">
            <v>SAP-AC</v>
          </cell>
          <cell r="C4442" t="str">
            <v>26915</v>
          </cell>
          <cell r="D4442" t="str">
            <v>Current account - WCS</v>
          </cell>
          <cell r="E4442" t="str">
            <v>BS26915</v>
          </cell>
        </row>
        <row r="4443">
          <cell r="A4443" t="str">
            <v>BS26925SAP-AC</v>
          </cell>
          <cell r="B4443" t="str">
            <v>SAP-AC</v>
          </cell>
          <cell r="C4443" t="str">
            <v>26925</v>
          </cell>
          <cell r="D4443" t="str">
            <v>Current account - ACIL</v>
          </cell>
          <cell r="E4443" t="str">
            <v>BS26925</v>
          </cell>
        </row>
        <row r="4444">
          <cell r="A4444" t="str">
            <v>BS26926SAP-AC</v>
          </cell>
          <cell r="B4444" t="str">
            <v>SAP-AC</v>
          </cell>
          <cell r="C4444" t="str">
            <v>26926</v>
          </cell>
          <cell r="D4444" t="str">
            <v>Current account - ASAL</v>
          </cell>
          <cell r="E4444" t="str">
            <v>BS26926</v>
          </cell>
        </row>
        <row r="4445">
          <cell r="A4445" t="str">
            <v>BS26927SAP-AC</v>
          </cell>
          <cell r="B4445" t="str">
            <v>SAP-AC</v>
          </cell>
          <cell r="C4445" t="str">
            <v>26927</v>
          </cell>
          <cell r="D4445" t="str">
            <v>Current account - ASML</v>
          </cell>
          <cell r="E4445" t="str">
            <v>BS26927</v>
          </cell>
        </row>
        <row r="4446">
          <cell r="A4446" t="str">
            <v>BS26935SAP-AC</v>
          </cell>
          <cell r="B4446" t="str">
            <v>SAP-AC</v>
          </cell>
          <cell r="C4446" t="str">
            <v>26935</v>
          </cell>
          <cell r="D4446" t="str">
            <v>Current account - ATEED</v>
          </cell>
          <cell r="E4446" t="str">
            <v>BS26935</v>
          </cell>
        </row>
        <row r="4447">
          <cell r="A4447" t="str">
            <v>BS26945SAP-AC</v>
          </cell>
          <cell r="B4447" t="str">
            <v>SAP-AC</v>
          </cell>
          <cell r="C4447" t="str">
            <v>26945</v>
          </cell>
          <cell r="D4447" t="str">
            <v>Current account - RFA</v>
          </cell>
          <cell r="E4447" t="str">
            <v>BS26945</v>
          </cell>
        </row>
        <row r="4448">
          <cell r="A4448" t="str">
            <v>BS26955SAP-AC</v>
          </cell>
          <cell r="B4448" t="str">
            <v>SAP-AC</v>
          </cell>
          <cell r="C4448" t="str">
            <v>26955</v>
          </cell>
          <cell r="D4448" t="str">
            <v>Current account - ACPL</v>
          </cell>
          <cell r="E4448" t="str">
            <v>BS26955</v>
          </cell>
        </row>
        <row r="4449">
          <cell r="A4449" t="str">
            <v>BS26965SAP-AC</v>
          </cell>
          <cell r="B4449" t="str">
            <v>SAP-AC</v>
          </cell>
          <cell r="C4449" t="str">
            <v>26965</v>
          </cell>
          <cell r="D4449" t="str">
            <v>Current account - WDA</v>
          </cell>
          <cell r="E4449" t="str">
            <v>BS26965</v>
          </cell>
        </row>
        <row r="4450">
          <cell r="A4450" t="str">
            <v>BS26975SAP-AC</v>
          </cell>
          <cell r="B4450" t="str">
            <v>SAP-AC</v>
          </cell>
          <cell r="C4450" t="str">
            <v>26975</v>
          </cell>
          <cell r="D4450" t="str">
            <v>Current account - MBC Greentree</v>
          </cell>
          <cell r="E4450" t="str">
            <v>BS26975</v>
          </cell>
        </row>
        <row r="4451">
          <cell r="A4451" t="str">
            <v>BS27010SAP-AC</v>
          </cell>
          <cell r="B4451" t="str">
            <v>SAP-AC</v>
          </cell>
          <cell r="C4451" t="str">
            <v>27010</v>
          </cell>
          <cell r="D4451" t="str">
            <v>Payroll deductions clearing</v>
          </cell>
          <cell r="E4451" t="str">
            <v>BS27010</v>
          </cell>
        </row>
        <row r="4452">
          <cell r="A4452" t="str">
            <v>BS27020SAP-AC</v>
          </cell>
          <cell r="B4452" t="str">
            <v>SAP-AC</v>
          </cell>
          <cell r="C4452" t="str">
            <v>27020</v>
          </cell>
          <cell r="D4452" t="str">
            <v>Payroll transition deductions clearing</v>
          </cell>
          <cell r="E4452" t="str">
            <v>BS27020</v>
          </cell>
        </row>
        <row r="4453">
          <cell r="A4453" t="str">
            <v>BS27210SAP-AC</v>
          </cell>
          <cell r="B4453" t="str">
            <v>SAP-AC</v>
          </cell>
          <cell r="C4453" t="str">
            <v>27210</v>
          </cell>
          <cell r="D4453" t="str">
            <v>BLOCKED Funding and levies received in advance</v>
          </cell>
          <cell r="E4453" t="str">
            <v>BS27210</v>
          </cell>
        </row>
        <row r="4454">
          <cell r="A4454" t="str">
            <v>BS27610SAP-AC</v>
          </cell>
          <cell r="B4454" t="str">
            <v>SAP-AC</v>
          </cell>
          <cell r="C4454" t="str">
            <v>27610</v>
          </cell>
          <cell r="D4454" t="str">
            <v>Other creditors</v>
          </cell>
          <cell r="E4454" t="str">
            <v>BS27610</v>
          </cell>
        </row>
        <row r="4455">
          <cell r="A4455" t="str">
            <v>BS27611SAP-AC</v>
          </cell>
          <cell r="B4455" t="str">
            <v>SAP-AC</v>
          </cell>
          <cell r="C4455" t="str">
            <v>27611</v>
          </cell>
          <cell r="D4455" t="str">
            <v>Building control - BRANZ levy holding account</v>
          </cell>
          <cell r="E4455" t="str">
            <v>BS27611</v>
          </cell>
        </row>
        <row r="4456">
          <cell r="A4456" t="str">
            <v>BS27612SAP-AC</v>
          </cell>
          <cell r="B4456" t="str">
            <v>SAP-AC</v>
          </cell>
          <cell r="C4456" t="str">
            <v>27612</v>
          </cell>
          <cell r="D4456" t="str">
            <v>Building control - DBH levy holding account</v>
          </cell>
          <cell r="E4456" t="str">
            <v>BS27612</v>
          </cell>
        </row>
        <row r="4457">
          <cell r="A4457" t="str">
            <v>BS27613SAP-AC</v>
          </cell>
          <cell r="B4457" t="str">
            <v>SAP-AC</v>
          </cell>
          <cell r="C4457" t="str">
            <v>27613</v>
          </cell>
          <cell r="D4457" t="str">
            <v>BLOCKED TBA</v>
          </cell>
          <cell r="E4457" t="str">
            <v>BS27613</v>
          </cell>
        </row>
        <row r="4458">
          <cell r="A4458" t="str">
            <v>BS27615SAP-AC</v>
          </cell>
          <cell r="B4458" t="str">
            <v>SAP-AC</v>
          </cell>
          <cell r="C4458" t="str">
            <v>27615</v>
          </cell>
          <cell r="D4458" t="str">
            <v>Mainstreet</v>
          </cell>
          <cell r="E4458" t="str">
            <v>BS27615</v>
          </cell>
        </row>
        <row r="4459">
          <cell r="A4459" t="str">
            <v>BS27616SAP-AC</v>
          </cell>
          <cell r="B4459" t="str">
            <v>SAP-AC</v>
          </cell>
          <cell r="C4459" t="str">
            <v>27616</v>
          </cell>
          <cell r="D4459" t="str">
            <v>WaterCare guarantee fee</v>
          </cell>
          <cell r="E4459" t="str">
            <v>BS27616</v>
          </cell>
        </row>
        <row r="4460">
          <cell r="A4460" t="str">
            <v>BS27617SAP-AC</v>
          </cell>
          <cell r="B4460" t="str">
            <v>SAP-AC</v>
          </cell>
          <cell r="C4460" t="str">
            <v>27617</v>
          </cell>
          <cell r="D4460" t="str">
            <v>Hillary Commission loans</v>
          </cell>
          <cell r="E4460" t="str">
            <v>BS27617</v>
          </cell>
        </row>
        <row r="4461">
          <cell r="A4461" t="str">
            <v>BS27618SAP-AC</v>
          </cell>
          <cell r="B4461" t="str">
            <v>SAP-AC</v>
          </cell>
          <cell r="C4461" t="str">
            <v>27618</v>
          </cell>
          <cell r="D4461" t="str">
            <v>Street damage inspection account - Akld Transport</v>
          </cell>
          <cell r="E4461" t="str">
            <v>BS27618</v>
          </cell>
        </row>
        <row r="4462">
          <cell r="A4462" t="str">
            <v>BS27619SAP-AC</v>
          </cell>
          <cell r="B4462" t="str">
            <v>SAP-AC</v>
          </cell>
          <cell r="C4462" t="str">
            <v>27619</v>
          </cell>
          <cell r="D4462" t="str">
            <v>Vehicle crossing permit account</v>
          </cell>
          <cell r="E4462" t="str">
            <v>BS27619</v>
          </cell>
        </row>
        <row r="4463">
          <cell r="A4463" t="str">
            <v>BS27620SAP-AC</v>
          </cell>
          <cell r="B4463" t="str">
            <v>SAP-AC</v>
          </cell>
          <cell r="C4463" t="str">
            <v>27620</v>
          </cell>
          <cell r="D4463" t="str">
            <v>BLOCKED Resident withholding tax</v>
          </cell>
          <cell r="E4463" t="str">
            <v>BS27620</v>
          </cell>
        </row>
        <row r="4464">
          <cell r="A4464" t="str">
            <v>BS27621SAP-AC</v>
          </cell>
          <cell r="B4464" t="str">
            <v>SAP-AC</v>
          </cell>
          <cell r="C4464" t="str">
            <v>27621</v>
          </cell>
          <cell r="D4464" t="str">
            <v>Computer clubhouse NOAC capital works fund</v>
          </cell>
          <cell r="E4464" t="str">
            <v>BS27621</v>
          </cell>
        </row>
        <row r="4465">
          <cell r="A4465" t="str">
            <v>BS27622SAP-AC</v>
          </cell>
          <cell r="B4465" t="str">
            <v>SAP-AC</v>
          </cell>
          <cell r="C4465" t="str">
            <v>27622</v>
          </cell>
          <cell r="D4465" t="str">
            <v>Amounts owing to Maori Trustee</v>
          </cell>
          <cell r="E4465" t="str">
            <v>BS27622</v>
          </cell>
        </row>
        <row r="4466">
          <cell r="A4466" t="str">
            <v>BS28010SAP-AC</v>
          </cell>
          <cell r="B4466" t="str">
            <v>SAP-AC</v>
          </cell>
          <cell r="C4466" t="str">
            <v>28010</v>
          </cell>
          <cell r="D4466" t="str">
            <v>Provision current - bonuses</v>
          </cell>
          <cell r="E4466" t="str">
            <v>BS28010</v>
          </cell>
        </row>
        <row r="4467">
          <cell r="A4467" t="str">
            <v>BS28020SAP-AC</v>
          </cell>
          <cell r="B4467" t="str">
            <v>SAP-AC</v>
          </cell>
          <cell r="C4467" t="str">
            <v>28020</v>
          </cell>
          <cell r="D4467" t="str">
            <v>Provision current - sick leave</v>
          </cell>
          <cell r="E4467" t="str">
            <v>BS28020</v>
          </cell>
        </row>
        <row r="4468">
          <cell r="A4468" t="str">
            <v>BS28025SAP-AC</v>
          </cell>
          <cell r="B4468" t="str">
            <v>SAP-AC</v>
          </cell>
          <cell r="C4468" t="str">
            <v>28025</v>
          </cell>
          <cell r="D4468" t="str">
            <v>Provision current - retirement gratuities</v>
          </cell>
          <cell r="E4468" t="str">
            <v>BS28025</v>
          </cell>
        </row>
        <row r="4469">
          <cell r="A4469" t="str">
            <v>BS28030SAP-AC</v>
          </cell>
          <cell r="B4469" t="str">
            <v>SAP-AC</v>
          </cell>
          <cell r="C4469" t="str">
            <v>28030</v>
          </cell>
          <cell r="D4469" t="str">
            <v>Provision current - long service leave</v>
          </cell>
          <cell r="E4469" t="str">
            <v>BS28030</v>
          </cell>
        </row>
        <row r="4470">
          <cell r="A4470" t="str">
            <v>BS28410SAP-AC</v>
          </cell>
          <cell r="B4470" t="str">
            <v>SAP-AC</v>
          </cell>
          <cell r="C4470" t="str">
            <v>28410</v>
          </cell>
          <cell r="D4470" t="str">
            <v>Payroll clearing</v>
          </cell>
          <cell r="E4470" t="str">
            <v>BS28410</v>
          </cell>
        </row>
        <row r="4471">
          <cell r="A4471" t="str">
            <v>BS28411SAP-AC</v>
          </cell>
          <cell r="B4471" t="str">
            <v>SAP-AC</v>
          </cell>
          <cell r="C4471" t="str">
            <v>28411</v>
          </cell>
          <cell r="D4471" t="str">
            <v>Payroll techincal clearing</v>
          </cell>
          <cell r="E4471" t="str">
            <v>BS28411</v>
          </cell>
        </row>
        <row r="4472">
          <cell r="A4472" t="str">
            <v>BS28412SAP-AC</v>
          </cell>
          <cell r="B4472" t="str">
            <v>SAP-AC</v>
          </cell>
          <cell r="C4472" t="str">
            <v>28412</v>
          </cell>
          <cell r="D4472" t="str">
            <v>Payroll deductions clearing</v>
          </cell>
          <cell r="E4472" t="str">
            <v>BS28412</v>
          </cell>
        </row>
        <row r="4473">
          <cell r="A4473" t="str">
            <v>BS28610SAP-AC</v>
          </cell>
          <cell r="B4473" t="str">
            <v>SAP-AC</v>
          </cell>
          <cell r="C4473" t="str">
            <v>28610</v>
          </cell>
          <cell r="D4473" t="str">
            <v>Payroll accruals</v>
          </cell>
          <cell r="E4473" t="str">
            <v>BS28610</v>
          </cell>
        </row>
        <row r="4474">
          <cell r="A4474" t="str">
            <v>BS28611SAP-AC</v>
          </cell>
          <cell r="B4474" t="str">
            <v>SAP-AC</v>
          </cell>
          <cell r="C4474" t="str">
            <v>28611</v>
          </cell>
          <cell r="D4474" t="str">
            <v>Sick leave accrual</v>
          </cell>
          <cell r="E4474" t="str">
            <v>BS28611</v>
          </cell>
        </row>
        <row r="4475">
          <cell r="A4475" t="str">
            <v>BS28620SAP-AC</v>
          </cell>
          <cell r="B4475" t="str">
            <v>SAP-AC</v>
          </cell>
          <cell r="C4475" t="str">
            <v>28620</v>
          </cell>
          <cell r="D4475" t="str">
            <v>Holiday pay accrual</v>
          </cell>
          <cell r="E4475" t="str">
            <v>BS28620</v>
          </cell>
        </row>
        <row r="4476">
          <cell r="A4476" t="str">
            <v>BS29010SAP-AC</v>
          </cell>
          <cell r="B4476" t="str">
            <v>SAP-AC</v>
          </cell>
          <cell r="C4476" t="str">
            <v>29010</v>
          </cell>
          <cell r="D4476" t="str">
            <v>Provision current - grant commitment</v>
          </cell>
          <cell r="E4476" t="str">
            <v>BS29010</v>
          </cell>
        </row>
        <row r="4477">
          <cell r="A4477" t="str">
            <v>BS29020SAP-AC</v>
          </cell>
          <cell r="B4477" t="str">
            <v>SAP-AC</v>
          </cell>
          <cell r="C4477" t="str">
            <v>29020</v>
          </cell>
          <cell r="D4477" t="str">
            <v>Provision current - landfill aftercare</v>
          </cell>
          <cell r="E4477" t="str">
            <v>BS29020</v>
          </cell>
        </row>
        <row r="4478">
          <cell r="A4478" t="str">
            <v>BS29030SAP-AC</v>
          </cell>
          <cell r="B4478" t="str">
            <v>SAP-AC</v>
          </cell>
          <cell r="C4478" t="str">
            <v>29030</v>
          </cell>
          <cell r="D4478" t="str">
            <v>Provision current - contaminated land</v>
          </cell>
          <cell r="E4478" t="str">
            <v>BS29030</v>
          </cell>
        </row>
        <row r="4479">
          <cell r="A4479" t="str">
            <v>BS29040SAP-AC</v>
          </cell>
          <cell r="B4479" t="str">
            <v>SAP-AC</v>
          </cell>
          <cell r="C4479" t="str">
            <v>29040</v>
          </cell>
          <cell r="D4479" t="str">
            <v>Provision current - weathertightness claims</v>
          </cell>
          <cell r="E4479" t="str">
            <v>BS29040</v>
          </cell>
        </row>
        <row r="4480">
          <cell r="A4480" t="str">
            <v>BS29050SAP-AC</v>
          </cell>
          <cell r="B4480" t="str">
            <v>SAP-AC</v>
          </cell>
          <cell r="C4480" t="str">
            <v>29050</v>
          </cell>
          <cell r="D4480" t="str">
            <v>Provision current - financial guarantees</v>
          </cell>
          <cell r="E4480" t="str">
            <v>BS29050</v>
          </cell>
        </row>
        <row r="4481">
          <cell r="A4481" t="str">
            <v>BS29060SAP-AC</v>
          </cell>
          <cell r="B4481" t="str">
            <v>SAP-AC</v>
          </cell>
          <cell r="C4481" t="str">
            <v>29060</v>
          </cell>
          <cell r="D4481" t="str">
            <v>Provision current - restructuring</v>
          </cell>
          <cell r="E4481" t="str">
            <v>BS29060</v>
          </cell>
        </row>
        <row r="4482">
          <cell r="A4482" t="str">
            <v>BS29070SAP-AC</v>
          </cell>
          <cell r="B4482" t="str">
            <v>SAP-AC</v>
          </cell>
          <cell r="C4482" t="str">
            <v>29070</v>
          </cell>
          <cell r="D4482" t="str">
            <v>Provision current - legal fees</v>
          </cell>
          <cell r="E4482" t="str">
            <v>BS29070</v>
          </cell>
        </row>
        <row r="4483">
          <cell r="A4483" t="str">
            <v>BS29080SAP-AC</v>
          </cell>
          <cell r="B4483" t="str">
            <v>SAP-AC</v>
          </cell>
          <cell r="C4483" t="str">
            <v>29080</v>
          </cell>
          <cell r="D4483" t="str">
            <v>Provision current - mobile bins</v>
          </cell>
          <cell r="E4483" t="str">
            <v>BS29080</v>
          </cell>
        </row>
        <row r="4484">
          <cell r="A4484" t="str">
            <v>BS29090SAP-AC</v>
          </cell>
          <cell r="B4484" t="str">
            <v>SAP-AC</v>
          </cell>
          <cell r="C4484" t="str">
            <v>29090</v>
          </cell>
          <cell r="D4484" t="str">
            <v>Provision current - other</v>
          </cell>
          <cell r="E4484" t="str">
            <v>BS29090</v>
          </cell>
        </row>
        <row r="4485">
          <cell r="A4485" t="str">
            <v>BS29210SAP-AC</v>
          </cell>
          <cell r="B4485" t="str">
            <v>SAP-AC</v>
          </cell>
          <cell r="C4485" t="str">
            <v>29210</v>
          </cell>
          <cell r="D4485" t="str">
            <v>Current tax payable</v>
          </cell>
          <cell r="E4485" t="str">
            <v>BS29210</v>
          </cell>
        </row>
        <row r="4486">
          <cell r="A4486" t="str">
            <v>BS29220SAP-AC</v>
          </cell>
          <cell r="B4486" t="str">
            <v>SAP-AC</v>
          </cell>
          <cell r="C4486" t="str">
            <v>29220</v>
          </cell>
          <cell r="D4486" t="str">
            <v>Resident Withholding Tax</v>
          </cell>
          <cell r="E4486" t="str">
            <v>BS29220</v>
          </cell>
        </row>
        <row r="4487">
          <cell r="A4487" t="str">
            <v>BS29221SAP-AC</v>
          </cell>
          <cell r="B4487" t="str">
            <v>SAP-AC</v>
          </cell>
          <cell r="C4487" t="str">
            <v>29221</v>
          </cell>
          <cell r="D4487" t="str">
            <v>Vendor special tax deduction</v>
          </cell>
          <cell r="E4487" t="str">
            <v>BS29221</v>
          </cell>
        </row>
        <row r="4488">
          <cell r="A4488" t="str">
            <v>BS29301SAP-AC</v>
          </cell>
          <cell r="B4488" t="str">
            <v>SAP-AC</v>
          </cell>
          <cell r="C4488" t="str">
            <v>29301</v>
          </cell>
          <cell r="D4488" t="str">
            <v>Disposal group liabilities held for sale</v>
          </cell>
          <cell r="E4488" t="str">
            <v>BS29301</v>
          </cell>
        </row>
        <row r="4489">
          <cell r="A4489" t="str">
            <v>PL30010SAP-AC</v>
          </cell>
          <cell r="B4489" t="str">
            <v>SAP-AC</v>
          </cell>
          <cell r="C4489" t="str">
            <v>30010</v>
          </cell>
          <cell r="D4489" t="str">
            <v>Revenue - building consent</v>
          </cell>
          <cell r="E4489" t="str">
            <v>PL30010</v>
          </cell>
        </row>
        <row r="4490">
          <cell r="A4490" t="str">
            <v>PL30011SAP-AC</v>
          </cell>
          <cell r="B4490" t="str">
            <v>SAP-AC</v>
          </cell>
          <cell r="C4490" t="str">
            <v>30011</v>
          </cell>
          <cell r="D4490" t="str">
            <v xml:space="preserve">Revenue - building consent intercompany </v>
          </cell>
          <cell r="E4490" t="str">
            <v>PL30011</v>
          </cell>
        </row>
        <row r="4491">
          <cell r="A4491" t="str">
            <v>PL30012SAP-AC</v>
          </cell>
          <cell r="B4491" t="str">
            <v>SAP-AC</v>
          </cell>
          <cell r="C4491" t="str">
            <v>30012</v>
          </cell>
          <cell r="D4491" t="str">
            <v>Revenue - building consent internal</v>
          </cell>
          <cell r="E4491" t="str">
            <v>PL30012</v>
          </cell>
        </row>
        <row r="4492">
          <cell r="A4492" t="str">
            <v>PL30030SAP-AC</v>
          </cell>
          <cell r="B4492" t="str">
            <v>SAP-AC</v>
          </cell>
          <cell r="C4492" t="str">
            <v>30030</v>
          </cell>
          <cell r="D4492" t="str">
            <v>Revenue - resource consent</v>
          </cell>
          <cell r="E4492" t="str">
            <v>PL30030</v>
          </cell>
        </row>
        <row r="4493">
          <cell r="A4493" t="str">
            <v>PL30031SAP-AC</v>
          </cell>
          <cell r="B4493" t="str">
            <v>SAP-AC</v>
          </cell>
          <cell r="C4493" t="str">
            <v>30031</v>
          </cell>
          <cell r="D4493" t="str">
            <v xml:space="preserve">Revenue - resource consent intercompany </v>
          </cell>
          <cell r="E4493" t="str">
            <v>PL30031</v>
          </cell>
        </row>
        <row r="4494">
          <cell r="A4494" t="str">
            <v>PL30032SAP-AC</v>
          </cell>
          <cell r="B4494" t="str">
            <v>SAP-AC</v>
          </cell>
          <cell r="C4494" t="str">
            <v>30032</v>
          </cell>
          <cell r="D4494" t="str">
            <v>Revenue - resource consent internal</v>
          </cell>
          <cell r="E4494" t="str">
            <v>PL30032</v>
          </cell>
        </row>
        <row r="4495">
          <cell r="A4495" t="str">
            <v>PL30033SAP-AC</v>
          </cell>
          <cell r="B4495" t="str">
            <v>SAP-AC</v>
          </cell>
          <cell r="C4495" t="str">
            <v>30033</v>
          </cell>
          <cell r="D4495" t="str">
            <v>Revenue resource consent discount allowed</v>
          </cell>
          <cell r="E4495" t="str">
            <v>PL30033</v>
          </cell>
        </row>
        <row r="4496">
          <cell r="A4496" t="str">
            <v>PL30050SAP-AC</v>
          </cell>
          <cell r="B4496" t="str">
            <v>SAP-AC</v>
          </cell>
          <cell r="C4496" t="str">
            <v>30050</v>
          </cell>
          <cell r="D4496" t="str">
            <v>Revenue - other consent</v>
          </cell>
          <cell r="E4496" t="str">
            <v>PL30050</v>
          </cell>
        </row>
        <row r="4497">
          <cell r="A4497" t="str">
            <v>PL30051SAP-AC</v>
          </cell>
          <cell r="B4497" t="str">
            <v>SAP-AC</v>
          </cell>
          <cell r="C4497" t="str">
            <v>30051</v>
          </cell>
          <cell r="D4497" t="str">
            <v xml:space="preserve">Revenue - other consent intercompany </v>
          </cell>
          <cell r="E4497" t="str">
            <v>PL30051</v>
          </cell>
        </row>
        <row r="4498">
          <cell r="A4498" t="str">
            <v>PL30052SAP-AC</v>
          </cell>
          <cell r="B4498" t="str">
            <v>SAP-AC</v>
          </cell>
          <cell r="C4498" t="str">
            <v>30052</v>
          </cell>
          <cell r="D4498" t="str">
            <v>Revenue - other consent internal</v>
          </cell>
          <cell r="E4498" t="str">
            <v>PL30052</v>
          </cell>
        </row>
        <row r="4499">
          <cell r="A4499" t="str">
            <v>PL30053SAP-AC</v>
          </cell>
          <cell r="B4499" t="str">
            <v>SAP-AC</v>
          </cell>
          <cell r="C4499" t="str">
            <v>30053</v>
          </cell>
          <cell r="D4499" t="str">
            <v>Revenue - license and permits intercompany</v>
          </cell>
          <cell r="E4499" t="str">
            <v>PL30053</v>
          </cell>
        </row>
        <row r="4500">
          <cell r="A4500" t="str">
            <v>PL30054SAP-AC</v>
          </cell>
          <cell r="B4500" t="str">
            <v>SAP-AC</v>
          </cell>
          <cell r="C4500" t="str">
            <v>30054</v>
          </cell>
          <cell r="D4500" t="str">
            <v>Revenue - license and permits internal</v>
          </cell>
          <cell r="E4500" t="str">
            <v>PL30054</v>
          </cell>
        </row>
        <row r="4501">
          <cell r="A4501" t="str">
            <v>PL30070SAP-AC</v>
          </cell>
          <cell r="B4501" t="str">
            <v>SAP-AC</v>
          </cell>
          <cell r="C4501" t="str">
            <v>30070</v>
          </cell>
          <cell r="D4501" t="str">
            <v>Revenue - inspections</v>
          </cell>
          <cell r="E4501" t="str">
            <v>PL30070</v>
          </cell>
        </row>
        <row r="4502">
          <cell r="A4502" t="str">
            <v>PL30071SAP-AC</v>
          </cell>
          <cell r="B4502" t="str">
            <v>SAP-AC</v>
          </cell>
          <cell r="C4502">
            <v>30071</v>
          </cell>
          <cell r="D4502" t="str">
            <v>Revenue - inspections intercompany</v>
          </cell>
          <cell r="E4502" t="str">
            <v>PL30071</v>
          </cell>
        </row>
        <row r="4503">
          <cell r="A4503" t="str">
            <v>PL30072SAP-AC</v>
          </cell>
          <cell r="B4503" t="str">
            <v>SAP-AC</v>
          </cell>
          <cell r="C4503">
            <v>30072</v>
          </cell>
          <cell r="D4503" t="str">
            <v>Revenue - inspections internal</v>
          </cell>
          <cell r="E4503" t="str">
            <v>PL30072</v>
          </cell>
        </row>
        <row r="4504">
          <cell r="A4504" t="str">
            <v>PL30073SAP-AC</v>
          </cell>
          <cell r="B4504" t="str">
            <v>SAP-AC</v>
          </cell>
          <cell r="C4504">
            <v>30073</v>
          </cell>
          <cell r="D4504" t="str">
            <v>Revenue - inspections consultant</v>
          </cell>
          <cell r="E4504" t="str">
            <v>PL30073</v>
          </cell>
        </row>
        <row r="4505">
          <cell r="A4505" t="str">
            <v>PL30074SAP-AC</v>
          </cell>
          <cell r="B4505" t="str">
            <v>SAP-AC</v>
          </cell>
          <cell r="C4505">
            <v>30074</v>
          </cell>
          <cell r="D4505" t="str">
            <v>Revenue - inspections consultant intercompany</v>
          </cell>
          <cell r="E4505" t="str">
            <v>PL30074</v>
          </cell>
        </row>
        <row r="4506">
          <cell r="A4506" t="str">
            <v>PL30075SAP-AC</v>
          </cell>
          <cell r="B4506" t="str">
            <v>SAP-AC</v>
          </cell>
          <cell r="C4506">
            <v>30075</v>
          </cell>
          <cell r="D4506" t="str">
            <v>Revenue - inspections consultant internal</v>
          </cell>
          <cell r="E4506" t="str">
            <v>PL30075</v>
          </cell>
        </row>
        <row r="4507">
          <cell r="A4507" t="str">
            <v>PL30076SAP-AC</v>
          </cell>
          <cell r="B4507" t="str">
            <v>SAP-AC</v>
          </cell>
          <cell r="C4507">
            <v>30076</v>
          </cell>
          <cell r="D4507" t="str">
            <v>Revenue - deposits</v>
          </cell>
          <cell r="E4507" t="str">
            <v>PL30076</v>
          </cell>
        </row>
        <row r="4508">
          <cell r="A4508" t="str">
            <v>PL30077SAP-AC</v>
          </cell>
          <cell r="B4508" t="str">
            <v>SAP-AC</v>
          </cell>
          <cell r="C4508">
            <v>30077</v>
          </cell>
          <cell r="D4508" t="str">
            <v>Revenue - deposits intercompany</v>
          </cell>
          <cell r="E4508" t="str">
            <v>PL30077</v>
          </cell>
        </row>
        <row r="4509">
          <cell r="A4509" t="str">
            <v>PL30078SAP-AC</v>
          </cell>
          <cell r="B4509" t="str">
            <v>SAP-AC</v>
          </cell>
          <cell r="C4509">
            <v>30078</v>
          </cell>
          <cell r="D4509" t="str">
            <v>Revenue - deposits internal</v>
          </cell>
          <cell r="E4509" t="str">
            <v>PL30078</v>
          </cell>
        </row>
        <row r="4510">
          <cell r="A4510" t="str">
            <v>PL30080SAP-AC</v>
          </cell>
          <cell r="B4510" t="str">
            <v>SAP-AC</v>
          </cell>
          <cell r="C4510" t="str">
            <v>30080</v>
          </cell>
          <cell r="D4510" t="str">
            <v>Revenue - water (Watercare only)</v>
          </cell>
          <cell r="E4510" t="str">
            <v>PL30080</v>
          </cell>
        </row>
        <row r="4511">
          <cell r="A4511" t="str">
            <v>PL30081SAP-AC</v>
          </cell>
          <cell r="B4511" t="str">
            <v>SAP-AC</v>
          </cell>
          <cell r="C4511" t="str">
            <v>30081</v>
          </cell>
          <cell r="D4511" t="str">
            <v>Revenue - wastewater (Watercare only)</v>
          </cell>
          <cell r="E4511" t="str">
            <v>PL30081</v>
          </cell>
        </row>
        <row r="4512">
          <cell r="A4512" t="str">
            <v>PL30085SAP-AC</v>
          </cell>
          <cell r="B4512" t="str">
            <v>SAP-AC</v>
          </cell>
          <cell r="C4512" t="str">
            <v>30085</v>
          </cell>
          <cell r="D4512" t="str">
            <v>Revenue - ports operations (POAL only)</v>
          </cell>
          <cell r="E4512" t="str">
            <v>PL30085</v>
          </cell>
        </row>
        <row r="4513">
          <cell r="A4513" t="str">
            <v>PL30090SAP-AC</v>
          </cell>
          <cell r="B4513" t="str">
            <v>SAP-AC</v>
          </cell>
          <cell r="C4513" t="str">
            <v>30090</v>
          </cell>
          <cell r="D4513" t="str">
            <v>Revenue - public transport income</v>
          </cell>
          <cell r="E4513" t="str">
            <v>PL30090</v>
          </cell>
        </row>
        <row r="4514">
          <cell r="A4514" t="str">
            <v>PL30410SAP-AC</v>
          </cell>
          <cell r="B4514" t="str">
            <v>SAP-AC</v>
          </cell>
          <cell r="C4514" t="str">
            <v>30410</v>
          </cell>
          <cell r="D4514" t="str">
            <v>Revenue - sale of information</v>
          </cell>
          <cell r="E4514" t="str">
            <v>PL30410</v>
          </cell>
        </row>
        <row r="4515">
          <cell r="A4515" t="str">
            <v>PL30710SAP-AC</v>
          </cell>
          <cell r="B4515" t="str">
            <v>SAP-AC</v>
          </cell>
          <cell r="C4515" t="str">
            <v>30710</v>
          </cell>
          <cell r="D4515" t="str">
            <v>Revenue - licenses and permits</v>
          </cell>
          <cell r="E4515" t="str">
            <v>PL30710</v>
          </cell>
        </row>
        <row r="4516">
          <cell r="A4516" t="str">
            <v>PL30910SAP-AC</v>
          </cell>
          <cell r="B4516" t="str">
            <v>SAP-AC</v>
          </cell>
          <cell r="C4516" t="str">
            <v>30910</v>
          </cell>
          <cell r="D4516" t="str">
            <v>Revenue - entrance fees</v>
          </cell>
          <cell r="E4516" t="str">
            <v>PL30910</v>
          </cell>
        </row>
        <row r="4517">
          <cell r="A4517" t="str">
            <v>PL30911SAP-AC</v>
          </cell>
          <cell r="B4517" t="str">
            <v>SAP-AC</v>
          </cell>
          <cell r="C4517">
            <v>30911</v>
          </cell>
          <cell r="D4517" t="str">
            <v>Revenue - Entrance fees - online sales</v>
          </cell>
          <cell r="E4517" t="str">
            <v>PL30911</v>
          </cell>
        </row>
        <row r="4518">
          <cell r="A4518" t="str">
            <v>PL31110SAP-AC</v>
          </cell>
          <cell r="B4518" t="str">
            <v>SAP-AC</v>
          </cell>
          <cell r="C4518" t="str">
            <v>31110</v>
          </cell>
          <cell r="D4518" t="str">
            <v>Revenue - parking fees</v>
          </cell>
          <cell r="E4518" t="str">
            <v>PL31110</v>
          </cell>
        </row>
        <row r="4519">
          <cell r="A4519" t="str">
            <v>PL31120SAP-AC</v>
          </cell>
          <cell r="B4519" t="str">
            <v>SAP-AC</v>
          </cell>
          <cell r="C4519" t="str">
            <v>31120</v>
          </cell>
          <cell r="D4519" t="str">
            <v>Revenue - parking fees - on street</v>
          </cell>
          <cell r="E4519" t="str">
            <v>PL31120</v>
          </cell>
        </row>
        <row r="4520">
          <cell r="A4520" t="str">
            <v>PL31130SAP-AC</v>
          </cell>
          <cell r="B4520" t="str">
            <v>SAP-AC</v>
          </cell>
          <cell r="C4520" t="str">
            <v>31130</v>
          </cell>
          <cell r="D4520" t="str">
            <v>Revenue - parking fees - off street</v>
          </cell>
          <cell r="E4520" t="str">
            <v>PL31130</v>
          </cell>
        </row>
        <row r="4521">
          <cell r="A4521" t="str">
            <v>PL31210SAP-AC</v>
          </cell>
          <cell r="B4521" t="str">
            <v>SAP-AC</v>
          </cell>
          <cell r="C4521" t="str">
            <v>31210</v>
          </cell>
          <cell r="D4521" t="str">
            <v>Revenue - penalties and fines</v>
          </cell>
          <cell r="E4521" t="str">
            <v>PL31210</v>
          </cell>
        </row>
        <row r="4522">
          <cell r="A4522" t="str">
            <v>PL31211SAP-AC</v>
          </cell>
          <cell r="B4522" t="str">
            <v>SAP-AC</v>
          </cell>
          <cell r="C4522" t="str">
            <v>31211</v>
          </cell>
          <cell r="D4522" t="str">
            <v>Revenue - impound fees</v>
          </cell>
          <cell r="E4522" t="str">
            <v>PL31211</v>
          </cell>
        </row>
        <row r="4523">
          <cell r="A4523" t="str">
            <v>PL32010SAP-AC</v>
          </cell>
          <cell r="B4523" t="str">
            <v>SAP-AC</v>
          </cell>
          <cell r="C4523" t="str">
            <v>32010</v>
          </cell>
          <cell r="D4523" t="str">
            <v>Revenue - admissions and ticket sale</v>
          </cell>
          <cell r="E4523" t="str">
            <v>PL32010</v>
          </cell>
        </row>
        <row r="4524">
          <cell r="A4524" t="str">
            <v>PL32020SAP-AC</v>
          </cell>
          <cell r="B4524" t="str">
            <v>SAP-AC</v>
          </cell>
          <cell r="C4524" t="str">
            <v>32020</v>
          </cell>
          <cell r="D4524" t="str">
            <v>Revenue - venue hire</v>
          </cell>
          <cell r="E4524" t="str">
            <v>PL32020</v>
          </cell>
        </row>
        <row r="4525">
          <cell r="A4525" t="str">
            <v>PL32025SAP-AC</v>
          </cell>
          <cell r="B4525" t="str">
            <v>SAP-AC</v>
          </cell>
          <cell r="C4525" t="str">
            <v>32025</v>
          </cell>
          <cell r="D4525" t="str">
            <v>Revenue - discount to venue hire (RFA only)</v>
          </cell>
          <cell r="E4525" t="str">
            <v>PL32025</v>
          </cell>
        </row>
        <row r="4526">
          <cell r="A4526" t="str">
            <v>PL32026SAP-AC</v>
          </cell>
          <cell r="B4526" t="str">
            <v>SAP-AC</v>
          </cell>
          <cell r="C4526">
            <v>32026</v>
          </cell>
          <cell r="D4526" t="str">
            <v>Revenue - EBS Service Centre bookings</v>
          </cell>
          <cell r="E4526" t="str">
            <v>PL32026</v>
          </cell>
        </row>
        <row r="4527">
          <cell r="A4527" t="str">
            <v>PL32030SAP-AC</v>
          </cell>
          <cell r="B4527" t="str">
            <v>SAP-AC</v>
          </cell>
          <cell r="C4527" t="str">
            <v>32030</v>
          </cell>
          <cell r="D4527" t="str">
            <v>Revenue - catering</v>
          </cell>
          <cell r="E4527" t="str">
            <v>PL32030</v>
          </cell>
        </row>
        <row r="4528">
          <cell r="A4528" t="str">
            <v>PL32035SAP-AC</v>
          </cell>
          <cell r="B4528" t="str">
            <v>SAP-AC</v>
          </cell>
          <cell r="C4528">
            <v>32035</v>
          </cell>
          <cell r="D4528" t="str">
            <v>Revenue - Event sponsorship</v>
          </cell>
          <cell r="E4528" t="str">
            <v>PL32035</v>
          </cell>
        </row>
        <row r="4529">
          <cell r="A4529" t="str">
            <v>PL32040SAP-AC</v>
          </cell>
          <cell r="B4529" t="str">
            <v>SAP-AC</v>
          </cell>
          <cell r="C4529" t="str">
            <v>32040</v>
          </cell>
          <cell r="D4529" t="str">
            <v>Revenue - food and beverage sales</v>
          </cell>
          <cell r="E4529" t="str">
            <v>PL32040</v>
          </cell>
        </row>
        <row r="4530">
          <cell r="A4530" t="str">
            <v>PL32041SAP-AC</v>
          </cell>
          <cell r="B4530" t="str">
            <v>SAP-AC</v>
          </cell>
          <cell r="C4530" t="str">
            <v>32041</v>
          </cell>
          <cell r="D4530" t="str">
            <v>Revenue - catering  beverage sales</v>
          </cell>
          <cell r="E4530" t="str">
            <v>PL32041</v>
          </cell>
        </row>
        <row r="4531">
          <cell r="A4531" t="str">
            <v>PL32042SAP-AC</v>
          </cell>
          <cell r="B4531" t="str">
            <v>SAP-AC</v>
          </cell>
          <cell r="C4531" t="str">
            <v>32042</v>
          </cell>
          <cell r="D4531" t="str">
            <v>Revenue - catering  food sales</v>
          </cell>
          <cell r="E4531" t="str">
            <v>PL32042</v>
          </cell>
        </row>
        <row r="4532">
          <cell r="A4532" t="str">
            <v>PL32045SAP-AC</v>
          </cell>
          <cell r="B4532" t="str">
            <v>SAP-AC</v>
          </cell>
          <cell r="C4532">
            <v>32045</v>
          </cell>
          <cell r="D4532" t="str">
            <v>Revenue - Event grants</v>
          </cell>
          <cell r="E4532" t="str">
            <v>PL32045</v>
          </cell>
        </row>
        <row r="4533">
          <cell r="A4533" t="str">
            <v>PL32050SAP-AC</v>
          </cell>
          <cell r="B4533" t="str">
            <v>SAP-AC</v>
          </cell>
          <cell r="C4533" t="str">
            <v>32050</v>
          </cell>
          <cell r="D4533" t="str">
            <v>Revenue - concessions on site</v>
          </cell>
          <cell r="E4533" t="str">
            <v>PL32050</v>
          </cell>
        </row>
        <row r="4534">
          <cell r="A4534" t="str">
            <v>PL32055SAP-AC</v>
          </cell>
          <cell r="B4534" t="str">
            <v>SAP-AC</v>
          </cell>
          <cell r="C4534">
            <v>32055</v>
          </cell>
          <cell r="D4534" t="str">
            <v>Revenue - Event bequests and donations</v>
          </cell>
          <cell r="E4534" t="str">
            <v>PL32055</v>
          </cell>
        </row>
        <row r="4535">
          <cell r="A4535" t="str">
            <v>PL32060SAP-AC</v>
          </cell>
          <cell r="B4535" t="str">
            <v>SAP-AC</v>
          </cell>
          <cell r="C4535" t="str">
            <v>32060</v>
          </cell>
          <cell r="D4535" t="str">
            <v>Revenue - shop sales</v>
          </cell>
          <cell r="E4535" t="str">
            <v>PL32060</v>
          </cell>
        </row>
        <row r="4536">
          <cell r="A4536" t="str">
            <v>PL32070SAP-AC</v>
          </cell>
          <cell r="B4536" t="str">
            <v>SAP-AC</v>
          </cell>
          <cell r="C4536" t="str">
            <v>32070</v>
          </cell>
          <cell r="D4536" t="str">
            <v>Revenue - voucher sales</v>
          </cell>
          <cell r="E4536" t="str">
            <v>PL32070</v>
          </cell>
        </row>
        <row r="4537">
          <cell r="A4537" t="str">
            <v>PL32071SAP-AC</v>
          </cell>
          <cell r="B4537" t="str">
            <v>SAP-AC</v>
          </cell>
          <cell r="C4537" t="str">
            <v>32071</v>
          </cell>
          <cell r="D4537" t="str">
            <v>Revenue - Voucher cost</v>
          </cell>
          <cell r="E4537" t="str">
            <v>PL32071</v>
          </cell>
        </row>
        <row r="4538">
          <cell r="A4538" t="str">
            <v>PL32080SAP-AC</v>
          </cell>
          <cell r="B4538" t="str">
            <v>SAP-AC</v>
          </cell>
          <cell r="C4538" t="str">
            <v>32080</v>
          </cell>
          <cell r="D4538" t="str">
            <v>Revenue - brochure display</v>
          </cell>
          <cell r="E4538" t="str">
            <v>PL32080</v>
          </cell>
        </row>
        <row r="4539">
          <cell r="A4539" t="str">
            <v>PL32090SAP-AC</v>
          </cell>
          <cell r="B4539" t="str">
            <v>SAP-AC</v>
          </cell>
          <cell r="C4539" t="str">
            <v>32090</v>
          </cell>
          <cell r="D4539" t="str">
            <v>Revenue - display fees</v>
          </cell>
          <cell r="E4539" t="str">
            <v>PL32090</v>
          </cell>
        </row>
        <row r="4540">
          <cell r="A4540" t="str">
            <v>PL32100SAP-AC</v>
          </cell>
          <cell r="B4540" t="str">
            <v>SAP-AC</v>
          </cell>
          <cell r="C4540" t="str">
            <v>32100</v>
          </cell>
          <cell r="D4540" t="str">
            <v>Revenue - key charge</v>
          </cell>
          <cell r="E4540" t="str">
            <v>PL32100</v>
          </cell>
        </row>
        <row r="4541">
          <cell r="A4541" t="str">
            <v>PL32110SAP-AC</v>
          </cell>
          <cell r="B4541" t="str">
            <v>SAP-AC</v>
          </cell>
          <cell r="C4541" t="str">
            <v>32110</v>
          </cell>
          <cell r="D4541" t="str">
            <v>Revenue - left luggage</v>
          </cell>
          <cell r="E4541" t="str">
            <v>PL32110</v>
          </cell>
        </row>
        <row r="4542">
          <cell r="A4542" t="str">
            <v>PL32120SAP-AC</v>
          </cell>
          <cell r="B4542" t="str">
            <v>SAP-AC</v>
          </cell>
          <cell r="C4542" t="str">
            <v>32120</v>
          </cell>
          <cell r="D4542" t="str">
            <v>Revenue - bus shelter advertising</v>
          </cell>
          <cell r="E4542" t="str">
            <v>PL32120</v>
          </cell>
        </row>
        <row r="4543">
          <cell r="A4543" t="str">
            <v>PL32125SAP-AC</v>
          </cell>
          <cell r="B4543" t="str">
            <v>SAP-AC</v>
          </cell>
          <cell r="C4543" t="str">
            <v>32125</v>
          </cell>
          <cell r="D4543" t="str">
            <v>Revenue - fuel tax</v>
          </cell>
          <cell r="E4543" t="str">
            <v>PL32125</v>
          </cell>
        </row>
        <row r="4544">
          <cell r="A4544" t="str">
            <v>PL32129SAP-AC</v>
          </cell>
          <cell r="B4544" t="str">
            <v>SAP-AC</v>
          </cell>
          <cell r="C4544">
            <v>32129</v>
          </cell>
          <cell r="D4544" t="str">
            <v>Revenue Regional  Fuel Tax</v>
          </cell>
          <cell r="E4544" t="str">
            <v>PL32129</v>
          </cell>
        </row>
        <row r="4545">
          <cell r="A4545" t="str">
            <v>PL32130SAP-AC</v>
          </cell>
          <cell r="B4545" t="str">
            <v>SAP-AC</v>
          </cell>
          <cell r="C4545" t="str">
            <v>32130</v>
          </cell>
          <cell r="D4545" t="str">
            <v>Revenue - ticketing sales rebate (RFA only)</v>
          </cell>
          <cell r="E4545" t="str">
            <v>PL32130</v>
          </cell>
        </row>
        <row r="4546">
          <cell r="A4546" t="str">
            <v>PL32150SAP-AC</v>
          </cell>
          <cell r="B4546" t="str">
            <v>SAP-AC</v>
          </cell>
          <cell r="C4546" t="str">
            <v>32150</v>
          </cell>
          <cell r="D4546" t="str">
            <v>Revenue - event labour income (RFA only)</v>
          </cell>
          <cell r="E4546" t="str">
            <v>PL32150</v>
          </cell>
        </row>
        <row r="4547">
          <cell r="A4547" t="str">
            <v>PL32390SAP-AC</v>
          </cell>
          <cell r="B4547" t="str">
            <v>SAP-AC</v>
          </cell>
          <cell r="C4547" t="str">
            <v>32390</v>
          </cell>
          <cell r="D4547" t="str">
            <v>Revenue - other commercial</v>
          </cell>
          <cell r="E4547" t="str">
            <v>PL32390</v>
          </cell>
        </row>
        <row r="4548">
          <cell r="A4548" t="str">
            <v>PL32410SAP-AC</v>
          </cell>
          <cell r="B4548" t="str">
            <v>SAP-AC</v>
          </cell>
          <cell r="C4548" t="str">
            <v>32410</v>
          </cell>
          <cell r="D4548" t="str">
            <v>Revenue - membership fees</v>
          </cell>
          <cell r="E4548" t="str">
            <v>PL32410</v>
          </cell>
        </row>
        <row r="4549">
          <cell r="A4549" t="str">
            <v>PL32420SAP-AC</v>
          </cell>
          <cell r="B4549" t="str">
            <v>SAP-AC</v>
          </cell>
          <cell r="C4549" t="str">
            <v>32420</v>
          </cell>
          <cell r="D4549" t="str">
            <v>Revenue - borrowing fees</v>
          </cell>
          <cell r="E4549" t="str">
            <v>PL32420</v>
          </cell>
        </row>
        <row r="4550">
          <cell r="A4550" t="str">
            <v>PL32430SAP-AC</v>
          </cell>
          <cell r="B4550" t="str">
            <v>SAP-AC</v>
          </cell>
          <cell r="C4550" t="str">
            <v>32430</v>
          </cell>
          <cell r="D4550" t="str">
            <v>Revenue - hireage</v>
          </cell>
          <cell r="E4550" t="str">
            <v>PL32430</v>
          </cell>
        </row>
        <row r="4551">
          <cell r="A4551" t="str">
            <v>PL32440SAP-AC</v>
          </cell>
          <cell r="B4551" t="str">
            <v>SAP-AC</v>
          </cell>
          <cell r="C4551" t="str">
            <v>32440</v>
          </cell>
          <cell r="D4551" t="str">
            <v>Revenue - sales</v>
          </cell>
          <cell r="E4551" t="str">
            <v>PL32440</v>
          </cell>
        </row>
        <row r="4552">
          <cell r="A4552" t="str">
            <v>PL32450SAP-AC</v>
          </cell>
          <cell r="B4552" t="str">
            <v>SAP-AC</v>
          </cell>
          <cell r="C4552" t="str">
            <v>32450</v>
          </cell>
          <cell r="D4552" t="str">
            <v>Revenue - management fees</v>
          </cell>
          <cell r="E4552" t="str">
            <v>PL32450</v>
          </cell>
        </row>
        <row r="4553">
          <cell r="A4553" t="str">
            <v>PL32451SAP-AC</v>
          </cell>
          <cell r="B4553" t="str">
            <v>SAP-AC</v>
          </cell>
          <cell r="C4553" t="str">
            <v>32451</v>
          </cell>
          <cell r="D4553" t="str">
            <v>Revenue - royalties</v>
          </cell>
          <cell r="E4553" t="str">
            <v>PL32451</v>
          </cell>
        </row>
        <row r="4554">
          <cell r="A4554" t="str">
            <v>PL32460SAP-AC</v>
          </cell>
          <cell r="B4554" t="str">
            <v>SAP-AC</v>
          </cell>
          <cell r="C4554" t="str">
            <v>32460</v>
          </cell>
          <cell r="D4554" t="str">
            <v>Revenue - operating expense</v>
          </cell>
          <cell r="E4554" t="str">
            <v>PL32460</v>
          </cell>
        </row>
        <row r="4555">
          <cell r="A4555" t="str">
            <v>PL32470SAP-AC</v>
          </cell>
          <cell r="B4555" t="str">
            <v>SAP-AC</v>
          </cell>
          <cell r="C4555" t="str">
            <v>32470</v>
          </cell>
          <cell r="D4555" t="str">
            <v>Revenue - refurbishment levy charge</v>
          </cell>
          <cell r="E4555" t="str">
            <v>PL32470</v>
          </cell>
        </row>
        <row r="4556">
          <cell r="A4556" t="str">
            <v>PL32480SAP-AC</v>
          </cell>
          <cell r="B4556" t="str">
            <v>SAP-AC</v>
          </cell>
          <cell r="C4556" t="str">
            <v>32480</v>
          </cell>
          <cell r="D4556" t="str">
            <v>Revenue - consulting fees</v>
          </cell>
          <cell r="E4556" t="str">
            <v>PL32480</v>
          </cell>
        </row>
        <row r="4557">
          <cell r="A4557" t="str">
            <v>PL32490SAP-AC</v>
          </cell>
          <cell r="B4557" t="str">
            <v>SAP-AC</v>
          </cell>
          <cell r="C4557" t="str">
            <v>32490</v>
          </cell>
          <cell r="D4557" t="str">
            <v>Revenue - business bureau</v>
          </cell>
          <cell r="E4557" t="str">
            <v>PL32490</v>
          </cell>
        </row>
        <row r="4558">
          <cell r="A4558" t="str">
            <v>PL32500SAP-AC</v>
          </cell>
          <cell r="B4558" t="str">
            <v>SAP-AC</v>
          </cell>
          <cell r="C4558" t="str">
            <v>32500</v>
          </cell>
          <cell r="D4558" t="str">
            <v>Revenue - publications advertising</v>
          </cell>
          <cell r="E4558" t="str">
            <v>PL32500</v>
          </cell>
        </row>
        <row r="4559">
          <cell r="A4559" t="str">
            <v>PL32510SAP-AC</v>
          </cell>
          <cell r="B4559" t="str">
            <v>SAP-AC</v>
          </cell>
          <cell r="C4559" t="str">
            <v>32510</v>
          </cell>
          <cell r="D4559" t="str">
            <v>Revenue - post centre</v>
          </cell>
          <cell r="E4559" t="str">
            <v>PL32510</v>
          </cell>
        </row>
        <row r="4560">
          <cell r="A4560" t="str">
            <v>PL32800SAP-AC</v>
          </cell>
          <cell r="B4560" t="str">
            <v>SAP-AC</v>
          </cell>
          <cell r="C4560">
            <v>32800</v>
          </cell>
          <cell r="D4560" t="str">
            <v>Revenue - DPSR</v>
          </cell>
          <cell r="E4560" t="str">
            <v>PL32800</v>
          </cell>
        </row>
        <row r="4561">
          <cell r="A4561" t="str">
            <v>PL32990SAP-AC</v>
          </cell>
          <cell r="B4561" t="str">
            <v>SAP-AC</v>
          </cell>
          <cell r="C4561" t="str">
            <v>32990</v>
          </cell>
          <cell r="D4561" t="str">
            <v>Revenue - other user charges</v>
          </cell>
          <cell r="E4561" t="str">
            <v>PL32990</v>
          </cell>
        </row>
        <row r="4562">
          <cell r="A4562" t="str">
            <v>PL32991SAP-AC</v>
          </cell>
          <cell r="B4562" t="str">
            <v>SAP-AC</v>
          </cell>
          <cell r="C4562" t="str">
            <v>32991</v>
          </cell>
          <cell r="D4562" t="str">
            <v>Revenue - credit card surcharge for merchant service</v>
          </cell>
          <cell r="E4562" t="str">
            <v>PL32991</v>
          </cell>
        </row>
        <row r="4563">
          <cell r="A4563" t="str">
            <v>PL33010SAP-AC</v>
          </cell>
          <cell r="B4563" t="str">
            <v>SAP-AC</v>
          </cell>
          <cell r="C4563" t="str">
            <v>33010</v>
          </cell>
          <cell r="D4563" t="str">
            <v>Revenue - rental</v>
          </cell>
          <cell r="E4563" t="str">
            <v>PL33010</v>
          </cell>
        </row>
        <row r="4564">
          <cell r="A4564" t="str">
            <v>PL33011SAP-AC</v>
          </cell>
          <cell r="B4564" t="str">
            <v>SAP-AC</v>
          </cell>
          <cell r="C4564" t="str">
            <v>33011</v>
          </cell>
          <cell r="D4564" t="str">
            <v>Revenue - licence to occupy</v>
          </cell>
          <cell r="E4564" t="str">
            <v>PL33011</v>
          </cell>
        </row>
        <row r="4565">
          <cell r="A4565" t="str">
            <v>PL33030SAP-AC</v>
          </cell>
          <cell r="B4565" t="str">
            <v>SAP-AC</v>
          </cell>
          <cell r="C4565" t="str">
            <v>33030</v>
          </cell>
          <cell r="D4565" t="str">
            <v>Revenue - rental - residential</v>
          </cell>
          <cell r="E4565" t="str">
            <v>PL33030</v>
          </cell>
        </row>
        <row r="4566">
          <cell r="A4566" t="str">
            <v>PL33050SAP-AC</v>
          </cell>
          <cell r="B4566" t="str">
            <v>SAP-AC</v>
          </cell>
          <cell r="C4566" t="str">
            <v>33050</v>
          </cell>
          <cell r="D4566" t="str">
            <v>Revenue - rental - commercial</v>
          </cell>
          <cell r="E4566" t="str">
            <v>PL33050</v>
          </cell>
        </row>
        <row r="4567">
          <cell r="A4567" t="str">
            <v>PL33051SAP-AC</v>
          </cell>
          <cell r="B4567" t="str">
            <v>SAP-AC</v>
          </cell>
          <cell r="C4567" t="str">
            <v>33051</v>
          </cell>
          <cell r="D4567" t="str">
            <v>NewCore data migration</v>
          </cell>
          <cell r="E4567" t="str">
            <v>PL33051</v>
          </cell>
        </row>
        <row r="4568">
          <cell r="A4568" t="str">
            <v>PL33070SAP-AC</v>
          </cell>
          <cell r="B4568" t="str">
            <v>SAP-AC</v>
          </cell>
          <cell r="C4568" t="str">
            <v>33070</v>
          </cell>
          <cell r="D4568" t="str">
            <v>Insurance recoveries</v>
          </cell>
          <cell r="E4568" t="str">
            <v>PL33070</v>
          </cell>
        </row>
        <row r="4569">
          <cell r="A4569" t="str">
            <v>PL33090SAP-AC</v>
          </cell>
          <cell r="B4569" t="str">
            <v>SAP-AC</v>
          </cell>
          <cell r="C4569" t="str">
            <v>33090</v>
          </cell>
          <cell r="D4569" t="str">
            <v>Utilities recoveries</v>
          </cell>
          <cell r="E4569" t="str">
            <v>PL33090</v>
          </cell>
        </row>
        <row r="4570">
          <cell r="A4570" t="str">
            <v>PL33110SAP-AC</v>
          </cell>
          <cell r="B4570" t="str">
            <v>SAP-AC</v>
          </cell>
          <cell r="C4570" t="str">
            <v>33110</v>
          </cell>
          <cell r="D4570" t="str">
            <v>Rates recoveries</v>
          </cell>
          <cell r="E4570" t="str">
            <v>PL33110</v>
          </cell>
        </row>
        <row r="4571">
          <cell r="A4571" t="str">
            <v>PL33130SAP-AC</v>
          </cell>
          <cell r="B4571" t="str">
            <v>SAP-AC</v>
          </cell>
          <cell r="C4571" t="str">
            <v>33130</v>
          </cell>
          <cell r="D4571" t="str">
            <v>Revenue - Berthage hire</v>
          </cell>
          <cell r="E4571" t="str">
            <v>PL33130</v>
          </cell>
        </row>
        <row r="4572">
          <cell r="A4572" t="str">
            <v>PL33310SAP-AC</v>
          </cell>
          <cell r="B4572" t="str">
            <v>SAP-AC</v>
          </cell>
          <cell r="C4572" t="str">
            <v>33310</v>
          </cell>
          <cell r="D4572" t="str">
            <v>Revenue - Grants and subsidies NZTA</v>
          </cell>
          <cell r="E4572" t="str">
            <v>PL33310</v>
          </cell>
        </row>
        <row r="4573">
          <cell r="A4573" t="str">
            <v>PL33330SAP-AC</v>
          </cell>
          <cell r="B4573" t="str">
            <v>SAP-AC</v>
          </cell>
          <cell r="C4573" t="str">
            <v>33330</v>
          </cell>
          <cell r="D4573" t="str">
            <v>Revenue - Grants and subsidies central government</v>
          </cell>
          <cell r="E4573" t="str">
            <v>PL33330</v>
          </cell>
        </row>
        <row r="4574">
          <cell r="A4574" t="str">
            <v>PL33350SAP-AC</v>
          </cell>
          <cell r="B4574" t="str">
            <v>SAP-AC</v>
          </cell>
          <cell r="C4574" t="str">
            <v>33350</v>
          </cell>
          <cell r="D4574" t="str">
            <v>Revenue - Grants and subsidies local authorities</v>
          </cell>
          <cell r="E4574" t="str">
            <v>PL33350</v>
          </cell>
        </row>
        <row r="4575">
          <cell r="A4575" t="str">
            <v>PL33490SAP-AC</v>
          </cell>
          <cell r="B4575" t="str">
            <v>SAP-AC</v>
          </cell>
          <cell r="C4575" t="str">
            <v>33490</v>
          </cell>
          <cell r="D4575" t="str">
            <v>Revenue - Grants and subsidies other</v>
          </cell>
          <cell r="E4575" t="str">
            <v>PL33490</v>
          </cell>
        </row>
        <row r="4576">
          <cell r="A4576" t="str">
            <v>PL33510SAP-AC</v>
          </cell>
          <cell r="B4576" t="str">
            <v>SAP-AC</v>
          </cell>
          <cell r="C4576" t="str">
            <v>33510</v>
          </cell>
          <cell r="D4576" t="str">
            <v>Intercompany revenue - opex funding</v>
          </cell>
          <cell r="E4576" t="str">
            <v>PL33510</v>
          </cell>
        </row>
        <row r="4577">
          <cell r="A4577" t="str">
            <v>PL33610SAP-AC</v>
          </cell>
          <cell r="B4577" t="str">
            <v>SAP-AC</v>
          </cell>
          <cell r="C4577" t="str">
            <v>33610</v>
          </cell>
          <cell r="D4577" t="str">
            <v>Revenue - Discounts and rebates</v>
          </cell>
          <cell r="E4577" t="str">
            <v>PL33610</v>
          </cell>
        </row>
        <row r="4578">
          <cell r="A4578" t="str">
            <v>PL33710SAP-AC</v>
          </cell>
          <cell r="B4578" t="str">
            <v>SAP-AC</v>
          </cell>
          <cell r="C4578" t="str">
            <v>33710</v>
          </cell>
          <cell r="D4578" t="str">
            <v>Intercompany revenue - shared services</v>
          </cell>
          <cell r="E4578" t="str">
            <v>PL33710</v>
          </cell>
        </row>
        <row r="4579">
          <cell r="A4579" t="str">
            <v>PL33720SAP-AC</v>
          </cell>
          <cell r="B4579" t="str">
            <v>SAP-AC</v>
          </cell>
          <cell r="C4579" t="str">
            <v>33720</v>
          </cell>
          <cell r="D4579" t="str">
            <v>Intercompany revenue - time charging</v>
          </cell>
          <cell r="E4579" t="str">
            <v>PL33720</v>
          </cell>
        </row>
        <row r="4580">
          <cell r="A4580" t="str">
            <v>PL33730SAP-AC</v>
          </cell>
          <cell r="B4580" t="str">
            <v>SAP-AC</v>
          </cell>
          <cell r="C4580" t="str">
            <v>33730</v>
          </cell>
          <cell r="D4580" t="str">
            <v>Intercompany revenue - property</v>
          </cell>
          <cell r="E4580" t="str">
            <v>PL33730</v>
          </cell>
        </row>
        <row r="4581">
          <cell r="A4581" t="str">
            <v>PL33910SAP-AC</v>
          </cell>
          <cell r="B4581" t="str">
            <v>SAP-AC</v>
          </cell>
          <cell r="C4581" t="str">
            <v>33910</v>
          </cell>
          <cell r="D4581" t="str">
            <v>Bequests and donations revenue</v>
          </cell>
          <cell r="E4581" t="str">
            <v>PL33910</v>
          </cell>
        </row>
        <row r="4582">
          <cell r="A4582" t="str">
            <v>PL33915SAP-AC</v>
          </cell>
          <cell r="B4582" t="str">
            <v>SAP-AC</v>
          </cell>
          <cell r="C4582" t="str">
            <v>33915</v>
          </cell>
          <cell r="D4582" t="str">
            <v>Charitable purpose donation revenue</v>
          </cell>
          <cell r="E4582" t="str">
            <v>PL33915</v>
          </cell>
        </row>
        <row r="4583">
          <cell r="A4583" t="str">
            <v>PL33920SAP-AC</v>
          </cell>
          <cell r="B4583" t="str">
            <v>SAP-AC</v>
          </cell>
          <cell r="C4583" t="str">
            <v>33920</v>
          </cell>
          <cell r="D4583" t="str">
            <v>Sponsorship revenue</v>
          </cell>
          <cell r="E4583" t="str">
            <v>PL33920</v>
          </cell>
        </row>
        <row r="4584">
          <cell r="A4584" t="str">
            <v>PL33930SAP-AC</v>
          </cell>
          <cell r="B4584" t="str">
            <v>SAP-AC</v>
          </cell>
          <cell r="C4584" t="str">
            <v>33930</v>
          </cell>
          <cell r="D4584" t="str">
            <v>Fees rebates</v>
          </cell>
          <cell r="E4584" t="str">
            <v>PL33930</v>
          </cell>
        </row>
        <row r="4585">
          <cell r="A4585" t="str">
            <v>PL33940SAP-AC</v>
          </cell>
          <cell r="B4585" t="str">
            <v>SAP-AC</v>
          </cell>
          <cell r="C4585" t="str">
            <v>33940</v>
          </cell>
          <cell r="D4585" t="str">
            <v>Staff recoveries</v>
          </cell>
          <cell r="E4585" t="str">
            <v>PL33940</v>
          </cell>
        </row>
        <row r="4586">
          <cell r="A4586" t="str">
            <v>PL34190SAP-AC</v>
          </cell>
          <cell r="B4586" t="str">
            <v>SAP-AC</v>
          </cell>
          <cell r="C4586" t="str">
            <v>34190</v>
          </cell>
          <cell r="D4586" t="str">
            <v>Other revenue from activities</v>
          </cell>
          <cell r="E4586" t="str">
            <v>PL34190</v>
          </cell>
        </row>
        <row r="4587">
          <cell r="A4587" t="str">
            <v>PL34980SAP-AC</v>
          </cell>
          <cell r="B4587" t="str">
            <v>SAP-AC</v>
          </cell>
          <cell r="C4587" t="str">
            <v>34980</v>
          </cell>
          <cell r="D4587" t="str">
            <v>Revenue - other</v>
          </cell>
          <cell r="E4587" t="str">
            <v>PL34980</v>
          </cell>
        </row>
        <row r="4588">
          <cell r="A4588" t="str">
            <v>PL34990SAP-AC</v>
          </cell>
          <cell r="B4588" t="str">
            <v>SAP-AC</v>
          </cell>
          <cell r="C4588" t="str">
            <v>34990</v>
          </cell>
          <cell r="D4588" t="str">
            <v>Corporate revenue allocation</v>
          </cell>
          <cell r="E4588" t="str">
            <v>PL34990</v>
          </cell>
        </row>
        <row r="4589">
          <cell r="A4589" t="str">
            <v>PL35000SAP-AC</v>
          </cell>
          <cell r="B4589" t="str">
            <v>SAP-AC</v>
          </cell>
          <cell r="C4589" t="str">
            <v>35000</v>
          </cell>
          <cell r="D4589" t="str">
            <v>Local board revenue allocation</v>
          </cell>
          <cell r="E4589" t="str">
            <v>PL35000</v>
          </cell>
        </row>
        <row r="4590">
          <cell r="A4590" t="str">
            <v>PL35009SAP-AC</v>
          </cell>
          <cell r="B4590" t="str">
            <v>SAP-AC</v>
          </cell>
          <cell r="C4590" t="str">
            <v>35009</v>
          </cell>
          <cell r="D4590" t="str">
            <v>Other non-operating revenue</v>
          </cell>
          <cell r="E4590" t="str">
            <v>PL35009</v>
          </cell>
        </row>
        <row r="4591">
          <cell r="A4591" t="str">
            <v>PL35010SAP-AC</v>
          </cell>
          <cell r="B4591" t="str">
            <v>SAP-AC</v>
          </cell>
          <cell r="C4591" t="str">
            <v>35010</v>
          </cell>
          <cell r="D4591" t="str">
            <v>Interest income</v>
          </cell>
          <cell r="E4591" t="str">
            <v>PL35010</v>
          </cell>
        </row>
        <row r="4592">
          <cell r="A4592" t="str">
            <v>PL35011SAP-AC</v>
          </cell>
          <cell r="B4592" t="str">
            <v>SAP-AC</v>
          </cell>
          <cell r="C4592" t="str">
            <v>35011</v>
          </cell>
          <cell r="D4592" t="str">
            <v>Interest income GoA</v>
          </cell>
          <cell r="E4592" t="str">
            <v>PL35010</v>
          </cell>
        </row>
        <row r="4593">
          <cell r="A4593" t="str">
            <v>PL35015SAP-AC</v>
          </cell>
          <cell r="B4593" t="str">
            <v>SAP-AC</v>
          </cell>
          <cell r="C4593" t="str">
            <v>35015</v>
          </cell>
          <cell r="D4593" t="str">
            <v>Interest income - intercompany</v>
          </cell>
          <cell r="E4593" t="str">
            <v>PL35015</v>
          </cell>
        </row>
        <row r="4594">
          <cell r="A4594" t="str">
            <v>PL35020SAP-AC</v>
          </cell>
          <cell r="B4594" t="str">
            <v>SAP-AC</v>
          </cell>
          <cell r="C4594" t="str">
            <v>35020</v>
          </cell>
          <cell r="D4594" t="str">
            <v>Interest income - intercompany</v>
          </cell>
          <cell r="E4594" t="str">
            <v>PL35020</v>
          </cell>
        </row>
        <row r="4595">
          <cell r="A4595" t="str">
            <v>PL35025SAP-AC</v>
          </cell>
          <cell r="B4595" t="str">
            <v>SAP-AC</v>
          </cell>
          <cell r="C4595" t="str">
            <v>35025</v>
          </cell>
          <cell r="D4595" t="str">
            <v>Interest income - intercompany</v>
          </cell>
          <cell r="E4595" t="str">
            <v>PL35025</v>
          </cell>
        </row>
        <row r="4596">
          <cell r="A4596" t="str">
            <v>PL35030SAP-AC</v>
          </cell>
          <cell r="B4596" t="str">
            <v>SAP-AC</v>
          </cell>
          <cell r="C4596" t="str">
            <v>35030</v>
          </cell>
          <cell r="D4596" t="str">
            <v>Interest income - loans</v>
          </cell>
          <cell r="E4596" t="str">
            <v>PL35030</v>
          </cell>
        </row>
        <row r="4597">
          <cell r="A4597" t="str">
            <v>PL35050SAP-AC</v>
          </cell>
          <cell r="B4597" t="str">
            <v>SAP-AC</v>
          </cell>
          <cell r="C4597" t="str">
            <v>35050</v>
          </cell>
          <cell r="D4597" t="str">
            <v>Interest income - bank</v>
          </cell>
          <cell r="E4597" t="str">
            <v>PL35050</v>
          </cell>
        </row>
        <row r="4598">
          <cell r="A4598" t="str">
            <v>PL35190SAP-AC</v>
          </cell>
          <cell r="B4598" t="str">
            <v>SAP-AC</v>
          </cell>
          <cell r="C4598" t="str">
            <v>35190</v>
          </cell>
          <cell r="D4598" t="str">
            <v>Interest income - other</v>
          </cell>
          <cell r="E4598" t="str">
            <v>PL35190</v>
          </cell>
        </row>
        <row r="4599">
          <cell r="A4599" t="str">
            <v>PL35210SAP-AC</v>
          </cell>
          <cell r="B4599" t="str">
            <v>SAP-AC</v>
          </cell>
          <cell r="C4599" t="str">
            <v>35210</v>
          </cell>
          <cell r="D4599" t="str">
            <v>Dividend income</v>
          </cell>
          <cell r="E4599" t="str">
            <v>PL35210</v>
          </cell>
        </row>
        <row r="4600">
          <cell r="A4600" t="str">
            <v>PL35212SAP-AC</v>
          </cell>
          <cell r="B4600" t="str">
            <v>SAP-AC</v>
          </cell>
          <cell r="C4600" t="str">
            <v>35212</v>
          </cell>
          <cell r="D4600" t="str">
            <v>Dividend income - strategic holdings</v>
          </cell>
          <cell r="E4600" t="str">
            <v>PL35212</v>
          </cell>
        </row>
        <row r="4601">
          <cell r="A4601" t="str">
            <v>PL35215SAP-AC</v>
          </cell>
          <cell r="B4601" t="str">
            <v>SAP-AC</v>
          </cell>
          <cell r="C4601" t="str">
            <v>35215</v>
          </cell>
          <cell r="D4601" t="str">
            <v>Special dividend</v>
          </cell>
          <cell r="E4601" t="str">
            <v>PL35215</v>
          </cell>
        </row>
        <row r="4602">
          <cell r="A4602" t="str">
            <v>PL35410SAP-AC</v>
          </cell>
          <cell r="B4602" t="str">
            <v>SAP-AC</v>
          </cell>
          <cell r="C4602" t="str">
            <v>35410</v>
          </cell>
          <cell r="D4602" t="str">
            <v>BLOCKED Revenue - fuel tax</v>
          </cell>
          <cell r="E4602" t="str">
            <v>PL35410</v>
          </cell>
        </row>
        <row r="4603">
          <cell r="A4603" t="str">
            <v>PL35520SAP-AC</v>
          </cell>
          <cell r="B4603" t="str">
            <v>SAP-AC</v>
          </cell>
          <cell r="C4603" t="str">
            <v>35520</v>
          </cell>
          <cell r="D4603" t="str">
            <v>BLOCKED Revenue - royalties</v>
          </cell>
          <cell r="E4603" t="str">
            <v>PL35520</v>
          </cell>
        </row>
        <row r="4604">
          <cell r="A4604" t="str">
            <v>PL35990SAP-AC</v>
          </cell>
          <cell r="B4604" t="str">
            <v>SAP-AC</v>
          </cell>
          <cell r="C4604" t="str">
            <v>35990</v>
          </cell>
          <cell r="D4604" t="str">
            <v>Revenue - other</v>
          </cell>
          <cell r="E4604" t="str">
            <v>PL35990</v>
          </cell>
        </row>
        <row r="4605">
          <cell r="A4605" t="str">
            <v>PL37010SAP-AC</v>
          </cell>
          <cell r="B4605" t="str">
            <v>SAP-AC</v>
          </cell>
          <cell r="C4605" t="str">
            <v>37010</v>
          </cell>
          <cell r="D4605" t="str">
            <v>Rates revenue - general</v>
          </cell>
          <cell r="E4605" t="str">
            <v>PL37010</v>
          </cell>
        </row>
        <row r="4606">
          <cell r="A4606" t="str">
            <v>PL37012SAP-AC</v>
          </cell>
          <cell r="B4606" t="str">
            <v>SAP-AC</v>
          </cell>
          <cell r="C4606" t="str">
            <v>37012</v>
          </cell>
          <cell r="D4606" t="str">
            <v>General rates- intercompany revenue</v>
          </cell>
          <cell r="E4606" t="str">
            <v>PL37012</v>
          </cell>
        </row>
        <row r="4607">
          <cell r="A4607" t="str">
            <v>PL37013SAP-AC</v>
          </cell>
          <cell r="B4607" t="str">
            <v>SAP-AC</v>
          </cell>
          <cell r="C4607" t="str">
            <v>37013</v>
          </cell>
          <cell r="D4607" t="str">
            <v>General rates - internal revenue</v>
          </cell>
          <cell r="E4607" t="str">
            <v>PL37013</v>
          </cell>
        </row>
        <row r="4608">
          <cell r="A4608" t="str">
            <v>PL37014SAP-AC</v>
          </cell>
          <cell r="B4608" t="str">
            <v>SAP-AC</v>
          </cell>
          <cell r="C4608" t="str">
            <v>37014</v>
          </cell>
          <cell r="D4608" t="str">
            <v>Rates revenue - uniform annual general charge intercompany</v>
          </cell>
          <cell r="E4608" t="str">
            <v>PL37014</v>
          </cell>
        </row>
        <row r="4609">
          <cell r="A4609" t="str">
            <v>PL37015SAP-AC</v>
          </cell>
          <cell r="B4609" t="str">
            <v>SAP-AC</v>
          </cell>
          <cell r="C4609" t="str">
            <v>37015</v>
          </cell>
          <cell r="D4609" t="str">
            <v>Rates revenue - uniform annual general charge internal</v>
          </cell>
          <cell r="E4609" t="str">
            <v>PL37015</v>
          </cell>
        </row>
        <row r="4610">
          <cell r="A4610" t="str">
            <v>PL37019SAP-AC</v>
          </cell>
          <cell r="B4610" t="str">
            <v>SAP-AC</v>
          </cell>
          <cell r="C4610">
            <v>37019</v>
          </cell>
          <cell r="D4610" t="str">
            <v>Targeted rates - Transport intercompany</v>
          </cell>
          <cell r="E4610" t="str">
            <v>PL37019</v>
          </cell>
        </row>
        <row r="4611">
          <cell r="A4611" t="str">
            <v>PL37020SAP-AC</v>
          </cell>
          <cell r="B4611" t="str">
            <v>SAP-AC</v>
          </cell>
          <cell r="C4611" t="str">
            <v>37020</v>
          </cell>
          <cell r="D4611" t="str">
            <v>Targeted rates refuse - intercompany</v>
          </cell>
          <cell r="E4611" t="str">
            <v>PL37020</v>
          </cell>
        </row>
        <row r="4612">
          <cell r="A4612" t="str">
            <v>PL37021SAP-AC</v>
          </cell>
          <cell r="B4612" t="str">
            <v>SAP-AC</v>
          </cell>
          <cell r="C4612" t="str">
            <v>37021</v>
          </cell>
          <cell r="D4612" t="str">
            <v>Targeted rates CBD - intercompany</v>
          </cell>
          <cell r="E4612" t="str">
            <v>PL37021</v>
          </cell>
        </row>
        <row r="4613">
          <cell r="A4613" t="str">
            <v>PL37022SAP-AC</v>
          </cell>
          <cell r="B4613" t="str">
            <v>SAP-AC</v>
          </cell>
          <cell r="C4613" t="str">
            <v>37022</v>
          </cell>
          <cell r="D4613" t="str">
            <v>Targeted rates BID - intercompany</v>
          </cell>
          <cell r="E4613" t="str">
            <v>PL37022</v>
          </cell>
        </row>
        <row r="4614">
          <cell r="A4614" t="str">
            <v>PL37023SAP-AC</v>
          </cell>
          <cell r="B4614" t="str">
            <v>SAP-AC</v>
          </cell>
          <cell r="C4614" t="str">
            <v>37023</v>
          </cell>
          <cell r="D4614" t="str">
            <v>Targeted rates other - intercompany</v>
          </cell>
          <cell r="E4614" t="str">
            <v>PL37023</v>
          </cell>
        </row>
        <row r="4615">
          <cell r="A4615" t="str">
            <v>PL37024SAP-AC</v>
          </cell>
          <cell r="B4615" t="str">
            <v>SAP-AC</v>
          </cell>
          <cell r="C4615" t="str">
            <v>37024</v>
          </cell>
          <cell r="D4615" t="str">
            <v>Targeted rates refuse - internal</v>
          </cell>
          <cell r="E4615" t="str">
            <v>PL37024</v>
          </cell>
        </row>
        <row r="4616">
          <cell r="A4616" t="str">
            <v>PL37025SAP-AC</v>
          </cell>
          <cell r="B4616" t="str">
            <v>SAP-AC</v>
          </cell>
          <cell r="C4616" t="str">
            <v>37025</v>
          </cell>
          <cell r="D4616" t="str">
            <v>Targeted rates CBD - internal</v>
          </cell>
          <cell r="E4616" t="str">
            <v>PL37025</v>
          </cell>
        </row>
        <row r="4617">
          <cell r="A4617" t="str">
            <v>PL37026SAP-AC</v>
          </cell>
          <cell r="B4617" t="str">
            <v>SAP-AC</v>
          </cell>
          <cell r="C4617" t="str">
            <v>37026</v>
          </cell>
          <cell r="D4617" t="str">
            <v>Targeted rates BID - internal</v>
          </cell>
          <cell r="E4617" t="str">
            <v>PL37026</v>
          </cell>
        </row>
        <row r="4618">
          <cell r="A4618" t="str">
            <v>PL37027SAP-AC</v>
          </cell>
          <cell r="B4618" t="str">
            <v>SAP-AC</v>
          </cell>
          <cell r="C4618" t="str">
            <v>37027</v>
          </cell>
          <cell r="D4618" t="str">
            <v>Targeted rates other - internal</v>
          </cell>
          <cell r="E4618" t="str">
            <v>PL37027</v>
          </cell>
        </row>
        <row r="4619">
          <cell r="A4619" t="str">
            <v>PL37028SAP-AC</v>
          </cell>
          <cell r="B4619" t="str">
            <v>SAP-AC</v>
          </cell>
          <cell r="C4619">
            <v>37028</v>
          </cell>
          <cell r="D4619" t="str">
            <v>Targeted rates - Transport internal</v>
          </cell>
          <cell r="E4619" t="str">
            <v>PL37028</v>
          </cell>
        </row>
        <row r="4620">
          <cell r="A4620" t="str">
            <v>PL37030SAP-AC</v>
          </cell>
          <cell r="B4620" t="str">
            <v>SAP-AC</v>
          </cell>
          <cell r="C4620" t="str">
            <v>37030</v>
          </cell>
          <cell r="D4620" t="str">
            <v>Rates revenue - uniform annual general charge</v>
          </cell>
          <cell r="E4620" t="str">
            <v>PL37030</v>
          </cell>
        </row>
        <row r="4621">
          <cell r="A4621" t="str">
            <v>PL37040SAP-AC</v>
          </cell>
          <cell r="B4621" t="str">
            <v>SAP-AC</v>
          </cell>
          <cell r="C4621">
            <v>37040</v>
          </cell>
          <cell r="D4621" t="str">
            <v>Targeted Rates - Natural environment</v>
          </cell>
          <cell r="E4621" t="str">
            <v>PL37040</v>
          </cell>
        </row>
        <row r="4622">
          <cell r="A4622" t="str">
            <v>PL37041SAP-AC</v>
          </cell>
          <cell r="B4622" t="str">
            <v>SAP-AC</v>
          </cell>
          <cell r="C4622">
            <v>37041</v>
          </cell>
          <cell r="D4622" t="str">
            <v>Targeted Rates - Natural environment intercompany</v>
          </cell>
          <cell r="E4622" t="str">
            <v>PL37041</v>
          </cell>
        </row>
        <row r="4623">
          <cell r="A4623" t="str">
            <v>PL37042SAP-AC</v>
          </cell>
          <cell r="B4623" t="str">
            <v>SAP-AC</v>
          </cell>
          <cell r="C4623">
            <v>37042</v>
          </cell>
          <cell r="D4623" t="str">
            <v>Targeted Rates - Natural environment internal</v>
          </cell>
          <cell r="E4623" t="str">
            <v>PL37042</v>
          </cell>
        </row>
        <row r="4624">
          <cell r="A4624" t="str">
            <v>PL37046SAP-AC</v>
          </cell>
          <cell r="B4624" t="str">
            <v>SAP-AC</v>
          </cell>
          <cell r="C4624">
            <v>37046</v>
          </cell>
          <cell r="D4624" t="str">
            <v>Targetet Rates - Water Quality</v>
          </cell>
          <cell r="E4624" t="str">
            <v>PL37046</v>
          </cell>
        </row>
        <row r="4625">
          <cell r="A4625" t="str">
            <v>PL37047SAP-AC</v>
          </cell>
          <cell r="B4625" t="str">
            <v>SAP-AC</v>
          </cell>
          <cell r="C4625">
            <v>37047</v>
          </cell>
          <cell r="D4625" t="str">
            <v>Targetet Rates - Water Quality intercompany</v>
          </cell>
          <cell r="E4625" t="str">
            <v>PL37047</v>
          </cell>
        </row>
        <row r="4626">
          <cell r="A4626" t="str">
            <v>PL37048SAP-AC</v>
          </cell>
          <cell r="B4626" t="str">
            <v>SAP-AC</v>
          </cell>
          <cell r="C4626">
            <v>37048</v>
          </cell>
          <cell r="D4626" t="str">
            <v>Targetet Rates - Water Quality internal</v>
          </cell>
          <cell r="E4626" t="str">
            <v>PL37048</v>
          </cell>
        </row>
        <row r="4627">
          <cell r="A4627" t="str">
            <v>PL37050SAP-AC</v>
          </cell>
          <cell r="B4627" t="str">
            <v>SAP-AC</v>
          </cell>
          <cell r="C4627">
            <v>37050</v>
          </cell>
          <cell r="D4627" t="str">
            <v>Targetet Rates - Swimming Pool</v>
          </cell>
          <cell r="E4627" t="str">
            <v>PL37050</v>
          </cell>
        </row>
        <row r="4628">
          <cell r="A4628" t="str">
            <v>PL37051SAP-AC</v>
          </cell>
          <cell r="B4628" t="str">
            <v>SAP-AC</v>
          </cell>
          <cell r="C4628">
            <v>37051</v>
          </cell>
          <cell r="D4628" t="str">
            <v>Targetet Rates - Swimming Intercompany Pool</v>
          </cell>
          <cell r="E4628" t="str">
            <v>PL37051</v>
          </cell>
        </row>
        <row r="4629">
          <cell r="A4629" t="str">
            <v>PL37052SAP-AC</v>
          </cell>
          <cell r="B4629" t="str">
            <v>SAP-AC</v>
          </cell>
          <cell r="C4629">
            <v>37052</v>
          </cell>
          <cell r="D4629" t="str">
            <v>Targetet Rates - Swimming Pool Internal</v>
          </cell>
          <cell r="E4629" t="str">
            <v>PL37052</v>
          </cell>
        </row>
        <row r="4630">
          <cell r="A4630" t="str">
            <v>PL37080SAP-AC</v>
          </cell>
          <cell r="B4630" t="str">
            <v>SAP-AC</v>
          </cell>
          <cell r="C4630" t="str">
            <v>37080</v>
          </cell>
          <cell r="D4630" t="str">
            <v>Rates revenue - postponed</v>
          </cell>
          <cell r="E4630" t="str">
            <v>PL37080</v>
          </cell>
        </row>
        <row r="4631">
          <cell r="A4631" t="str">
            <v>PL37090SAP-AC</v>
          </cell>
          <cell r="B4631" t="str">
            <v>SAP-AC</v>
          </cell>
          <cell r="C4631" t="str">
            <v>37090</v>
          </cell>
          <cell r="D4631" t="str">
            <v>Rates revenue - other</v>
          </cell>
          <cell r="E4631" t="str">
            <v>PL37090</v>
          </cell>
        </row>
        <row r="4632">
          <cell r="A4632" t="str">
            <v>PL37210SAP-AC</v>
          </cell>
          <cell r="B4632" t="str">
            <v>SAP-AC</v>
          </cell>
          <cell r="C4632" t="str">
            <v>37210</v>
          </cell>
          <cell r="D4632" t="str">
            <v>Rates revenue - water</v>
          </cell>
          <cell r="E4632" t="str">
            <v>PL37210</v>
          </cell>
        </row>
        <row r="4633">
          <cell r="A4633" t="str">
            <v>PL37230SAP-AC</v>
          </cell>
          <cell r="B4633" t="str">
            <v>SAP-AC</v>
          </cell>
          <cell r="C4633" t="str">
            <v>37230</v>
          </cell>
          <cell r="D4633" t="str">
            <v>Rates revenue - refuse</v>
          </cell>
          <cell r="E4633" t="str">
            <v>PL37230</v>
          </cell>
        </row>
        <row r="4634">
          <cell r="A4634" t="str">
            <v>PL37250SAP-AC</v>
          </cell>
          <cell r="B4634" t="str">
            <v>SAP-AC</v>
          </cell>
          <cell r="C4634" t="str">
            <v>37250</v>
          </cell>
          <cell r="D4634" t="str">
            <v>Rates revenue - mainstreet</v>
          </cell>
          <cell r="E4634" t="str">
            <v>PL37250</v>
          </cell>
        </row>
        <row r="4635">
          <cell r="A4635" t="str">
            <v>PL37260SAP-AC</v>
          </cell>
          <cell r="B4635" t="str">
            <v>SAP-AC</v>
          </cell>
          <cell r="C4635" t="str">
            <v>37260</v>
          </cell>
          <cell r="D4635" t="str">
            <v>Rates revenue - business improvement district</v>
          </cell>
          <cell r="E4635" t="str">
            <v>PL37260</v>
          </cell>
        </row>
        <row r="4636">
          <cell r="A4636" t="str">
            <v>PL37270SAP-AC</v>
          </cell>
          <cell r="B4636" t="str">
            <v>SAP-AC</v>
          </cell>
          <cell r="C4636" t="str">
            <v>37270</v>
          </cell>
          <cell r="D4636" t="str">
            <v>Rates revenue - CBD</v>
          </cell>
          <cell r="E4636" t="str">
            <v>PL37270</v>
          </cell>
        </row>
        <row r="4637">
          <cell r="A4637" t="str">
            <v>PL37280SAP-AC</v>
          </cell>
          <cell r="B4637" t="str">
            <v>SAP-AC</v>
          </cell>
          <cell r="C4637" t="str">
            <v>37280</v>
          </cell>
          <cell r="D4637" t="str">
            <v>Rates revenue - Transport</v>
          </cell>
          <cell r="E4637" t="str">
            <v>PL37280</v>
          </cell>
        </row>
        <row r="4638">
          <cell r="A4638" t="str">
            <v>PL37285SAP-AC</v>
          </cell>
          <cell r="B4638" t="str">
            <v>SAP-AC</v>
          </cell>
          <cell r="C4638">
            <v>37285</v>
          </cell>
          <cell r="D4638" t="str">
            <v>Commercial accommodation levy</v>
          </cell>
          <cell r="E4638" t="str">
            <v>PL37285</v>
          </cell>
        </row>
        <row r="4639">
          <cell r="A4639" t="str">
            <v>PL37290SAP-AC</v>
          </cell>
          <cell r="B4639" t="str">
            <v>SAP-AC</v>
          </cell>
          <cell r="C4639" t="str">
            <v>37290</v>
          </cell>
          <cell r="D4639" t="str">
            <v>Rates revenue - phasing adjustment</v>
          </cell>
          <cell r="E4639" t="str">
            <v>PL37290</v>
          </cell>
        </row>
        <row r="4640">
          <cell r="A4640" t="str">
            <v>PL37295SAP-AC</v>
          </cell>
          <cell r="B4640" t="str">
            <v>SAP-AC</v>
          </cell>
          <cell r="C4640" t="str">
            <v>37295</v>
          </cell>
          <cell r="D4640" t="str">
            <v>Rates revenue - internal properties elimination</v>
          </cell>
          <cell r="E4640" t="str">
            <v>PL37295</v>
          </cell>
        </row>
        <row r="4641">
          <cell r="A4641" t="str">
            <v>PL37690SAP-AC</v>
          </cell>
          <cell r="B4641" t="str">
            <v>SAP-AC</v>
          </cell>
          <cell r="C4641" t="str">
            <v>37690</v>
          </cell>
          <cell r="D4641" t="str">
            <v>Rates revenue - other targeted</v>
          </cell>
          <cell r="E4641" t="str">
            <v>PL37690</v>
          </cell>
        </row>
        <row r="4642">
          <cell r="A4642" t="str">
            <v>PL37710SAP-AC</v>
          </cell>
          <cell r="B4642" t="str">
            <v>SAP-AC</v>
          </cell>
          <cell r="C4642" t="str">
            <v>37710</v>
          </cell>
          <cell r="D4642" t="str">
            <v>Rates revenue - penalties</v>
          </cell>
          <cell r="E4642" t="str">
            <v>PL37710</v>
          </cell>
        </row>
        <row r="4643">
          <cell r="A4643" t="str">
            <v>PL37711SAP-AC</v>
          </cell>
          <cell r="B4643" t="str">
            <v>SAP-AC</v>
          </cell>
          <cell r="C4643" t="str">
            <v>37711</v>
          </cell>
          <cell r="D4643" t="str">
            <v>Rates revenue penalties - intercompany</v>
          </cell>
          <cell r="E4643" t="str">
            <v>PL37711</v>
          </cell>
        </row>
        <row r="4644">
          <cell r="A4644" t="str">
            <v>PL37810SAP-AC</v>
          </cell>
          <cell r="B4644" t="str">
            <v>SAP-AC</v>
          </cell>
          <cell r="C4644" t="str">
            <v>37810</v>
          </cell>
          <cell r="D4644" t="str">
            <v>Remissions expense - general</v>
          </cell>
          <cell r="E4644" t="str">
            <v>PL37810</v>
          </cell>
        </row>
        <row r="4645">
          <cell r="A4645" t="str">
            <v>PL37812SAP-AC</v>
          </cell>
          <cell r="B4645" t="str">
            <v>SAP-AC</v>
          </cell>
          <cell r="C4645" t="str">
            <v>37812</v>
          </cell>
          <cell r="D4645" t="str">
            <v>Remissions expense - intercompany</v>
          </cell>
          <cell r="E4645" t="str">
            <v>PL37812</v>
          </cell>
        </row>
        <row r="4646">
          <cell r="A4646" t="str">
            <v>PL37813SAP-AC</v>
          </cell>
          <cell r="B4646" t="str">
            <v>SAP-AC</v>
          </cell>
          <cell r="C4646" t="str">
            <v>37813</v>
          </cell>
          <cell r="D4646" t="str">
            <v>Remissions expense - internal</v>
          </cell>
          <cell r="E4646" t="str">
            <v>PL37813</v>
          </cell>
        </row>
        <row r="4647">
          <cell r="A4647" t="str">
            <v>PL37815SAP-AC</v>
          </cell>
          <cell r="B4647" t="str">
            <v>SAP-AC</v>
          </cell>
          <cell r="C4647" t="str">
            <v>37815</v>
          </cell>
          <cell r="D4647" t="str">
            <v>Remissions expense - transition</v>
          </cell>
          <cell r="E4647" t="str">
            <v>PL37815</v>
          </cell>
        </row>
        <row r="4648">
          <cell r="A4648" t="str">
            <v>PL37850SAP-AC</v>
          </cell>
          <cell r="B4648" t="str">
            <v>SAP-AC</v>
          </cell>
          <cell r="C4648" t="str">
            <v>37850</v>
          </cell>
          <cell r="D4648" t="str">
            <v>Rates revenue rates rebate Council top up</v>
          </cell>
          <cell r="E4648" t="str">
            <v>PL37850</v>
          </cell>
        </row>
        <row r="4649">
          <cell r="A4649" t="str">
            <v>PL37910SAP-AC</v>
          </cell>
          <cell r="B4649" t="str">
            <v>SAP-AC</v>
          </cell>
          <cell r="C4649" t="str">
            <v>37910</v>
          </cell>
          <cell r="D4649" t="str">
            <v>Rates discount expense</v>
          </cell>
          <cell r="E4649" t="str">
            <v>PL37910</v>
          </cell>
        </row>
        <row r="4650">
          <cell r="A4650" t="str">
            <v>PL37911SAP-AC</v>
          </cell>
          <cell r="B4650" t="str">
            <v>SAP-AC</v>
          </cell>
          <cell r="C4650" t="str">
            <v>37911</v>
          </cell>
          <cell r="D4650" t="str">
            <v>Rates discount expense - intercompany</v>
          </cell>
          <cell r="E4650" t="str">
            <v>PL37911</v>
          </cell>
        </row>
        <row r="4651">
          <cell r="A4651" t="str">
            <v>PL37912SAP-AC</v>
          </cell>
          <cell r="B4651" t="str">
            <v>SAP-AC</v>
          </cell>
          <cell r="C4651" t="str">
            <v>37912</v>
          </cell>
          <cell r="D4651" t="str">
            <v>Rates discount expense - internal</v>
          </cell>
          <cell r="E4651" t="str">
            <v>PL37912</v>
          </cell>
        </row>
        <row r="4652">
          <cell r="A4652" t="str">
            <v>PL38010SAP-AC</v>
          </cell>
          <cell r="B4652" t="str">
            <v>SAP-AC</v>
          </cell>
          <cell r="C4652" t="str">
            <v>38010</v>
          </cell>
          <cell r="D4652" t="str">
            <v>Development contributions revenue</v>
          </cell>
          <cell r="E4652" t="str">
            <v>PL38010</v>
          </cell>
        </row>
        <row r="4653">
          <cell r="A4653" t="str">
            <v>PL38011SAP-AC</v>
          </cell>
          <cell r="B4653" t="str">
            <v>SAP-AC</v>
          </cell>
          <cell r="C4653" t="str">
            <v>38011</v>
          </cell>
          <cell r="D4653" t="str">
            <v>Development contributions revenue - intercompany</v>
          </cell>
          <cell r="E4653" t="str">
            <v>PL38011</v>
          </cell>
        </row>
        <row r="4654">
          <cell r="A4654" t="str">
            <v>PL38012SAP-AC</v>
          </cell>
          <cell r="B4654" t="str">
            <v>SAP-AC</v>
          </cell>
          <cell r="C4654" t="str">
            <v>38012</v>
          </cell>
          <cell r="D4654" t="str">
            <v>Development contributions revenue - internal</v>
          </cell>
          <cell r="E4654" t="str">
            <v>PL38012</v>
          </cell>
        </row>
        <row r="4655">
          <cell r="A4655" t="str">
            <v>PL38210SAP-AC</v>
          </cell>
          <cell r="B4655" t="str">
            <v>SAP-AC</v>
          </cell>
          <cell r="C4655" t="str">
            <v>38210</v>
          </cell>
          <cell r="D4655" t="str">
            <v>Financial contributions revenue</v>
          </cell>
          <cell r="E4655" t="str">
            <v>PL38210</v>
          </cell>
        </row>
        <row r="4656">
          <cell r="A4656" t="str">
            <v>PL38310SAP-AC</v>
          </cell>
          <cell r="B4656" t="str">
            <v>SAP-AC</v>
          </cell>
          <cell r="C4656" t="str">
            <v>38310</v>
          </cell>
          <cell r="D4656" t="str">
            <v>Capital subsidies revenue - NZTA</v>
          </cell>
          <cell r="E4656" t="str">
            <v>PL38310</v>
          </cell>
        </row>
        <row r="4657">
          <cell r="A4657" t="str">
            <v>PL38320SAP-AC</v>
          </cell>
          <cell r="B4657" t="str">
            <v>SAP-AC</v>
          </cell>
          <cell r="C4657" t="str">
            <v>38320</v>
          </cell>
          <cell r="D4657" t="str">
            <v>Capital subsidies revenue - ARTA / ARC</v>
          </cell>
          <cell r="E4657" t="str">
            <v>PL38320</v>
          </cell>
        </row>
        <row r="4658">
          <cell r="A4658" t="str">
            <v>PL38380SAP-AC</v>
          </cell>
          <cell r="B4658" t="str">
            <v>SAP-AC</v>
          </cell>
          <cell r="C4658" t="str">
            <v>38380</v>
          </cell>
          <cell r="D4658" t="str">
            <v>Capital subsidies revenue - other</v>
          </cell>
          <cell r="E4658" t="str">
            <v>PL38380</v>
          </cell>
        </row>
        <row r="4659">
          <cell r="A4659" t="str">
            <v>PL38510SAP-AC</v>
          </cell>
          <cell r="B4659" t="str">
            <v>SAP-AC</v>
          </cell>
          <cell r="C4659" t="str">
            <v>38510</v>
          </cell>
          <cell r="D4659" t="str">
            <v>Intercompany revenue - capex funding</v>
          </cell>
          <cell r="E4659" t="str">
            <v>PL38510</v>
          </cell>
        </row>
        <row r="4660">
          <cell r="A4660" t="str">
            <v>PL38610SAP-AC</v>
          </cell>
          <cell r="B4660" t="str">
            <v>SAP-AC</v>
          </cell>
          <cell r="C4660" t="str">
            <v>38610</v>
          </cell>
          <cell r="D4660" t="str">
            <v>Revenue - vested assets</v>
          </cell>
          <cell r="E4660" t="str">
            <v>PL38610</v>
          </cell>
        </row>
        <row r="4661">
          <cell r="A4661" t="str">
            <v>PL38611SAP-AC</v>
          </cell>
          <cell r="B4661" t="str">
            <v>SAP-AC</v>
          </cell>
          <cell r="C4661" t="str">
            <v>38611</v>
          </cell>
          <cell r="D4661" t="str">
            <v>Revenue - Crown vested assets</v>
          </cell>
          <cell r="E4661" t="str">
            <v>PL38611</v>
          </cell>
        </row>
        <row r="4662">
          <cell r="A4662" t="str">
            <v>PL38612SAP-AC</v>
          </cell>
          <cell r="B4662" t="str">
            <v>SAP-AC</v>
          </cell>
          <cell r="C4662">
            <v>38612</v>
          </cell>
          <cell r="D4662" t="str">
            <v xml:space="preserve">Vested assets non infrastructure </v>
          </cell>
          <cell r="E4662" t="str">
            <v>PL38612</v>
          </cell>
        </row>
        <row r="4663">
          <cell r="A4663" t="str">
            <v>PL38710SAP-AC</v>
          </cell>
          <cell r="B4663" t="str">
            <v>SAP-AC</v>
          </cell>
          <cell r="C4663" t="str">
            <v>38710</v>
          </cell>
          <cell r="D4663" t="str">
            <v>Gain on FV of investment properties</v>
          </cell>
          <cell r="E4663" t="str">
            <v>PL38710</v>
          </cell>
        </row>
        <row r="4664">
          <cell r="A4664" t="str">
            <v>PL38720SAP-AC</v>
          </cell>
          <cell r="B4664" t="str">
            <v>SAP-AC</v>
          </cell>
          <cell r="C4664" t="str">
            <v>38720</v>
          </cell>
          <cell r="D4664" t="str">
            <v>Other revenue - Gain on depreciation recovered</v>
          </cell>
          <cell r="E4664" t="str">
            <v>PL38720</v>
          </cell>
        </row>
        <row r="4665">
          <cell r="A4665" t="str">
            <v>PL38730SAP-AC</v>
          </cell>
          <cell r="B4665" t="str">
            <v>SAP-AC</v>
          </cell>
          <cell r="C4665" t="str">
            <v>38730</v>
          </cell>
          <cell r="D4665" t="str">
            <v>Other revenue - Gain on sale of assets</v>
          </cell>
          <cell r="E4665" t="str">
            <v>PL38730</v>
          </cell>
        </row>
        <row r="4666">
          <cell r="A4666" t="str">
            <v>PL38731SAP-AC</v>
          </cell>
          <cell r="B4666" t="str">
            <v>SAP-AC</v>
          </cell>
          <cell r="C4666" t="str">
            <v>38731</v>
          </cell>
          <cell r="D4666" t="str">
            <v>Reversal of previously recognised impairment</v>
          </cell>
          <cell r="E4666" t="str">
            <v>PL38731</v>
          </cell>
        </row>
        <row r="4667">
          <cell r="A4667" t="str">
            <v>PL38732SAP-AC</v>
          </cell>
          <cell r="B4667" t="str">
            <v>SAP-AC</v>
          </cell>
          <cell r="C4667" t="str">
            <v>38732</v>
          </cell>
          <cell r="D4667" t="str">
            <v>Clearing revenue on asset sale</v>
          </cell>
          <cell r="E4667" t="str">
            <v>PL38732</v>
          </cell>
        </row>
        <row r="4668">
          <cell r="A4668" t="str">
            <v>PL38740SAP-AC</v>
          </cell>
          <cell r="B4668" t="str">
            <v>SAP-AC</v>
          </cell>
          <cell r="C4668" t="str">
            <v>38740</v>
          </cell>
          <cell r="D4668" t="str">
            <v>Other revenue - Found assets</v>
          </cell>
          <cell r="E4668" t="str">
            <v>PL38740</v>
          </cell>
        </row>
        <row r="4669">
          <cell r="A4669" t="str">
            <v>PL38750SAP-AC</v>
          </cell>
          <cell r="B4669" t="str">
            <v>SAP-AC</v>
          </cell>
          <cell r="C4669" t="str">
            <v>38750</v>
          </cell>
          <cell r="D4669" t="str">
            <v xml:space="preserve">Gain on acquisition of businesses </v>
          </cell>
          <cell r="E4669" t="str">
            <v>PL38750</v>
          </cell>
        </row>
        <row r="4670">
          <cell r="A4670" t="str">
            <v>PL38820SAP-AC</v>
          </cell>
          <cell r="B4670" t="str">
            <v>SAP-AC</v>
          </cell>
          <cell r="C4670" t="str">
            <v>38820</v>
          </cell>
          <cell r="D4670" t="str">
            <v>Other revenue - Gain on FV adj - IR swaps</v>
          </cell>
          <cell r="E4670" t="str">
            <v>PL38820</v>
          </cell>
        </row>
        <row r="4671">
          <cell r="A4671" t="str">
            <v>PL38821SAP-AC</v>
          </cell>
          <cell r="B4671" t="str">
            <v>SAP-AC</v>
          </cell>
          <cell r="C4671" t="str">
            <v>38821</v>
          </cell>
          <cell r="D4671" t="str">
            <v>Other revenue - Gain on FV adj - Fwd FX contracts</v>
          </cell>
          <cell r="E4671" t="str">
            <v>PL38821</v>
          </cell>
        </row>
        <row r="4672">
          <cell r="A4672" t="str">
            <v>PL38822SAP-AC</v>
          </cell>
          <cell r="B4672" t="str">
            <v>SAP-AC</v>
          </cell>
          <cell r="C4672">
            <v>38822</v>
          </cell>
          <cell r="D4672" t="str">
            <v>Other revenue - Gain on fair value adj - CCIRS</v>
          </cell>
          <cell r="E4672" t="str">
            <v>PL38822</v>
          </cell>
        </row>
        <row r="4673">
          <cell r="A4673" t="str">
            <v>PL38829SAP-AC</v>
          </cell>
          <cell r="B4673" t="str">
            <v>SAP-AC</v>
          </cell>
          <cell r="C4673" t="str">
            <v>38829</v>
          </cell>
          <cell r="D4673" t="str">
            <v>Gain on FV adj - Financial assets and liabilities</v>
          </cell>
          <cell r="E4673" t="str">
            <v>PL38829</v>
          </cell>
        </row>
        <row r="4674">
          <cell r="A4674" t="str">
            <v>PL38830SAP-AC</v>
          </cell>
          <cell r="B4674" t="str">
            <v>SAP-AC</v>
          </cell>
          <cell r="C4674" t="str">
            <v>38830</v>
          </cell>
          <cell r="D4674" t="str">
            <v>Other revenue - Gain on FV adj - IR swaps interco</v>
          </cell>
          <cell r="E4674" t="str">
            <v>PL38830</v>
          </cell>
        </row>
        <row r="4675">
          <cell r="A4675" t="str">
            <v>PL38831SAP-AC</v>
          </cell>
          <cell r="B4675" t="str">
            <v>SAP-AC</v>
          </cell>
          <cell r="C4675" t="str">
            <v>38831</v>
          </cell>
          <cell r="D4675" t="str">
            <v>Other revenue - Gain on FV adj-Fwd FX ctrc interco</v>
          </cell>
          <cell r="E4675" t="str">
            <v>PL38831</v>
          </cell>
        </row>
        <row r="4676">
          <cell r="A4676" t="str">
            <v>PL38840SAP-AC</v>
          </cell>
          <cell r="B4676" t="str">
            <v>SAP-AC</v>
          </cell>
          <cell r="C4676" t="str">
            <v>38840</v>
          </cell>
          <cell r="D4676" t="str">
            <v>Realised investment gains</v>
          </cell>
          <cell r="E4676" t="str">
            <v>PL38840</v>
          </cell>
        </row>
        <row r="4677">
          <cell r="A4677" t="str">
            <v>PL38841SAP-AC</v>
          </cell>
          <cell r="B4677" t="str">
            <v>SAP-AC</v>
          </cell>
          <cell r="C4677" t="str">
            <v>38841</v>
          </cell>
          <cell r="D4677" t="str">
            <v>Realised foreign exchange gains</v>
          </cell>
          <cell r="E4677" t="str">
            <v>PL38841</v>
          </cell>
        </row>
        <row r="4678">
          <cell r="A4678" t="str">
            <v>PL38843SAP-AC</v>
          </cell>
          <cell r="B4678" t="str">
            <v>SAP-AC</v>
          </cell>
          <cell r="C4678" t="str">
            <v>38843</v>
          </cell>
          <cell r="D4678" t="str">
            <v>Net realised gain or loss on derivatives (early close out)</v>
          </cell>
          <cell r="E4678" t="str">
            <v>PL38843</v>
          </cell>
        </row>
        <row r="4679">
          <cell r="A4679" t="str">
            <v>PL38851SAP-AC</v>
          </cell>
          <cell r="B4679" t="str">
            <v>SAP-AC</v>
          </cell>
          <cell r="C4679">
            <v>38851</v>
          </cell>
          <cell r="D4679" t="str">
            <v>Realised foreign exchange gain/loss on FX deriv contracts - Intercompany</v>
          </cell>
          <cell r="E4679" t="str">
            <v>PL38851</v>
          </cell>
        </row>
        <row r="4680">
          <cell r="A4680" t="str">
            <v>PL38860SAP-AC</v>
          </cell>
          <cell r="B4680" t="str">
            <v>SAP-AC</v>
          </cell>
          <cell r="C4680" t="str">
            <v>38860</v>
          </cell>
          <cell r="D4680" t="str">
            <v>Unrealised investment gains</v>
          </cell>
          <cell r="E4680" t="str">
            <v>PL38860</v>
          </cell>
        </row>
        <row r="4681">
          <cell r="A4681" t="str">
            <v>PL38861SAP-AC</v>
          </cell>
          <cell r="B4681" t="str">
            <v>SAP-AC</v>
          </cell>
          <cell r="C4681" t="str">
            <v>38861</v>
          </cell>
          <cell r="D4681" t="str">
            <v>Unrealised foreign exchange gains</v>
          </cell>
          <cell r="E4681" t="str">
            <v>PL38861</v>
          </cell>
        </row>
        <row r="4682">
          <cell r="A4682" t="str">
            <v>PL38990SAP-AC</v>
          </cell>
          <cell r="B4682" t="str">
            <v>SAP-AC</v>
          </cell>
          <cell r="C4682" t="str">
            <v>38990</v>
          </cell>
          <cell r="D4682" t="str">
            <v>BLOCKED Other non-operating revenue</v>
          </cell>
          <cell r="E4682" t="str">
            <v>PL38990</v>
          </cell>
        </row>
        <row r="4683">
          <cell r="A4683" t="str">
            <v>PL38991SAP-AC</v>
          </cell>
          <cell r="B4683" t="str">
            <v>SAP-AC</v>
          </cell>
          <cell r="C4683" t="str">
            <v>38991</v>
          </cell>
          <cell r="D4683" t="str">
            <v>Share of profit from equity-accounted investments</v>
          </cell>
          <cell r="E4683" t="str">
            <v>PL38991</v>
          </cell>
        </row>
        <row r="4684">
          <cell r="A4684" t="str">
            <v>PL40010SAP-AC</v>
          </cell>
          <cell r="B4684" t="str">
            <v>SAP-AC</v>
          </cell>
          <cell r="C4684" t="str">
            <v>40010</v>
          </cell>
          <cell r="D4684" t="str">
            <v>Salaries</v>
          </cell>
          <cell r="E4684" t="str">
            <v>PL40010</v>
          </cell>
        </row>
        <row r="4685">
          <cell r="A4685" t="str">
            <v>PL40015SAP-AC</v>
          </cell>
          <cell r="B4685" t="str">
            <v>SAP-AC</v>
          </cell>
          <cell r="C4685" t="str">
            <v>40015</v>
          </cell>
          <cell r="D4685" t="str">
            <v>Wages expense</v>
          </cell>
          <cell r="E4685" t="str">
            <v>PL40015</v>
          </cell>
        </row>
        <row r="4686">
          <cell r="A4686" t="str">
            <v>PL40017SAP-AC</v>
          </cell>
          <cell r="B4686" t="str">
            <v>SAP-AC</v>
          </cell>
          <cell r="C4686" t="str">
            <v>40017</v>
          </cell>
          <cell r="D4686" t="str">
            <v xml:space="preserve"> Casual staff expense</v>
          </cell>
          <cell r="E4686" t="str">
            <v>PL40017</v>
          </cell>
        </row>
        <row r="4687">
          <cell r="A4687" t="str">
            <v>PL40018SAP-AC</v>
          </cell>
          <cell r="B4687" t="str">
            <v>SAP-AC</v>
          </cell>
          <cell r="C4687" t="str">
            <v>40018</v>
          </cell>
          <cell r="D4687" t="str">
            <v>Claimable staff allowances</v>
          </cell>
          <cell r="E4687" t="str">
            <v>PL40018</v>
          </cell>
        </row>
        <row r="4688">
          <cell r="A4688" t="str">
            <v>PL40020SAP-AC</v>
          </cell>
          <cell r="B4688" t="str">
            <v>SAP-AC</v>
          </cell>
          <cell r="C4688" t="str">
            <v>40020</v>
          </cell>
          <cell r="D4688" t="str">
            <v>Annual leave accrual expense</v>
          </cell>
          <cell r="E4688" t="str">
            <v>PL40020</v>
          </cell>
        </row>
        <row r="4689">
          <cell r="A4689" t="str">
            <v>PL40030SAP-AC</v>
          </cell>
          <cell r="B4689" t="str">
            <v>SAP-AC</v>
          </cell>
          <cell r="C4689" t="str">
            <v>40030</v>
          </cell>
          <cell r="D4689" t="str">
            <v>Overtime</v>
          </cell>
          <cell r="E4689" t="str">
            <v>PL40030</v>
          </cell>
        </row>
        <row r="4690">
          <cell r="A4690" t="str">
            <v>PL40040SAP-AC</v>
          </cell>
          <cell r="B4690" t="str">
            <v>SAP-AC</v>
          </cell>
          <cell r="C4690" t="str">
            <v>40040</v>
          </cell>
          <cell r="D4690" t="str">
            <v>Union Fees</v>
          </cell>
          <cell r="E4690" t="str">
            <v>PL40040</v>
          </cell>
        </row>
        <row r="4691">
          <cell r="A4691" t="str">
            <v>PL40050SAP-AC</v>
          </cell>
          <cell r="B4691" t="str">
            <v>SAP-AC</v>
          </cell>
          <cell r="C4691" t="str">
            <v>40050</v>
          </cell>
          <cell r="D4691" t="str">
            <v>Kiwi Saver expense</v>
          </cell>
          <cell r="E4691" t="str">
            <v>PL40050</v>
          </cell>
        </row>
        <row r="4692">
          <cell r="A4692" t="str">
            <v>PL40060SAP-AC</v>
          </cell>
          <cell r="B4692" t="str">
            <v>SAP-AC</v>
          </cell>
          <cell r="C4692" t="str">
            <v>40060</v>
          </cell>
          <cell r="D4692" t="str">
            <v>Superannuation subsidies expense</v>
          </cell>
          <cell r="E4692" t="str">
            <v>PL40060</v>
          </cell>
        </row>
        <row r="4693">
          <cell r="A4693" t="str">
            <v>PL40070SAP-AC</v>
          </cell>
          <cell r="B4693" t="str">
            <v>SAP-AC</v>
          </cell>
          <cell r="C4693" t="str">
            <v>40070</v>
          </cell>
          <cell r="D4693" t="str">
            <v>Accident insurance levy expense</v>
          </cell>
          <cell r="E4693" t="str">
            <v>PL40070</v>
          </cell>
        </row>
        <row r="4694">
          <cell r="A4694" t="str">
            <v>PL40080SAP-AC</v>
          </cell>
          <cell r="B4694" t="str">
            <v>SAP-AC</v>
          </cell>
          <cell r="C4694" t="str">
            <v>40080</v>
          </cell>
          <cell r="D4694" t="str">
            <v>Medical insurance expense</v>
          </cell>
          <cell r="E4694" t="str">
            <v>PL40080</v>
          </cell>
        </row>
        <row r="4695">
          <cell r="A4695" t="str">
            <v>PL40085SAP-AC</v>
          </cell>
          <cell r="B4695" t="str">
            <v>SAP-AC</v>
          </cell>
          <cell r="C4695" t="str">
            <v>40085</v>
          </cell>
          <cell r="D4695" t="str">
            <v>Staff recognition (real time) FBT</v>
          </cell>
          <cell r="E4695" t="str">
            <v>PL40085</v>
          </cell>
        </row>
        <row r="4696">
          <cell r="A4696" t="str">
            <v>PL40086SAP-AC</v>
          </cell>
          <cell r="B4696" t="str">
            <v>SAP-AC</v>
          </cell>
          <cell r="C4696" t="str">
            <v>40086</v>
          </cell>
          <cell r="D4696" t="str">
            <v>Staff recognition (real time) non-FBT</v>
          </cell>
          <cell r="E4696" t="str">
            <v>PL40086</v>
          </cell>
        </row>
        <row r="4697">
          <cell r="A4697" t="str">
            <v>PL40087SAP-AC</v>
          </cell>
          <cell r="B4697" t="str">
            <v>SAP-AC</v>
          </cell>
          <cell r="C4697" t="str">
            <v>40087</v>
          </cell>
          <cell r="D4697" t="str">
            <v>Staff recognition (department) FBT</v>
          </cell>
          <cell r="E4697" t="str">
            <v>PL40087</v>
          </cell>
        </row>
        <row r="4698">
          <cell r="A4698" t="str">
            <v>PL40088SAP-AC</v>
          </cell>
          <cell r="B4698" t="str">
            <v>SAP-AC</v>
          </cell>
          <cell r="C4698" t="str">
            <v>40088</v>
          </cell>
          <cell r="D4698" t="str">
            <v>Staff recognition (department) non-FBT</v>
          </cell>
          <cell r="E4698" t="str">
            <v>PL40088</v>
          </cell>
        </row>
        <row r="4699">
          <cell r="A4699" t="str">
            <v>PL40090SAP-AC</v>
          </cell>
          <cell r="B4699" t="str">
            <v>SAP-AC</v>
          </cell>
          <cell r="C4699" t="str">
            <v>40090</v>
          </cell>
          <cell r="D4699" t="str">
            <v>Fringe benefit taxation expense</v>
          </cell>
          <cell r="E4699" t="str">
            <v>PL40090</v>
          </cell>
        </row>
        <row r="4700">
          <cell r="A4700" t="str">
            <v>PL40100SAP-AC</v>
          </cell>
          <cell r="B4700" t="str">
            <v>SAP-AC</v>
          </cell>
          <cell r="C4700" t="str">
            <v>40100</v>
          </cell>
          <cell r="D4700" t="str">
            <v>Recruitment expense</v>
          </cell>
          <cell r="E4700" t="str">
            <v>PL40100</v>
          </cell>
        </row>
        <row r="4701">
          <cell r="A4701" t="str">
            <v>PL40110SAP-AC</v>
          </cell>
          <cell r="B4701" t="str">
            <v>SAP-AC</v>
          </cell>
          <cell r="C4701" t="str">
            <v>40110</v>
          </cell>
          <cell r="D4701" t="str">
            <v>Redundancy expense</v>
          </cell>
          <cell r="E4701" t="str">
            <v>PL40110</v>
          </cell>
        </row>
        <row r="4702">
          <cell r="A4702" t="str">
            <v>PL40120SAP-AC</v>
          </cell>
          <cell r="B4702" t="str">
            <v>SAP-AC</v>
          </cell>
          <cell r="C4702" t="str">
            <v>40120</v>
          </cell>
          <cell r="D4702" t="str">
            <v>Training expense</v>
          </cell>
          <cell r="E4702" t="str">
            <v>PL40120</v>
          </cell>
        </row>
        <row r="4703">
          <cell r="A4703" t="str">
            <v>PL40130SAP-AC</v>
          </cell>
          <cell r="B4703" t="str">
            <v>SAP-AC</v>
          </cell>
          <cell r="C4703" t="str">
            <v>40130</v>
          </cell>
          <cell r="D4703" t="str">
            <v>Directors fees expense</v>
          </cell>
          <cell r="E4703" t="str">
            <v>PL40130</v>
          </cell>
        </row>
        <row r="4704">
          <cell r="A4704" t="str">
            <v>PL40140SAP-AC</v>
          </cell>
          <cell r="B4704" t="str">
            <v>SAP-AC</v>
          </cell>
          <cell r="C4704" t="str">
            <v>40140</v>
          </cell>
          <cell r="D4704" t="str">
            <v>Directors incidentals expense</v>
          </cell>
          <cell r="E4704" t="str">
            <v>PL40140</v>
          </cell>
        </row>
        <row r="4705">
          <cell r="A4705" t="str">
            <v>PL40150SAP-AC</v>
          </cell>
          <cell r="B4705" t="str">
            <v>SAP-AC</v>
          </cell>
          <cell r="C4705" t="str">
            <v>40150</v>
          </cell>
          <cell r="D4705" t="str">
            <v>Clothing and protective equipment expense</v>
          </cell>
          <cell r="E4705" t="str">
            <v>PL40150</v>
          </cell>
        </row>
        <row r="4706">
          <cell r="A4706" t="str">
            <v>PL40160SAP-AC</v>
          </cell>
          <cell r="B4706" t="str">
            <v>SAP-AC</v>
          </cell>
          <cell r="C4706" t="str">
            <v>40160</v>
          </cell>
          <cell r="D4706" t="str">
            <v>Salaries recharges</v>
          </cell>
          <cell r="E4706" t="str">
            <v>PL40160</v>
          </cell>
        </row>
        <row r="4707">
          <cell r="A4707" t="str">
            <v>PL40170SAP-AC</v>
          </cell>
          <cell r="B4707" t="str">
            <v>SAP-AC</v>
          </cell>
          <cell r="C4707" t="str">
            <v>40170</v>
          </cell>
          <cell r="D4707" t="str">
            <v>Outsourced payroll services expense</v>
          </cell>
          <cell r="E4707" t="str">
            <v>PL40170</v>
          </cell>
        </row>
        <row r="4708">
          <cell r="A4708" t="str">
            <v>PL40180SAP-AC</v>
          </cell>
          <cell r="B4708" t="str">
            <v>SAP-AC</v>
          </cell>
          <cell r="C4708" t="str">
            <v>40180</v>
          </cell>
          <cell r="D4708" t="str">
            <v>Other staff expense</v>
          </cell>
          <cell r="E4708" t="str">
            <v>PL40180</v>
          </cell>
        </row>
        <row r="4709">
          <cell r="A4709" t="str">
            <v>*N40181SAP-AC</v>
          </cell>
          <cell r="B4709" t="str">
            <v>SAP-AC</v>
          </cell>
          <cell r="C4709" t="str">
            <v>40181</v>
          </cell>
          <cell r="D4709" t="str">
            <v>Claimable staff allowances</v>
          </cell>
          <cell r="E4709" t="str">
            <v>*Not in use</v>
          </cell>
        </row>
        <row r="4710">
          <cell r="A4710" t="str">
            <v>PL40190SAP-AC</v>
          </cell>
          <cell r="B4710" t="str">
            <v>SAP-AC</v>
          </cell>
          <cell r="C4710">
            <v>40190</v>
          </cell>
          <cell r="D4710" t="str">
            <v>Staff expenses savings target (new)</v>
          </cell>
          <cell r="E4710" t="str">
            <v>PL40190</v>
          </cell>
        </row>
        <row r="4711">
          <cell r="A4711" t="str">
            <v>PL40310SAP-AC</v>
          </cell>
          <cell r="B4711" t="str">
            <v>SAP-AC</v>
          </cell>
          <cell r="C4711" t="str">
            <v>40310</v>
          </cell>
          <cell r="D4711" t="str">
            <v>Temporary staff expense</v>
          </cell>
          <cell r="E4711" t="str">
            <v>PL40310</v>
          </cell>
        </row>
        <row r="4712">
          <cell r="A4712" t="str">
            <v>PL40311SAP-AC</v>
          </cell>
          <cell r="B4712" t="str">
            <v>SAP-AC</v>
          </cell>
          <cell r="C4712" t="str">
            <v>40311</v>
          </cell>
          <cell r="D4712" t="str">
            <v>Staff expense group allocation</v>
          </cell>
          <cell r="E4712" t="str">
            <v>PL40311</v>
          </cell>
        </row>
        <row r="4713">
          <cell r="A4713" t="str">
            <v>PL40400SAP-AC</v>
          </cell>
          <cell r="B4713" t="str">
            <v>SAP-AC</v>
          </cell>
          <cell r="C4713">
            <v>40400</v>
          </cell>
          <cell r="D4713" t="str">
            <v>Professional services savings target (new)</v>
          </cell>
          <cell r="E4713" t="str">
            <v>PL40400</v>
          </cell>
        </row>
        <row r="4714">
          <cell r="A4714" t="str">
            <v>PL40410SAP-AC</v>
          </cell>
          <cell r="B4714" t="str">
            <v>SAP-AC</v>
          </cell>
          <cell r="C4714" t="str">
            <v>40410</v>
          </cell>
          <cell r="D4714" t="str">
            <v>Consultancy expense</v>
          </cell>
          <cell r="E4714" t="str">
            <v>PL40410</v>
          </cell>
        </row>
        <row r="4715">
          <cell r="A4715" t="str">
            <v>PL40415SAP-AC</v>
          </cell>
          <cell r="B4715" t="str">
            <v>SAP-AC</v>
          </cell>
          <cell r="C4715" t="str">
            <v>40415</v>
          </cell>
          <cell r="D4715" t="str">
            <v>Hearings Commissioners spend</v>
          </cell>
          <cell r="E4715" t="str">
            <v>PL40415</v>
          </cell>
        </row>
        <row r="4716">
          <cell r="A4716" t="str">
            <v>PL40420SAP-AC</v>
          </cell>
          <cell r="B4716" t="str">
            <v>SAP-AC</v>
          </cell>
          <cell r="C4716" t="str">
            <v>40420</v>
          </cell>
          <cell r="D4716" t="str">
            <v>Human resources consultancy expense</v>
          </cell>
          <cell r="E4716" t="str">
            <v>PL40420</v>
          </cell>
        </row>
        <row r="4717">
          <cell r="A4717" t="str">
            <v>PL40430SAP-AC</v>
          </cell>
          <cell r="B4717" t="str">
            <v>SAP-AC</v>
          </cell>
          <cell r="C4717" t="str">
            <v>40430</v>
          </cell>
          <cell r="D4717" t="str">
            <v>Planning and design consultancy expense</v>
          </cell>
          <cell r="E4717" t="str">
            <v>PL40430</v>
          </cell>
        </row>
        <row r="4718">
          <cell r="A4718" t="str">
            <v>PL40440SAP-AC</v>
          </cell>
          <cell r="B4718" t="str">
            <v>SAP-AC</v>
          </cell>
          <cell r="C4718" t="str">
            <v>40440</v>
          </cell>
          <cell r="D4718" t="str">
            <v>Research and investigation consultancy expense</v>
          </cell>
          <cell r="E4718" t="str">
            <v>PL40440</v>
          </cell>
        </row>
        <row r="4719">
          <cell r="A4719" t="str">
            <v>PL40450SAP-AC</v>
          </cell>
          <cell r="B4719" t="str">
            <v>SAP-AC</v>
          </cell>
          <cell r="C4719" t="str">
            <v>40450</v>
          </cell>
          <cell r="D4719" t="str">
            <v>Maori technical input, specialist advice</v>
          </cell>
          <cell r="E4719" t="str">
            <v>PL40450</v>
          </cell>
        </row>
        <row r="4720">
          <cell r="A4720" t="str">
            <v>PL40451SAP-AC</v>
          </cell>
          <cell r="B4720" t="str">
            <v>SAP-AC</v>
          </cell>
          <cell r="C4720" t="str">
            <v>40451</v>
          </cell>
          <cell r="D4720" t="str">
            <v>Maori engagement including consultation</v>
          </cell>
          <cell r="E4720" t="str">
            <v>PL40451</v>
          </cell>
        </row>
        <row r="4721">
          <cell r="A4721" t="str">
            <v>PL40610SAP-AC</v>
          </cell>
          <cell r="B4721" t="str">
            <v>SAP-AC</v>
          </cell>
          <cell r="C4721" t="str">
            <v>40610</v>
          </cell>
          <cell r="D4721" t="str">
            <v>Legal fees expense</v>
          </cell>
          <cell r="E4721" t="str">
            <v>PL40610</v>
          </cell>
        </row>
        <row r="4722">
          <cell r="A4722" t="str">
            <v>PL40620SAP-AC</v>
          </cell>
          <cell r="B4722" t="str">
            <v>SAP-AC</v>
          </cell>
          <cell r="C4722" t="str">
            <v>40620</v>
          </cell>
          <cell r="D4722" t="str">
            <v>Legal fees non-deductible</v>
          </cell>
          <cell r="E4722" t="str">
            <v>PL40620</v>
          </cell>
        </row>
        <row r="4723">
          <cell r="A4723" t="str">
            <v>PL40710SAP-AC</v>
          </cell>
          <cell r="B4723" t="str">
            <v>SAP-AC</v>
          </cell>
          <cell r="C4723" t="str">
            <v>40710</v>
          </cell>
          <cell r="D4723" t="str">
            <v>Audit expense - financial statements</v>
          </cell>
          <cell r="E4723" t="str">
            <v>PL40710</v>
          </cell>
        </row>
        <row r="4724">
          <cell r="A4724" t="str">
            <v>PL40715SAP-AC</v>
          </cell>
          <cell r="B4724" t="str">
            <v>SAP-AC</v>
          </cell>
          <cell r="C4724" t="str">
            <v>40715</v>
          </cell>
          <cell r="D4724" t="str">
            <v>Audit expense - LTCCP</v>
          </cell>
          <cell r="E4724" t="str">
            <v>PL40715</v>
          </cell>
        </row>
        <row r="4725">
          <cell r="A4725" t="str">
            <v>PL40720SAP-AC</v>
          </cell>
          <cell r="B4725" t="str">
            <v>SAP-AC</v>
          </cell>
          <cell r="C4725" t="str">
            <v>40720</v>
          </cell>
          <cell r="D4725" t="str">
            <v>Audit expense - assurance services</v>
          </cell>
          <cell r="E4725" t="str">
            <v>PL40720</v>
          </cell>
        </row>
        <row r="4726">
          <cell r="A4726" t="str">
            <v>PL40810SAP-AC</v>
          </cell>
          <cell r="B4726" t="str">
            <v>SAP-AC</v>
          </cell>
          <cell r="C4726" t="str">
            <v>40810</v>
          </cell>
          <cell r="D4726" t="str">
            <v>Contractors expense</v>
          </cell>
          <cell r="E4726" t="str">
            <v>PL40810</v>
          </cell>
        </row>
        <row r="4727">
          <cell r="A4727" t="str">
            <v>PL40811SAP-AC</v>
          </cell>
          <cell r="B4727" t="str">
            <v>SAP-AC</v>
          </cell>
          <cell r="C4727">
            <v>40811</v>
          </cell>
          <cell r="D4727" t="str">
            <v>Outsrcd wks&amp;svcs rec</v>
          </cell>
          <cell r="E4727" t="str">
            <v>PL40811</v>
          </cell>
        </row>
        <row r="4728">
          <cell r="A4728" t="str">
            <v>PL40820SAP-AC</v>
          </cell>
          <cell r="B4728" t="str">
            <v>SAP-AC</v>
          </cell>
          <cell r="C4728" t="str">
            <v>40820</v>
          </cell>
          <cell r="D4728" t="str">
            <v>Laboratory testing</v>
          </cell>
          <cell r="E4728" t="str">
            <v>PL40820</v>
          </cell>
        </row>
        <row r="4729">
          <cell r="A4729" t="str">
            <v>PL40830SAP-AC</v>
          </cell>
          <cell r="B4729" t="str">
            <v>SAP-AC</v>
          </cell>
          <cell r="C4729">
            <v>40830</v>
          </cell>
          <cell r="D4729" t="str">
            <v>Closed landfill and contaminated land expenses</v>
          </cell>
          <cell r="E4729" t="str">
            <v>PL40830</v>
          </cell>
        </row>
        <row r="4730">
          <cell r="A4730" t="str">
            <v>PL41010SAP-AC</v>
          </cell>
          <cell r="B4730" t="str">
            <v>SAP-AC</v>
          </cell>
          <cell r="C4730" t="str">
            <v>41010</v>
          </cell>
          <cell r="D4730" t="str">
            <v>Office supplies expense</v>
          </cell>
          <cell r="E4730" t="str">
            <v>PL41010</v>
          </cell>
        </row>
        <row r="4731">
          <cell r="A4731" t="str">
            <v>PL41020SAP-AC</v>
          </cell>
          <cell r="B4731" t="str">
            <v>SAP-AC</v>
          </cell>
          <cell r="C4731" t="str">
            <v>41020</v>
          </cell>
          <cell r="D4731" t="str">
            <v>Mail/courier/distribution expense</v>
          </cell>
          <cell r="E4731" t="str">
            <v>PL41020</v>
          </cell>
        </row>
        <row r="4732">
          <cell r="A4732" t="str">
            <v>PL41030SAP-AC</v>
          </cell>
          <cell r="B4732" t="str">
            <v>SAP-AC</v>
          </cell>
          <cell r="C4732" t="str">
            <v>41030</v>
          </cell>
          <cell r="D4732" t="str">
            <v>Printing/binding and photocopying expense</v>
          </cell>
          <cell r="E4732" t="str">
            <v>PL41030</v>
          </cell>
        </row>
        <row r="4733">
          <cell r="A4733" t="str">
            <v>PL41040SAP-AC</v>
          </cell>
          <cell r="B4733" t="str">
            <v>SAP-AC</v>
          </cell>
          <cell r="C4733" t="str">
            <v>41040</v>
          </cell>
          <cell r="D4733" t="str">
            <v>Books/periodicals and publications expense</v>
          </cell>
          <cell r="E4733" t="str">
            <v>PL41040</v>
          </cell>
        </row>
        <row r="4734">
          <cell r="A4734" t="str">
            <v>PL41210SAP-AC</v>
          </cell>
          <cell r="B4734" t="str">
            <v>SAP-AC</v>
          </cell>
          <cell r="C4734" t="str">
            <v>41210</v>
          </cell>
          <cell r="D4734" t="str">
            <v>Property rental expense</v>
          </cell>
          <cell r="E4734" t="str">
            <v>PL41210</v>
          </cell>
        </row>
        <row r="4735">
          <cell r="A4735" t="str">
            <v>PL41220SAP-AC</v>
          </cell>
          <cell r="B4735" t="str">
            <v>SAP-AC</v>
          </cell>
          <cell r="C4735" t="str">
            <v>41220</v>
          </cell>
          <cell r="D4735" t="str">
            <v>Rates expense</v>
          </cell>
          <cell r="E4735" t="str">
            <v>PL41220</v>
          </cell>
        </row>
        <row r="4736">
          <cell r="A4736" t="str">
            <v>PL41230SAP-AC</v>
          </cell>
          <cell r="B4736" t="str">
            <v>SAP-AC</v>
          </cell>
          <cell r="C4736" t="str">
            <v>41230</v>
          </cell>
          <cell r="D4736" t="str">
            <v>Body corporate charges expense</v>
          </cell>
          <cell r="E4736" t="str">
            <v>PL41230</v>
          </cell>
        </row>
        <row r="4737">
          <cell r="A4737" t="str">
            <v>PL41240SAP-AC</v>
          </cell>
          <cell r="B4737" t="str">
            <v>SAP-AC</v>
          </cell>
          <cell r="C4737" t="str">
            <v>41240</v>
          </cell>
          <cell r="D4737" t="str">
            <v>Security expense</v>
          </cell>
          <cell r="E4737" t="str">
            <v>PL41240</v>
          </cell>
        </row>
        <row r="4738">
          <cell r="A4738" t="str">
            <v>PL41250SAP-AC</v>
          </cell>
          <cell r="B4738" t="str">
            <v>SAP-AC</v>
          </cell>
          <cell r="C4738" t="str">
            <v>41250</v>
          </cell>
          <cell r="D4738" t="str">
            <v>Refuse expense</v>
          </cell>
          <cell r="E4738" t="str">
            <v>PL41250</v>
          </cell>
        </row>
        <row r="4739">
          <cell r="A4739" t="str">
            <v>PL41260SAP-AC</v>
          </cell>
          <cell r="B4739" t="str">
            <v>SAP-AC</v>
          </cell>
          <cell r="C4739" t="str">
            <v>41260</v>
          </cell>
          <cell r="D4739" t="str">
            <v>Cleaning and hygiene expense</v>
          </cell>
          <cell r="E4739" t="str">
            <v>PL41260</v>
          </cell>
        </row>
        <row r="4740">
          <cell r="A4740" t="str">
            <v>PL41270SAP-AC</v>
          </cell>
          <cell r="B4740" t="str">
            <v>SAP-AC</v>
          </cell>
          <cell r="C4740" t="str">
            <v>41270</v>
          </cell>
          <cell r="D4740" t="str">
            <v>Water expense</v>
          </cell>
          <cell r="E4740" t="str">
            <v>PL41270</v>
          </cell>
        </row>
        <row r="4741">
          <cell r="A4741" t="str">
            <v>PL41280SAP-AC</v>
          </cell>
          <cell r="B4741" t="str">
            <v>SAP-AC</v>
          </cell>
          <cell r="C4741" t="str">
            <v>41280</v>
          </cell>
          <cell r="D4741" t="str">
            <v>Electricity expense</v>
          </cell>
          <cell r="E4741" t="str">
            <v>PL41280</v>
          </cell>
        </row>
        <row r="4742">
          <cell r="A4742" t="str">
            <v>PL41290SAP-AC</v>
          </cell>
          <cell r="B4742" t="str">
            <v>SAP-AC</v>
          </cell>
          <cell r="C4742" t="str">
            <v>41290</v>
          </cell>
          <cell r="D4742" t="str">
            <v>Gas expense</v>
          </cell>
          <cell r="E4742" t="str">
            <v>PL41290</v>
          </cell>
        </row>
        <row r="4743">
          <cell r="A4743" t="str">
            <v>PL41300SAP-AC</v>
          </cell>
          <cell r="B4743" t="str">
            <v>SAP-AC</v>
          </cell>
          <cell r="C4743" t="str">
            <v>41300</v>
          </cell>
          <cell r="D4743" t="str">
            <v>Building recoveries</v>
          </cell>
          <cell r="E4743" t="str">
            <v>PL41300</v>
          </cell>
        </row>
        <row r="4744">
          <cell r="A4744" t="str">
            <v>PL41310SAP-AC</v>
          </cell>
          <cell r="B4744" t="str">
            <v>SAP-AC</v>
          </cell>
          <cell r="C4744" t="str">
            <v>41310</v>
          </cell>
          <cell r="D4744" t="str">
            <v>Building compliance</v>
          </cell>
          <cell r="E4744" t="str">
            <v>PL41310</v>
          </cell>
        </row>
        <row r="4745">
          <cell r="A4745" t="str">
            <v>PL41311SAP-AC</v>
          </cell>
          <cell r="B4745" t="str">
            <v>SAP-AC</v>
          </cell>
          <cell r="C4745" t="str">
            <v>41311</v>
          </cell>
          <cell r="D4745" t="str">
            <v>Water and waste water compliance expense</v>
          </cell>
          <cell r="E4745" t="str">
            <v>PL41311</v>
          </cell>
        </row>
        <row r="4746">
          <cell r="A4746" t="str">
            <v>PL41313SAP-AC</v>
          </cell>
          <cell r="B4746" t="str">
            <v>SAP-AC</v>
          </cell>
          <cell r="C4746" t="str">
            <v>41313</v>
          </cell>
          <cell r="D4746" t="str">
            <v>Development contributions expense - intercompany</v>
          </cell>
          <cell r="E4746" t="str">
            <v>PL41313</v>
          </cell>
        </row>
        <row r="4747">
          <cell r="A4747" t="str">
            <v>PL41314SAP-AC</v>
          </cell>
          <cell r="B4747" t="str">
            <v>SAP-AC</v>
          </cell>
          <cell r="C4747" t="str">
            <v>41314</v>
          </cell>
          <cell r="D4747" t="str">
            <v>Development contributions expense - internal</v>
          </cell>
          <cell r="E4747" t="str">
            <v>PL41314</v>
          </cell>
        </row>
        <row r="4748">
          <cell r="A4748" t="str">
            <v>PL41317SAP-AC</v>
          </cell>
          <cell r="B4748" t="str">
            <v>SAP-AC</v>
          </cell>
          <cell r="C4748" t="str">
            <v>41317</v>
          </cell>
          <cell r="D4748" t="str">
            <v>Building consents expense - Intercompany</v>
          </cell>
          <cell r="E4748" t="str">
            <v>PL41317</v>
          </cell>
        </row>
        <row r="4749">
          <cell r="A4749" t="str">
            <v>PL41318SAP-AC</v>
          </cell>
          <cell r="B4749" t="str">
            <v>SAP-AC</v>
          </cell>
          <cell r="C4749" t="str">
            <v>41318</v>
          </cell>
          <cell r="D4749" t="str">
            <v>Building consents expense - Internal</v>
          </cell>
          <cell r="E4749" t="str">
            <v>PL41318</v>
          </cell>
        </row>
        <row r="4750">
          <cell r="A4750" t="str">
            <v>PL41320SAP-AC</v>
          </cell>
          <cell r="B4750" t="str">
            <v>SAP-AC</v>
          </cell>
          <cell r="C4750" t="str">
            <v>41320</v>
          </cell>
          <cell r="D4750" t="str">
            <v>Resources consents expense - Intercompany</v>
          </cell>
          <cell r="E4750" t="str">
            <v>PL41320</v>
          </cell>
        </row>
        <row r="4751">
          <cell r="A4751" t="str">
            <v>PL41321SAP-AC</v>
          </cell>
          <cell r="B4751" t="str">
            <v>SAP-AC</v>
          </cell>
          <cell r="C4751" t="str">
            <v>41321</v>
          </cell>
          <cell r="D4751" t="str">
            <v>Resources consents expense - Internal</v>
          </cell>
          <cell r="E4751" t="str">
            <v>PL41321</v>
          </cell>
        </row>
        <row r="4752">
          <cell r="A4752" t="str">
            <v>PL41410SAP-AC</v>
          </cell>
          <cell r="B4752" t="str">
            <v>SAP-AC</v>
          </cell>
          <cell r="C4752" t="str">
            <v>41410</v>
          </cell>
          <cell r="D4752" t="str">
            <v>Repairs and maintenance - buildings</v>
          </cell>
          <cell r="E4752" t="str">
            <v>PL41410</v>
          </cell>
        </row>
        <row r="4753">
          <cell r="A4753" t="str">
            <v>PL41470SAP-AC</v>
          </cell>
          <cell r="B4753" t="str">
            <v>SAP-AC</v>
          </cell>
          <cell r="C4753" t="str">
            <v>41470</v>
          </cell>
          <cell r="D4753" t="str">
            <v>Building HVAC expense</v>
          </cell>
          <cell r="E4753" t="str">
            <v>PL41470</v>
          </cell>
        </row>
        <row r="4754">
          <cell r="A4754" t="str">
            <v>PL41490SAP-AC</v>
          </cell>
          <cell r="B4754" t="str">
            <v>SAP-AC</v>
          </cell>
          <cell r="C4754" t="str">
            <v>41490</v>
          </cell>
          <cell r="D4754" t="str">
            <v>Repairs and maintenance - berths and moorings</v>
          </cell>
          <cell r="E4754" t="str">
            <v>PL41490</v>
          </cell>
        </row>
        <row r="4755">
          <cell r="A4755" t="str">
            <v>PL41500SAP-AC</v>
          </cell>
          <cell r="B4755" t="str">
            <v>SAP-AC</v>
          </cell>
          <cell r="C4755" t="str">
            <v>41500</v>
          </cell>
          <cell r="D4755" t="str">
            <v>Repairs and maintenance - plant and machinery</v>
          </cell>
          <cell r="E4755" t="str">
            <v>PL41500</v>
          </cell>
        </row>
        <row r="4756">
          <cell r="A4756" t="str">
            <v>PL41530SAP-AC</v>
          </cell>
          <cell r="B4756" t="str">
            <v>SAP-AC</v>
          </cell>
          <cell r="C4756" t="str">
            <v>41530</v>
          </cell>
          <cell r="D4756" t="str">
            <v>Site remediation expense</v>
          </cell>
          <cell r="E4756" t="str">
            <v>PL41530</v>
          </cell>
        </row>
        <row r="4757">
          <cell r="A4757" t="str">
            <v>PL41550SAP-AC</v>
          </cell>
          <cell r="B4757" t="str">
            <v>SAP-AC</v>
          </cell>
          <cell r="C4757" t="str">
            <v>41550</v>
          </cell>
          <cell r="D4757" t="str">
            <v>Graffiti removal expense</v>
          </cell>
          <cell r="E4757" t="str">
            <v>PL41550</v>
          </cell>
        </row>
        <row r="4758">
          <cell r="A4758" t="str">
            <v>PL41580SAP-AC</v>
          </cell>
          <cell r="B4758" t="str">
            <v>SAP-AC</v>
          </cell>
          <cell r="C4758" t="str">
            <v>41580</v>
          </cell>
          <cell r="D4758" t="str">
            <v>Refurb levy expense</v>
          </cell>
          <cell r="E4758" t="str">
            <v>PL41580</v>
          </cell>
        </row>
        <row r="4759">
          <cell r="A4759" t="str">
            <v>PL41590SAP-AC</v>
          </cell>
          <cell r="B4759" t="str">
            <v>SAP-AC</v>
          </cell>
          <cell r="C4759" t="str">
            <v>41590</v>
          </cell>
          <cell r="D4759" t="str">
            <v>Repairs and maintenance - other</v>
          </cell>
          <cell r="E4759" t="str">
            <v>PL41590</v>
          </cell>
        </row>
        <row r="4760">
          <cell r="A4760" t="str">
            <v>PL41600SAP-AC</v>
          </cell>
          <cell r="B4760" t="str">
            <v>SAP-AC</v>
          </cell>
          <cell r="C4760" t="str">
            <v>41600</v>
          </cell>
          <cell r="D4760" t="str">
            <v>Scheduled repairs and maintenance</v>
          </cell>
          <cell r="E4760" t="str">
            <v>PL41600</v>
          </cell>
        </row>
        <row r="4761">
          <cell r="A4761" t="str">
            <v>PL41610SAP-AC</v>
          </cell>
          <cell r="B4761" t="str">
            <v>SAP-AC</v>
          </cell>
          <cell r="C4761" t="str">
            <v>41610</v>
          </cell>
          <cell r="D4761" t="str">
            <v>Response repairs and maintenance</v>
          </cell>
          <cell r="E4761" t="str">
            <v>PL41610</v>
          </cell>
        </row>
        <row r="4762">
          <cell r="A4762" t="str">
            <v>PL41620SAP-AC</v>
          </cell>
          <cell r="B4762" t="str">
            <v>SAP-AC</v>
          </cell>
          <cell r="C4762" t="str">
            <v>41620</v>
          </cell>
          <cell r="D4762" t="str">
            <v>New account</v>
          </cell>
          <cell r="E4762" t="str">
            <v>PL41620</v>
          </cell>
        </row>
        <row r="4763">
          <cell r="A4763" t="str">
            <v>PL41710SAP-AC</v>
          </cell>
          <cell r="B4763" t="str">
            <v>SAP-AC</v>
          </cell>
          <cell r="C4763" t="str">
            <v>41710</v>
          </cell>
          <cell r="D4763" t="str">
            <v>Insurance expense - premiums</v>
          </cell>
          <cell r="E4763" t="str">
            <v>PL41710</v>
          </cell>
        </row>
        <row r="4764">
          <cell r="A4764" t="str">
            <v>PL41740SAP-AC</v>
          </cell>
          <cell r="B4764" t="str">
            <v>SAP-AC</v>
          </cell>
          <cell r="C4764" t="str">
            <v>41740</v>
          </cell>
          <cell r="D4764" t="str">
            <v>Insurance claims - weather tightness</v>
          </cell>
          <cell r="E4764" t="str">
            <v>PL41740</v>
          </cell>
        </row>
        <row r="4765">
          <cell r="A4765" t="str">
            <v>PL41750SAP-AC</v>
          </cell>
          <cell r="B4765" t="str">
            <v>SAP-AC</v>
          </cell>
          <cell r="C4765" t="str">
            <v>41750</v>
          </cell>
          <cell r="D4765" t="str">
            <v>Insurance claims - motor vehicles</v>
          </cell>
          <cell r="E4765" t="str">
            <v>PL41750</v>
          </cell>
        </row>
        <row r="4766">
          <cell r="A4766" t="str">
            <v>PL41790SAP-AC</v>
          </cell>
          <cell r="B4766" t="str">
            <v>SAP-AC</v>
          </cell>
          <cell r="C4766" t="str">
            <v>41790</v>
          </cell>
          <cell r="D4766" t="str">
            <v>Insurance claims - other</v>
          </cell>
          <cell r="E4766" t="str">
            <v>PL41790</v>
          </cell>
        </row>
        <row r="4767">
          <cell r="A4767" t="str">
            <v>PL41810SAP-AC</v>
          </cell>
          <cell r="B4767" t="str">
            <v>SAP-AC</v>
          </cell>
          <cell r="C4767" t="str">
            <v>41810</v>
          </cell>
          <cell r="D4767" t="str">
            <v>Amortisation expense - computer software</v>
          </cell>
          <cell r="E4767" t="str">
            <v>PL41810</v>
          </cell>
        </row>
        <row r="4768">
          <cell r="A4768" t="str">
            <v>PL41820SAP-AC</v>
          </cell>
          <cell r="B4768" t="str">
            <v>SAP-AC</v>
          </cell>
          <cell r="C4768" t="str">
            <v>41820</v>
          </cell>
          <cell r="D4768" t="str">
            <v>Amortisation expense - community rights</v>
          </cell>
          <cell r="E4768" t="str">
            <v>PL41820</v>
          </cell>
        </row>
        <row r="4769">
          <cell r="A4769" t="str">
            <v>PL41830SAP-AC</v>
          </cell>
          <cell r="B4769" t="str">
            <v>SAP-AC</v>
          </cell>
          <cell r="C4769" t="str">
            <v>41830</v>
          </cell>
          <cell r="D4769" t="str">
            <v>Amortisation expense - intellectual property</v>
          </cell>
          <cell r="E4769" t="str">
            <v>PL41830</v>
          </cell>
        </row>
        <row r="4770">
          <cell r="A4770" t="str">
            <v>PL41840SAP-AC</v>
          </cell>
          <cell r="B4770" t="str">
            <v>SAP-AC</v>
          </cell>
          <cell r="C4770" t="str">
            <v>41840</v>
          </cell>
          <cell r="D4770" t="str">
            <v>Amortisation expense - water assets &amp; berth licns</v>
          </cell>
          <cell r="E4770" t="str">
            <v>PL41840</v>
          </cell>
        </row>
        <row r="4771">
          <cell r="A4771" t="str">
            <v>PL41850SAP-AC</v>
          </cell>
          <cell r="B4771" t="str">
            <v>SAP-AC</v>
          </cell>
          <cell r="C4771" t="str">
            <v>41850</v>
          </cell>
          <cell r="D4771" t="str">
            <v>Amortisation expense - resource consents</v>
          </cell>
          <cell r="E4771" t="str">
            <v>PL41850</v>
          </cell>
        </row>
        <row r="4772">
          <cell r="A4772" t="str">
            <v>PL41860SAP-AC</v>
          </cell>
          <cell r="B4772" t="str">
            <v>SAP-AC</v>
          </cell>
          <cell r="C4772" t="str">
            <v>41860</v>
          </cell>
          <cell r="D4772" t="str">
            <v>Amortisation expenses</v>
          </cell>
          <cell r="E4772" t="str">
            <v>PL41860</v>
          </cell>
        </row>
        <row r="4773">
          <cell r="A4773" t="str">
            <v>PL41865SAP-AC</v>
          </cell>
          <cell r="B4773" t="str">
            <v>SAP-AC</v>
          </cell>
          <cell r="C4773" t="str">
            <v>41865</v>
          </cell>
          <cell r="D4773" t="str">
            <v>Amortisation expense external</v>
          </cell>
          <cell r="E4773" t="str">
            <v>PL41865</v>
          </cell>
        </row>
        <row r="4774">
          <cell r="A4774" t="str">
            <v>PL41890SAP-AC</v>
          </cell>
          <cell r="B4774" t="str">
            <v>SAP-AC</v>
          </cell>
          <cell r="C4774" t="str">
            <v>41890</v>
          </cell>
          <cell r="D4774" t="str">
            <v>Amortisation expense - other intangibles</v>
          </cell>
          <cell r="E4774" t="str">
            <v>PL41890</v>
          </cell>
        </row>
        <row r="4775">
          <cell r="A4775" t="str">
            <v>PL41900SAP-AC</v>
          </cell>
          <cell r="B4775" t="str">
            <v>SAP-AC</v>
          </cell>
          <cell r="C4775" t="str">
            <v>41900</v>
          </cell>
          <cell r="D4775" t="str">
            <v>Depreciation expense - Land improvements</v>
          </cell>
          <cell r="E4775" t="str">
            <v>PL41900</v>
          </cell>
        </row>
        <row r="4776">
          <cell r="A4776" t="str">
            <v>PL41910SAP-AC</v>
          </cell>
          <cell r="B4776" t="str">
            <v>SAP-AC</v>
          </cell>
          <cell r="C4776" t="str">
            <v>41910</v>
          </cell>
          <cell r="D4776" t="str">
            <v>Depreciation expense - building</v>
          </cell>
          <cell r="E4776" t="str">
            <v>PL41910</v>
          </cell>
        </row>
        <row r="4777">
          <cell r="A4777" t="str">
            <v>PL41920SAP-AC</v>
          </cell>
          <cell r="B4777" t="str">
            <v>SAP-AC</v>
          </cell>
          <cell r="C4777" t="str">
            <v>41920</v>
          </cell>
          <cell r="D4777" t="str">
            <v>Depreciation expense - parks</v>
          </cell>
          <cell r="E4777" t="str">
            <v>PL41920</v>
          </cell>
        </row>
        <row r="4778">
          <cell r="A4778" t="str">
            <v>PL41930SAP-AC</v>
          </cell>
          <cell r="B4778" t="str">
            <v>SAP-AC</v>
          </cell>
          <cell r="C4778" t="str">
            <v>41930</v>
          </cell>
          <cell r="D4778" t="str">
            <v>Depreciation expense - roading and transport</v>
          </cell>
          <cell r="E4778" t="str">
            <v>PL41930</v>
          </cell>
        </row>
        <row r="4779">
          <cell r="A4779" t="str">
            <v>PL41940SAP-AC</v>
          </cell>
          <cell r="B4779" t="str">
            <v>SAP-AC</v>
          </cell>
          <cell r="C4779" t="str">
            <v>41940</v>
          </cell>
          <cell r="D4779" t="str">
            <v xml:space="preserve"> Depreciation expense - group allocation</v>
          </cell>
          <cell r="E4779" t="str">
            <v>PL41940</v>
          </cell>
        </row>
        <row r="4780">
          <cell r="A4780" t="str">
            <v>PL41950SAP-AC</v>
          </cell>
          <cell r="B4780" t="str">
            <v>SAP-AC</v>
          </cell>
          <cell r="C4780" t="str">
            <v>41950</v>
          </cell>
          <cell r="D4780" t="str">
            <v>Depreciation expense - pipeline assets</v>
          </cell>
          <cell r="E4780" t="str">
            <v>PL41950</v>
          </cell>
        </row>
        <row r="4781">
          <cell r="A4781" t="str">
            <v>PL41951SAP-AC</v>
          </cell>
          <cell r="B4781" t="str">
            <v>SAP-AC</v>
          </cell>
          <cell r="C4781" t="str">
            <v>41951</v>
          </cell>
          <cell r="D4781" t="str">
            <v>Depreciation expense - tanks,tunnels,resvoirs (WC)</v>
          </cell>
          <cell r="E4781" t="str">
            <v>PL41951</v>
          </cell>
        </row>
        <row r="4782">
          <cell r="A4782" t="str">
            <v>PL41952SAP-AC</v>
          </cell>
          <cell r="B4782" t="str">
            <v>SAP-AC</v>
          </cell>
          <cell r="C4782" t="str">
            <v>41952</v>
          </cell>
          <cell r="D4782" t="str">
            <v>Depreciation expense - dams (WC only)</v>
          </cell>
          <cell r="E4782" t="str">
            <v>PL41952</v>
          </cell>
        </row>
        <row r="4783">
          <cell r="A4783" t="str">
            <v>PL41953SAP-AC</v>
          </cell>
          <cell r="B4783" t="str">
            <v>SAP-AC</v>
          </cell>
          <cell r="C4783" t="str">
            <v>41953</v>
          </cell>
          <cell r="D4783" t="str">
            <v>Depreciation expense - machinery (WC only)</v>
          </cell>
          <cell r="E4783" t="str">
            <v>PL41953</v>
          </cell>
        </row>
        <row r="4784">
          <cell r="A4784" t="str">
            <v>PL41954SAP-AC</v>
          </cell>
          <cell r="B4784" t="str">
            <v>SAP-AC</v>
          </cell>
          <cell r="C4784" t="str">
            <v>41954</v>
          </cell>
          <cell r="D4784" t="str">
            <v>Depreciation expense - rolling stock (AT only)</v>
          </cell>
          <cell r="E4784" t="str">
            <v>PL41954</v>
          </cell>
        </row>
        <row r="4785">
          <cell r="A4785" t="str">
            <v>PL41960SAP-AC</v>
          </cell>
          <cell r="B4785" t="str">
            <v>SAP-AC</v>
          </cell>
          <cell r="C4785" t="str">
            <v>41960</v>
          </cell>
          <cell r="D4785" t="str">
            <v>Depreciation expense - drainage</v>
          </cell>
          <cell r="E4785" t="str">
            <v>PL41960</v>
          </cell>
        </row>
        <row r="4786">
          <cell r="A4786" t="str">
            <v>PL41970SAP-AC</v>
          </cell>
          <cell r="B4786" t="str">
            <v>SAP-AC</v>
          </cell>
          <cell r="C4786" t="str">
            <v>41970</v>
          </cell>
          <cell r="D4786" t="str">
            <v>Depreciation expense - closed landfill</v>
          </cell>
          <cell r="E4786" t="str">
            <v>PL41970</v>
          </cell>
        </row>
        <row r="4787">
          <cell r="A4787" t="str">
            <v>PL41980SAP-AC</v>
          </cell>
          <cell r="B4787" t="str">
            <v>SAP-AC</v>
          </cell>
          <cell r="C4787" t="str">
            <v>41980</v>
          </cell>
          <cell r="D4787" t="str">
            <v>Depreciation expense - civil structures</v>
          </cell>
          <cell r="E4787" t="str">
            <v>PL41980</v>
          </cell>
        </row>
        <row r="4788">
          <cell r="A4788" t="str">
            <v>PL41990SAP-AC</v>
          </cell>
          <cell r="B4788" t="str">
            <v>SAP-AC</v>
          </cell>
          <cell r="C4788" t="str">
            <v>41990</v>
          </cell>
          <cell r="D4788" t="str">
            <v>Depreciation expense - land infrastructure</v>
          </cell>
          <cell r="E4788" t="str">
            <v>PL41990</v>
          </cell>
        </row>
        <row r="4789">
          <cell r="A4789" t="str">
            <v>PL42000SAP-AC</v>
          </cell>
          <cell r="B4789" t="str">
            <v>SAP-AC</v>
          </cell>
          <cell r="C4789" t="str">
            <v>42000</v>
          </cell>
          <cell r="D4789" t="str">
            <v>Depreciation expense - plant and equipment</v>
          </cell>
          <cell r="E4789" t="str">
            <v>PL42000</v>
          </cell>
        </row>
        <row r="4790">
          <cell r="A4790" t="str">
            <v>PL42010SAP-AC</v>
          </cell>
          <cell r="B4790" t="str">
            <v>SAP-AC</v>
          </cell>
          <cell r="C4790" t="str">
            <v>42010</v>
          </cell>
          <cell r="D4790" t="str">
            <v>Depreciation expense - computer equipmnt</v>
          </cell>
          <cell r="E4790" t="str">
            <v>PL42010</v>
          </cell>
        </row>
        <row r="4791">
          <cell r="A4791" t="str">
            <v>PL42020SAP-AC</v>
          </cell>
          <cell r="B4791" t="str">
            <v>SAP-AC</v>
          </cell>
          <cell r="C4791" t="str">
            <v>42020</v>
          </cell>
          <cell r="D4791" t="str">
            <v>Depreciation expense - office equipmnt/furniture</v>
          </cell>
          <cell r="E4791" t="str">
            <v>PL42020</v>
          </cell>
        </row>
        <row r="4792">
          <cell r="A4792" t="str">
            <v>PL42030SAP-AC</v>
          </cell>
          <cell r="B4792" t="str">
            <v>SAP-AC</v>
          </cell>
          <cell r="C4792" t="str">
            <v>42030</v>
          </cell>
          <cell r="D4792" t="str">
            <v>Depreciation expense - motor vehicles</v>
          </cell>
          <cell r="E4792" t="str">
            <v>PL42030</v>
          </cell>
        </row>
        <row r="4793">
          <cell r="A4793" t="str">
            <v>PL42040SAP-AC</v>
          </cell>
          <cell r="B4793" t="str">
            <v>SAP-AC</v>
          </cell>
          <cell r="C4793" t="str">
            <v>42040</v>
          </cell>
          <cell r="D4793" t="str">
            <v>Depreciation expense - wharves</v>
          </cell>
          <cell r="E4793" t="str">
            <v>PL42040</v>
          </cell>
        </row>
        <row r="4794">
          <cell r="A4794" t="str">
            <v>PL42050SAP-AC</v>
          </cell>
          <cell r="B4794" t="str">
            <v>SAP-AC</v>
          </cell>
          <cell r="C4794" t="str">
            <v>42050</v>
          </cell>
          <cell r="D4794" t="str">
            <v>Depreciation expense - library books</v>
          </cell>
          <cell r="E4794" t="str">
            <v>PL42050</v>
          </cell>
        </row>
        <row r="4795">
          <cell r="A4795" t="str">
            <v>PL42055SAP-AC</v>
          </cell>
          <cell r="B4795" t="str">
            <v>SAP-AC</v>
          </cell>
          <cell r="C4795" t="str">
            <v>42055</v>
          </cell>
          <cell r="D4795" t="str">
            <v>Depreciation expense - heritage books</v>
          </cell>
          <cell r="E4795" t="str">
            <v>PL42055</v>
          </cell>
        </row>
        <row r="4796">
          <cell r="A4796" t="str">
            <v>PL42060SAP-AC</v>
          </cell>
          <cell r="B4796" t="str">
            <v>SAP-AC</v>
          </cell>
          <cell r="C4796" t="str">
            <v>42060</v>
          </cell>
          <cell r="D4796" t="str">
            <v>Depreciation expense - stormwater structures</v>
          </cell>
          <cell r="E4796" t="str">
            <v>PL42060</v>
          </cell>
        </row>
        <row r="4797">
          <cell r="A4797" t="str">
            <v>PL42070SAP-AC</v>
          </cell>
          <cell r="B4797" t="str">
            <v>SAP-AC</v>
          </cell>
          <cell r="C4797" t="str">
            <v>42070</v>
          </cell>
          <cell r="D4797" t="str">
            <v>Depreciation expense - leased assets</v>
          </cell>
          <cell r="E4797" t="str">
            <v>PL42070</v>
          </cell>
        </row>
        <row r="4798">
          <cell r="A4798" t="str">
            <v>PL42080SAP-AC</v>
          </cell>
          <cell r="B4798" t="str">
            <v>SAP-AC</v>
          </cell>
          <cell r="C4798" t="str">
            <v>42080</v>
          </cell>
          <cell r="D4798" t="str">
            <v>Depreciation expense - planned / not analysed</v>
          </cell>
          <cell r="E4798" t="str">
            <v>PL42080</v>
          </cell>
        </row>
        <row r="4799">
          <cell r="A4799" t="str">
            <v>PL42090SAP-AC</v>
          </cell>
          <cell r="B4799" t="str">
            <v>SAP-AC</v>
          </cell>
          <cell r="C4799" t="str">
            <v>42090</v>
          </cell>
          <cell r="D4799" t="str">
            <v>Depreciation expense - other assets</v>
          </cell>
          <cell r="E4799" t="str">
            <v>PL42090</v>
          </cell>
        </row>
        <row r="4800">
          <cell r="A4800" t="str">
            <v>PL42100SAP-AC</v>
          </cell>
          <cell r="B4800" t="str">
            <v>SAP-AC</v>
          </cell>
          <cell r="C4800" t="str">
            <v>42100</v>
          </cell>
          <cell r="D4800" t="str">
            <v>Depreciation expenses</v>
          </cell>
          <cell r="E4800" t="str">
            <v>PL42100</v>
          </cell>
        </row>
        <row r="4801">
          <cell r="A4801" t="str">
            <v>PL42150SAP-AC</v>
          </cell>
          <cell r="B4801" t="str">
            <v>SAP-AC</v>
          </cell>
          <cell r="C4801" t="str">
            <v>42150</v>
          </cell>
          <cell r="D4801" t="str">
            <v>Depreciation expense external</v>
          </cell>
          <cell r="E4801" t="str">
            <v>PL42150</v>
          </cell>
        </row>
        <row r="4802">
          <cell r="A4802" t="str">
            <v>PL42200SAP-AC</v>
          </cell>
          <cell r="B4802" t="str">
            <v>SAP-AC</v>
          </cell>
          <cell r="C4802" t="str">
            <v>42200</v>
          </cell>
          <cell r="D4802" t="str">
            <v>BLOCKED Amortisation expenses</v>
          </cell>
          <cell r="E4802" t="str">
            <v>PL42200</v>
          </cell>
        </row>
        <row r="4803">
          <cell r="A4803" t="str">
            <v>PL42210SAP-AC</v>
          </cell>
          <cell r="B4803" t="str">
            <v>SAP-AC</v>
          </cell>
          <cell r="C4803" t="str">
            <v>42210</v>
          </cell>
          <cell r="D4803" t="str">
            <v>Management fee expense</v>
          </cell>
          <cell r="E4803" t="str">
            <v>PL42210</v>
          </cell>
        </row>
        <row r="4804">
          <cell r="A4804" t="str">
            <v>PL42250SAP-AC</v>
          </cell>
          <cell r="B4804" t="str">
            <v>SAP-AC</v>
          </cell>
          <cell r="C4804" t="str">
            <v>42250</v>
          </cell>
          <cell r="D4804" t="str">
            <v>BLOCKED Amortisation expense external</v>
          </cell>
          <cell r="E4804" t="str">
            <v>PL42250</v>
          </cell>
        </row>
        <row r="4805">
          <cell r="A4805" t="str">
            <v>PL42310SAP-AC</v>
          </cell>
          <cell r="B4805" t="str">
            <v>SAP-AC</v>
          </cell>
          <cell r="C4805" t="str">
            <v>42310</v>
          </cell>
          <cell r="D4805" t="str">
            <v>Funding expense - opex - intercompany</v>
          </cell>
          <cell r="E4805" t="str">
            <v>PL42310</v>
          </cell>
        </row>
        <row r="4806">
          <cell r="A4806" t="str">
            <v>PL42410SAP-AC</v>
          </cell>
          <cell r="B4806" t="str">
            <v>SAP-AC</v>
          </cell>
          <cell r="C4806" t="str">
            <v>42410</v>
          </cell>
          <cell r="D4806" t="str">
            <v>Grants and contributions expense</v>
          </cell>
          <cell r="E4806" t="str">
            <v>PL42410</v>
          </cell>
        </row>
        <row r="4807">
          <cell r="A4807" t="str">
            <v>PL42411SAP-AC</v>
          </cell>
          <cell r="B4807" t="str">
            <v>SAP-AC</v>
          </cell>
          <cell r="C4807" t="str">
            <v>42411</v>
          </cell>
          <cell r="D4807" t="str">
            <v>Term grants</v>
          </cell>
          <cell r="E4807" t="str">
            <v>PL42411</v>
          </cell>
        </row>
        <row r="4808">
          <cell r="A4808" t="str">
            <v>PL42412SAP-AC</v>
          </cell>
          <cell r="B4808" t="str">
            <v>SAP-AC</v>
          </cell>
          <cell r="C4808">
            <v>42412</v>
          </cell>
          <cell r="D4808" t="str">
            <v>Term Grants - Contestable</v>
          </cell>
          <cell r="E4808" t="str">
            <v>PL42412</v>
          </cell>
        </row>
        <row r="4809">
          <cell r="A4809" t="str">
            <v>PL42413SAP-AC</v>
          </cell>
          <cell r="B4809" t="str">
            <v>SAP-AC</v>
          </cell>
          <cell r="C4809">
            <v>42413</v>
          </cell>
          <cell r="D4809" t="str">
            <v>Grants and contributions contestable expense</v>
          </cell>
          <cell r="E4809" t="str">
            <v>PL42413</v>
          </cell>
        </row>
        <row r="4810">
          <cell r="A4810" t="str">
            <v>PL42415SAP-AC</v>
          </cell>
          <cell r="B4810" t="str">
            <v>SAP-AC</v>
          </cell>
          <cell r="C4810" t="str">
            <v>42415</v>
          </cell>
          <cell r="D4810" t="str">
            <v>Grants - rates levied</v>
          </cell>
          <cell r="E4810" t="str">
            <v>PL42415</v>
          </cell>
        </row>
        <row r="4811">
          <cell r="A4811" t="str">
            <v>PL42450SAP-AC</v>
          </cell>
          <cell r="B4811" t="str">
            <v>SAP-AC</v>
          </cell>
          <cell r="C4811" t="str">
            <v>42450</v>
          </cell>
          <cell r="D4811" t="str">
            <v>Sponsorship expense</v>
          </cell>
          <cell r="E4811" t="str">
            <v>PL42450</v>
          </cell>
        </row>
        <row r="4812">
          <cell r="A4812" t="str">
            <v>PL42460SAP-AC</v>
          </cell>
          <cell r="B4812" t="str">
            <v>SAP-AC</v>
          </cell>
          <cell r="C4812" t="str">
            <v>42460</v>
          </cell>
          <cell r="D4812" t="str">
            <v>Donations expense</v>
          </cell>
          <cell r="E4812" t="str">
            <v>PL42460</v>
          </cell>
        </row>
        <row r="4813">
          <cell r="A4813" t="str">
            <v>PL42461SAP-AC</v>
          </cell>
          <cell r="B4813" t="str">
            <v>SAP-AC</v>
          </cell>
          <cell r="C4813" t="str">
            <v>42461</v>
          </cell>
          <cell r="D4813" t="str">
            <v>Maori Koha</v>
          </cell>
          <cell r="E4813" t="str">
            <v>PL42461</v>
          </cell>
        </row>
        <row r="4814">
          <cell r="A4814" t="str">
            <v>PL42610SAP-AC</v>
          </cell>
          <cell r="B4814" t="str">
            <v>SAP-AC</v>
          </cell>
          <cell r="C4814" t="str">
            <v>42610</v>
          </cell>
          <cell r="D4814" t="str">
            <v>Cost of goods sold</v>
          </cell>
          <cell r="E4814" t="str">
            <v>PL42610</v>
          </cell>
        </row>
        <row r="4815">
          <cell r="A4815" t="str">
            <v>PL42611SAP-AC</v>
          </cell>
          <cell r="B4815" t="str">
            <v>SAP-AC</v>
          </cell>
          <cell r="C4815" t="str">
            <v>42611</v>
          </cell>
          <cell r="D4815" t="str">
            <v>Admissions cost of sales</v>
          </cell>
          <cell r="E4815" t="str">
            <v>PL42611</v>
          </cell>
        </row>
        <row r="4816">
          <cell r="A4816" t="str">
            <v>PL42612SAP-AC</v>
          </cell>
          <cell r="B4816" t="str">
            <v>SAP-AC</v>
          </cell>
          <cell r="C4816" t="str">
            <v>42612</v>
          </cell>
          <cell r="D4816" t="str">
            <v>Labour cost of sales</v>
          </cell>
          <cell r="E4816" t="str">
            <v>PL42612</v>
          </cell>
        </row>
        <row r="4817">
          <cell r="A4817" t="str">
            <v>PL42613SAP-AC</v>
          </cell>
          <cell r="B4817" t="str">
            <v>SAP-AC</v>
          </cell>
          <cell r="C4817" t="str">
            <v>42613</v>
          </cell>
          <cell r="D4817" t="str">
            <v>Display and advertising cost of sales</v>
          </cell>
          <cell r="E4817" t="str">
            <v>PL42613</v>
          </cell>
        </row>
        <row r="4818">
          <cell r="A4818" t="str">
            <v>PL42614SAP-AC</v>
          </cell>
          <cell r="B4818" t="str">
            <v>SAP-AC</v>
          </cell>
          <cell r="C4818" t="str">
            <v>42614</v>
          </cell>
          <cell r="D4818" t="str">
            <v>Concessions cost of sales</v>
          </cell>
          <cell r="E4818" t="str">
            <v>PL42614</v>
          </cell>
        </row>
        <row r="4819">
          <cell r="A4819" t="str">
            <v>PL42615SAP-AC</v>
          </cell>
          <cell r="B4819" t="str">
            <v>SAP-AC</v>
          </cell>
          <cell r="C4819" t="str">
            <v>42615</v>
          </cell>
          <cell r="D4819" t="str">
            <v>Shop cost of sales</v>
          </cell>
          <cell r="E4819" t="str">
            <v>PL42615</v>
          </cell>
        </row>
        <row r="4820">
          <cell r="A4820" t="str">
            <v>PL42616SAP-AC</v>
          </cell>
          <cell r="B4820" t="str">
            <v>SAP-AC</v>
          </cell>
          <cell r="C4820" t="str">
            <v>42616</v>
          </cell>
          <cell r="D4820" t="str">
            <v>Technical cost of sales</v>
          </cell>
          <cell r="E4820" t="str">
            <v>PL42616</v>
          </cell>
        </row>
        <row r="4821">
          <cell r="A4821" t="str">
            <v>PL42617SAP-AC</v>
          </cell>
          <cell r="B4821" t="str">
            <v>SAP-AC</v>
          </cell>
          <cell r="C4821" t="str">
            <v>42617</v>
          </cell>
          <cell r="D4821" t="str">
            <v>Catering cost of sales</v>
          </cell>
          <cell r="E4821" t="str">
            <v>PL42617</v>
          </cell>
        </row>
        <row r="4822">
          <cell r="A4822" t="str">
            <v>PL42618SAP-AC</v>
          </cell>
          <cell r="B4822" t="str">
            <v>SAP-AC</v>
          </cell>
          <cell r="C4822" t="str">
            <v>42618</v>
          </cell>
          <cell r="D4822" t="str">
            <v>Venue hire cost of sales</v>
          </cell>
          <cell r="E4822" t="str">
            <v>PL42618</v>
          </cell>
        </row>
        <row r="4823">
          <cell r="A4823" t="str">
            <v>PL42619SAP-AC</v>
          </cell>
          <cell r="B4823" t="str">
            <v>SAP-AC</v>
          </cell>
          <cell r="C4823" t="str">
            <v>42619</v>
          </cell>
          <cell r="D4823" t="str">
            <v xml:space="preserve"> Animal food (OLD)</v>
          </cell>
          <cell r="E4823" t="str">
            <v>PL42619</v>
          </cell>
        </row>
        <row r="4824">
          <cell r="A4824" t="str">
            <v>PL42620SAP-AC</v>
          </cell>
          <cell r="B4824" t="str">
            <v>SAP-AC</v>
          </cell>
          <cell r="C4824" t="str">
            <v>42620</v>
          </cell>
          <cell r="D4824" t="str">
            <v xml:space="preserve"> Art supplies (OLD)</v>
          </cell>
          <cell r="E4824" t="str">
            <v>PL42620</v>
          </cell>
        </row>
        <row r="4825">
          <cell r="A4825" t="str">
            <v>PL42630SAP-AC</v>
          </cell>
          <cell r="B4825" t="str">
            <v>SAP-AC</v>
          </cell>
          <cell r="C4825" t="str">
            <v>42630</v>
          </cell>
          <cell r="D4825" t="str">
            <v>Voucher Cost of Sales</v>
          </cell>
          <cell r="E4825" t="str">
            <v>PL42630</v>
          </cell>
        </row>
        <row r="4826">
          <cell r="A4826" t="str">
            <v>PL42640SAP-AC</v>
          </cell>
          <cell r="B4826" t="str">
            <v>SAP-AC</v>
          </cell>
          <cell r="C4826" t="str">
            <v>42640</v>
          </cell>
          <cell r="D4826" t="str">
            <v>Food and beverage cost of sales</v>
          </cell>
          <cell r="E4826" t="str">
            <v>PL42640</v>
          </cell>
        </row>
        <row r="4827">
          <cell r="A4827" t="str">
            <v>PL42641SAP-AC</v>
          </cell>
          <cell r="B4827" t="str">
            <v>SAP-AC</v>
          </cell>
          <cell r="C4827" t="str">
            <v>42641</v>
          </cell>
          <cell r="D4827" t="str">
            <v>Catering - beverage cost of sales</v>
          </cell>
          <cell r="E4827" t="str">
            <v>PL42641</v>
          </cell>
        </row>
        <row r="4828">
          <cell r="A4828" t="str">
            <v>PL42642SAP-AC</v>
          </cell>
          <cell r="B4828" t="str">
            <v>SAP-AC</v>
          </cell>
          <cell r="C4828" t="str">
            <v>42642</v>
          </cell>
          <cell r="D4828" t="str">
            <v>Catering - food cost of sales</v>
          </cell>
          <cell r="E4828" t="str">
            <v>PL42642</v>
          </cell>
        </row>
        <row r="4829">
          <cell r="A4829" t="str">
            <v>PL42650SAP-AC</v>
          </cell>
          <cell r="B4829" t="str">
            <v>SAP-AC</v>
          </cell>
          <cell r="C4829" t="str">
            <v>42650</v>
          </cell>
          <cell r="D4829" t="str">
            <v>Artist fees cost of sales (RFA only)</v>
          </cell>
          <cell r="E4829" t="str">
            <v>PL42650</v>
          </cell>
        </row>
        <row r="4830">
          <cell r="A4830" t="str">
            <v>PL42655SAP-AC</v>
          </cell>
          <cell r="B4830" t="str">
            <v>SAP-AC</v>
          </cell>
          <cell r="C4830">
            <v>42655</v>
          </cell>
          <cell r="D4830" t="str">
            <v>Exhibition freight</v>
          </cell>
          <cell r="E4830" t="str">
            <v>PL42655</v>
          </cell>
        </row>
        <row r="4831">
          <cell r="A4831" t="str">
            <v>PL42656SAP-AC</v>
          </cell>
          <cell r="B4831" t="str">
            <v>SAP-AC</v>
          </cell>
          <cell r="C4831">
            <v>42656</v>
          </cell>
          <cell r="D4831" t="str">
            <v>Exhibition loan fee</v>
          </cell>
          <cell r="E4831" t="str">
            <v>PL42656</v>
          </cell>
        </row>
        <row r="4832">
          <cell r="A4832" t="str">
            <v>PL42700SAP-AC</v>
          </cell>
          <cell r="B4832" t="str">
            <v>SAP-AC</v>
          </cell>
          <cell r="C4832" t="str">
            <v>42700</v>
          </cell>
          <cell r="D4832" t="str">
            <v>License and permits expense - Intercompany</v>
          </cell>
          <cell r="E4832" t="str">
            <v>PL42700</v>
          </cell>
        </row>
        <row r="4833">
          <cell r="A4833" t="str">
            <v>PL42701SAP-AC</v>
          </cell>
          <cell r="B4833" t="str">
            <v>SAP-AC</v>
          </cell>
          <cell r="C4833" t="str">
            <v>42701</v>
          </cell>
          <cell r="D4833" t="str">
            <v>License and permits expense - internal</v>
          </cell>
          <cell r="E4833" t="str">
            <v>PL42701</v>
          </cell>
        </row>
        <row r="4834">
          <cell r="A4834" t="str">
            <v>PL42702SAP-AC</v>
          </cell>
          <cell r="B4834" t="str">
            <v>SAP-AC</v>
          </cell>
          <cell r="C4834" t="str">
            <v>42702</v>
          </cell>
          <cell r="D4834" t="str">
            <v>Other consent expense - internal</v>
          </cell>
          <cell r="E4834" t="str">
            <v>PL42702</v>
          </cell>
        </row>
        <row r="4835">
          <cell r="A4835" t="str">
            <v>PL42703SAP-AC</v>
          </cell>
          <cell r="B4835" t="str">
            <v>SAP-AC</v>
          </cell>
          <cell r="C4835" t="str">
            <v>42703</v>
          </cell>
          <cell r="D4835" t="str">
            <v>Other consent expense - intercompany</v>
          </cell>
          <cell r="E4835" t="str">
            <v>PL42703</v>
          </cell>
        </row>
        <row r="4836">
          <cell r="A4836" t="str">
            <v>PL42990SAP-AC</v>
          </cell>
          <cell r="B4836" t="str">
            <v>SAP-AC</v>
          </cell>
          <cell r="C4836" t="str">
            <v>42990</v>
          </cell>
          <cell r="D4836" t="str">
            <v>Water and wastewater asset operating costs</v>
          </cell>
          <cell r="E4836" t="str">
            <v>PL42990</v>
          </cell>
        </row>
        <row r="4837">
          <cell r="A4837" t="str">
            <v>PL42995SAP-AC</v>
          </cell>
          <cell r="B4837" t="str">
            <v>SAP-AC</v>
          </cell>
          <cell r="C4837" t="str">
            <v>42995</v>
          </cell>
          <cell r="D4837" t="str">
            <v>Public transport operation costs</v>
          </cell>
          <cell r="E4837" t="str">
            <v>PL42995</v>
          </cell>
        </row>
        <row r="4838">
          <cell r="A4838" t="str">
            <v>PL42996SAP-AC</v>
          </cell>
          <cell r="B4838" t="str">
            <v>SAP-AC</v>
          </cell>
          <cell r="C4838" t="str">
            <v>42996</v>
          </cell>
          <cell r="D4838" t="str">
            <v>Ports operations expenses (POAL only)</v>
          </cell>
          <cell r="E4838" t="str">
            <v>PL42996</v>
          </cell>
        </row>
        <row r="4839">
          <cell r="A4839" t="str">
            <v>PL43110SAP-AC</v>
          </cell>
          <cell r="B4839" t="str">
            <v>SAP-AC</v>
          </cell>
          <cell r="C4839" t="str">
            <v>43110</v>
          </cell>
          <cell r="D4839" t="str">
            <v>Elected member honorarium expense</v>
          </cell>
          <cell r="E4839" t="str">
            <v>PL43110</v>
          </cell>
        </row>
        <row r="4840">
          <cell r="A4840" t="str">
            <v>PL43120SAP-AC</v>
          </cell>
          <cell r="B4840" t="str">
            <v>SAP-AC</v>
          </cell>
          <cell r="C4840" t="str">
            <v>43120</v>
          </cell>
          <cell r="D4840" t="str">
            <v>Elected member costs</v>
          </cell>
          <cell r="E4840" t="str">
            <v>PL43120</v>
          </cell>
        </row>
        <row r="4841">
          <cell r="A4841" t="str">
            <v>PL43130SAP-AC</v>
          </cell>
          <cell r="B4841" t="str">
            <v>SAP-AC</v>
          </cell>
          <cell r="C4841" t="str">
            <v>43130</v>
          </cell>
          <cell r="D4841" t="str">
            <v>Elected member development costs</v>
          </cell>
          <cell r="E4841" t="str">
            <v>PL43130</v>
          </cell>
        </row>
        <row r="4842">
          <cell r="A4842" t="str">
            <v>PL43135SAP-AC</v>
          </cell>
          <cell r="B4842" t="str">
            <v>SAP-AC</v>
          </cell>
          <cell r="C4842" t="str">
            <v>43135</v>
          </cell>
          <cell r="D4842" t="str">
            <v>Elected members hearings fees</v>
          </cell>
          <cell r="E4842" t="str">
            <v>PL43135</v>
          </cell>
        </row>
        <row r="4843">
          <cell r="A4843" t="str">
            <v>PL43140SAP-AC</v>
          </cell>
          <cell r="B4843" t="str">
            <v>SAP-AC</v>
          </cell>
          <cell r="C4843" t="str">
            <v>43140</v>
          </cell>
          <cell r="D4843" t="str">
            <v>Appointed member fees</v>
          </cell>
          <cell r="E4843" t="str">
            <v>PL43140</v>
          </cell>
        </row>
        <row r="4844">
          <cell r="A4844" t="str">
            <v>PL43150SAP-AC</v>
          </cell>
          <cell r="B4844" t="str">
            <v>SAP-AC</v>
          </cell>
          <cell r="C4844" t="str">
            <v>43150</v>
          </cell>
          <cell r="D4844" t="str">
            <v>Appointed member development costs</v>
          </cell>
          <cell r="E4844" t="str">
            <v>PL43150</v>
          </cell>
        </row>
        <row r="4845">
          <cell r="A4845" t="str">
            <v>PL43160SAP-AC</v>
          </cell>
          <cell r="B4845" t="str">
            <v>SAP-AC</v>
          </cell>
          <cell r="C4845" t="str">
            <v>43160</v>
          </cell>
          <cell r="D4845" t="str">
            <v>Appointed member other costs</v>
          </cell>
          <cell r="E4845" t="str">
            <v>PL43160</v>
          </cell>
        </row>
        <row r="4846">
          <cell r="A4846" t="str">
            <v>PL43210SAP-AC</v>
          </cell>
          <cell r="B4846" t="str">
            <v>SAP-AC</v>
          </cell>
          <cell r="C4846" t="str">
            <v>43210</v>
          </cell>
          <cell r="D4846" t="str">
            <v>Entertainers and performers expense</v>
          </cell>
          <cell r="E4846" t="str">
            <v>PL43210</v>
          </cell>
        </row>
        <row r="4847">
          <cell r="A4847" t="str">
            <v>PL43220SAP-AC</v>
          </cell>
          <cell r="B4847" t="str">
            <v>SAP-AC</v>
          </cell>
          <cell r="C4847" t="str">
            <v>43220</v>
          </cell>
          <cell r="D4847" t="str">
            <v>Civic functions expense</v>
          </cell>
          <cell r="E4847" t="str">
            <v>PL43220</v>
          </cell>
        </row>
        <row r="4848">
          <cell r="A4848" t="str">
            <v>PL43230SAP-AC</v>
          </cell>
          <cell r="B4848" t="str">
            <v>SAP-AC</v>
          </cell>
          <cell r="C4848" t="str">
            <v>43230</v>
          </cell>
          <cell r="D4848" t="str">
            <v>Entertainment expense - non FBT</v>
          </cell>
          <cell r="E4848" t="str">
            <v>PL43230</v>
          </cell>
        </row>
        <row r="4849">
          <cell r="A4849" t="str">
            <v>PL43231SAP-AC</v>
          </cell>
          <cell r="B4849" t="str">
            <v>SAP-AC</v>
          </cell>
          <cell r="C4849" t="str">
            <v>43231</v>
          </cell>
          <cell r="D4849" t="str">
            <v>Entertainment expense - non deductible-non FBT</v>
          </cell>
          <cell r="E4849" t="str">
            <v>PL43231</v>
          </cell>
        </row>
        <row r="4850">
          <cell r="A4850" t="str">
            <v>PL43240SAP-AC</v>
          </cell>
          <cell r="B4850" t="str">
            <v>SAP-AC</v>
          </cell>
          <cell r="C4850" t="str">
            <v>43240</v>
          </cell>
          <cell r="D4850" t="str">
            <v>Entertainment / rewards expense - FBT</v>
          </cell>
          <cell r="E4850" t="str">
            <v>PL43240</v>
          </cell>
        </row>
        <row r="4851">
          <cell r="A4851" t="str">
            <v>PL43250SAP-AC</v>
          </cell>
          <cell r="B4851" t="str">
            <v>SAP-AC</v>
          </cell>
          <cell r="C4851" t="str">
            <v>43250</v>
          </cell>
          <cell r="D4851" t="str">
            <v>Catering/food and beverage expense</v>
          </cell>
          <cell r="E4851" t="str">
            <v>PL43250</v>
          </cell>
        </row>
        <row r="4852">
          <cell r="A4852" t="str">
            <v>PL43300SAP-AC</v>
          </cell>
          <cell r="B4852" t="str">
            <v>SAP-AC</v>
          </cell>
          <cell r="C4852" t="str">
            <v>43300</v>
          </cell>
          <cell r="D4852" t="str">
            <v>Mileage claim</v>
          </cell>
          <cell r="E4852" t="str">
            <v>PL43300</v>
          </cell>
        </row>
        <row r="4853">
          <cell r="A4853" t="str">
            <v>PL43310SAP-AC</v>
          </cell>
          <cell r="B4853" t="str">
            <v>SAP-AC</v>
          </cell>
          <cell r="C4853" t="str">
            <v>43310</v>
          </cell>
          <cell r="D4853" t="str">
            <v>Travel expense - domestic - non-training</v>
          </cell>
          <cell r="E4853" t="str">
            <v>PL43310</v>
          </cell>
        </row>
        <row r="4854">
          <cell r="A4854" t="str">
            <v>PL43320SAP-AC</v>
          </cell>
          <cell r="B4854" t="str">
            <v>SAP-AC</v>
          </cell>
          <cell r="C4854" t="str">
            <v>43320</v>
          </cell>
          <cell r="D4854" t="str">
            <v>Travel expense - domestic - training</v>
          </cell>
          <cell r="E4854" t="str">
            <v>PL43320</v>
          </cell>
        </row>
        <row r="4855">
          <cell r="A4855" t="str">
            <v>PL43340SAP-AC</v>
          </cell>
          <cell r="B4855" t="str">
            <v>SAP-AC</v>
          </cell>
          <cell r="C4855" t="str">
            <v>43340</v>
          </cell>
          <cell r="D4855" t="str">
            <v>Travel expense - overseas - non-training</v>
          </cell>
          <cell r="E4855" t="str">
            <v>PL43340</v>
          </cell>
        </row>
        <row r="4856">
          <cell r="A4856" t="str">
            <v>PL43350SAP-AC</v>
          </cell>
          <cell r="B4856" t="str">
            <v>SAP-AC</v>
          </cell>
          <cell r="C4856" t="str">
            <v>43350</v>
          </cell>
          <cell r="D4856" t="str">
            <v>Travel expense - overseas - training</v>
          </cell>
          <cell r="E4856" t="str">
            <v>PL43350</v>
          </cell>
        </row>
        <row r="4857">
          <cell r="A4857" t="str">
            <v>PL43370SAP-AC</v>
          </cell>
          <cell r="B4857" t="str">
            <v>SAP-AC</v>
          </cell>
          <cell r="C4857" t="str">
            <v>43370</v>
          </cell>
          <cell r="D4857" t="str">
            <v>Director travel</v>
          </cell>
          <cell r="E4857" t="str">
            <v>PL43370</v>
          </cell>
        </row>
        <row r="4858">
          <cell r="A4858" t="str">
            <v>PL43375SAP-AC</v>
          </cell>
          <cell r="B4858" t="str">
            <v>SAP-AC</v>
          </cell>
          <cell r="C4858">
            <v>43375</v>
          </cell>
          <cell r="D4858" t="str">
            <v>Travel savings target (Budget use only)</v>
          </cell>
          <cell r="E4858" t="str">
            <v>PL43375</v>
          </cell>
        </row>
        <row r="4859">
          <cell r="A4859" t="str">
            <v>PL43380SAP-AC</v>
          </cell>
          <cell r="B4859" t="str">
            <v>SAP-AC</v>
          </cell>
          <cell r="C4859">
            <v>43380</v>
          </cell>
          <cell r="D4859" t="str">
            <v>Elec &amp; App mem trvl</v>
          </cell>
          <cell r="E4859" t="str">
            <v>PL43380</v>
          </cell>
        </row>
        <row r="4860">
          <cell r="A4860" t="str">
            <v>PL43410SAP-AC</v>
          </cell>
          <cell r="B4860" t="str">
            <v>SAP-AC</v>
          </cell>
          <cell r="C4860" t="str">
            <v>43410</v>
          </cell>
          <cell r="D4860" t="str">
            <v>Telecommunications expense - mobile</v>
          </cell>
          <cell r="E4860" t="str">
            <v>PL43410</v>
          </cell>
        </row>
        <row r="4861">
          <cell r="A4861" t="str">
            <v>PL43420SAP-AC</v>
          </cell>
          <cell r="B4861" t="str">
            <v>SAP-AC</v>
          </cell>
          <cell r="C4861" t="str">
            <v>43420</v>
          </cell>
          <cell r="D4861" t="str">
            <v>Telecommunications expense - land lines &amp; internet</v>
          </cell>
          <cell r="E4861" t="str">
            <v>PL43420</v>
          </cell>
        </row>
        <row r="4862">
          <cell r="A4862" t="str">
            <v>PL43430SAP-AC</v>
          </cell>
          <cell r="B4862" t="str">
            <v>SAP-AC</v>
          </cell>
          <cell r="C4862" t="str">
            <v>43430</v>
          </cell>
          <cell r="D4862" t="str">
            <v>Telecommunications expense - equipment</v>
          </cell>
          <cell r="E4862" t="str">
            <v>PL43430</v>
          </cell>
        </row>
        <row r="4863">
          <cell r="A4863" t="str">
            <v>PL43490SAP-AC</v>
          </cell>
          <cell r="B4863" t="str">
            <v>SAP-AC</v>
          </cell>
          <cell r="C4863" t="str">
            <v>43490</v>
          </cell>
          <cell r="D4863" t="str">
            <v>Telecommunications expense</v>
          </cell>
          <cell r="E4863" t="str">
            <v>PL43490</v>
          </cell>
        </row>
        <row r="4864">
          <cell r="A4864" t="str">
            <v>PL43600SAP-AC</v>
          </cell>
          <cell r="B4864" t="str">
            <v>SAP-AC</v>
          </cell>
          <cell r="C4864" t="str">
            <v>43600</v>
          </cell>
          <cell r="D4864" t="str">
            <v>Car parking - charged by AT</v>
          </cell>
          <cell r="E4864" t="str">
            <v>PL43600</v>
          </cell>
        </row>
        <row r="4865">
          <cell r="A4865" t="str">
            <v>43603SAP-AC</v>
          </cell>
          <cell r="B4865" t="str">
            <v>SAP-AC</v>
          </cell>
          <cell r="C4865" t="str">
            <v>43603</v>
          </cell>
          <cell r="D4865" t="str">
            <v>Auckland Transport Parking Fees</v>
          </cell>
          <cell r="E4865" t="str">
            <v>PL43603</v>
          </cell>
        </row>
        <row r="4866">
          <cell r="A4866" t="str">
            <v>PL43610SAP-AC</v>
          </cell>
          <cell r="B4866" t="str">
            <v>SAP-AC</v>
          </cell>
          <cell r="C4866" t="str">
            <v>43610</v>
          </cell>
          <cell r="D4866" t="str">
            <v>Motor vehicle expense - fuel and oil</v>
          </cell>
          <cell r="E4866" t="str">
            <v>PL43610</v>
          </cell>
        </row>
        <row r="4867">
          <cell r="A4867" t="str">
            <v>PL43615SAP-AC</v>
          </cell>
          <cell r="B4867" t="str">
            <v>SAP-AC</v>
          </cell>
          <cell r="C4867">
            <v>43615</v>
          </cell>
          <cell r="D4867" t="str">
            <v>Non passenger P&amp;E Fuel, Oil and Service</v>
          </cell>
          <cell r="E4867" t="str">
            <v>PL43615</v>
          </cell>
        </row>
        <row r="4868">
          <cell r="A4868" t="str">
            <v>PL43620SAP-AC</v>
          </cell>
          <cell r="B4868" t="str">
            <v>SAP-AC</v>
          </cell>
          <cell r="C4868" t="str">
            <v>43620</v>
          </cell>
          <cell r="D4868" t="str">
            <v>Motor vehicle expense - repairs and maintenance</v>
          </cell>
          <cell r="E4868" t="str">
            <v>PL43620</v>
          </cell>
        </row>
        <row r="4869">
          <cell r="A4869" t="str">
            <v>PL43630SAP-AC</v>
          </cell>
          <cell r="B4869" t="str">
            <v>SAP-AC</v>
          </cell>
          <cell r="C4869" t="str">
            <v>43630</v>
          </cell>
          <cell r="D4869" t="str">
            <v>Motor vehicle expense - lease</v>
          </cell>
          <cell r="E4869" t="str">
            <v>PL43630</v>
          </cell>
        </row>
        <row r="4870">
          <cell r="A4870" t="str">
            <v>PL43650SAP-AC</v>
          </cell>
          <cell r="B4870" t="str">
            <v>SAP-AC</v>
          </cell>
          <cell r="C4870">
            <v>43650</v>
          </cell>
          <cell r="D4870" t="str">
            <v>Motor Vehicle Fleet Management</v>
          </cell>
          <cell r="E4870" t="str">
            <v>PL43650</v>
          </cell>
        </row>
        <row r="4871">
          <cell r="A4871" t="str">
            <v>PL43690SAP-AC</v>
          </cell>
          <cell r="B4871" t="str">
            <v>SAP-AC</v>
          </cell>
          <cell r="C4871" t="str">
            <v>43690</v>
          </cell>
          <cell r="D4871" t="str">
            <v>Motor vehicle expense - other</v>
          </cell>
          <cell r="E4871" t="str">
            <v>PL43690</v>
          </cell>
        </row>
        <row r="4872">
          <cell r="A4872" t="str">
            <v>PL43720SAP-AC</v>
          </cell>
          <cell r="B4872" t="str">
            <v>SAP-AC</v>
          </cell>
          <cell r="C4872" t="str">
            <v>43720</v>
          </cell>
          <cell r="D4872" t="str">
            <v>Minor fixed asset expense below $1000</v>
          </cell>
          <cell r="E4872" t="str">
            <v>PL43720</v>
          </cell>
        </row>
        <row r="4873">
          <cell r="A4873" t="str">
            <v>PL43721SAP-AC</v>
          </cell>
          <cell r="B4873" t="str">
            <v>SAP-AC</v>
          </cell>
          <cell r="C4873" t="str">
            <v>43721</v>
          </cell>
          <cell r="D4873" t="str">
            <v>Equipment purchases</v>
          </cell>
          <cell r="E4873" t="str">
            <v>PL43721</v>
          </cell>
        </row>
        <row r="4874">
          <cell r="A4874" t="str">
            <v>PL43740SAP-AC</v>
          </cell>
          <cell r="B4874" t="str">
            <v>SAP-AC</v>
          </cell>
          <cell r="C4874" t="str">
            <v>43740</v>
          </cell>
          <cell r="D4874" t="str">
            <v>Infrastructural purchase expense - land</v>
          </cell>
          <cell r="E4874" t="str">
            <v>PL43740</v>
          </cell>
        </row>
        <row r="4875">
          <cell r="A4875" t="str">
            <v>PL43760SAP-AC</v>
          </cell>
          <cell r="B4875" t="str">
            <v>SAP-AC</v>
          </cell>
          <cell r="C4875" t="str">
            <v>43760</v>
          </cell>
          <cell r="D4875" t="str">
            <v>Infrastructural purchase - non land</v>
          </cell>
          <cell r="E4875" t="str">
            <v>PL43760</v>
          </cell>
        </row>
        <row r="4876">
          <cell r="A4876" t="str">
            <v>PL43780SAP-AC</v>
          </cell>
          <cell r="B4876" t="str">
            <v>SAP-AC</v>
          </cell>
          <cell r="C4876" t="str">
            <v>43780</v>
          </cell>
          <cell r="D4876" t="str">
            <v>Fixed asset purchase - non infrastructure</v>
          </cell>
          <cell r="E4876" t="str">
            <v>PL43780</v>
          </cell>
        </row>
        <row r="4877">
          <cell r="A4877" t="str">
            <v>PL43910SAP-AC</v>
          </cell>
          <cell r="B4877" t="str">
            <v>SAP-AC</v>
          </cell>
          <cell r="C4877" t="str">
            <v>43910</v>
          </cell>
          <cell r="D4877" t="str">
            <v>Computer software expense</v>
          </cell>
          <cell r="E4877" t="str">
            <v>PL43910</v>
          </cell>
        </row>
        <row r="4878">
          <cell r="A4878" t="str">
            <v>PL43920SAP-AC</v>
          </cell>
          <cell r="B4878" t="str">
            <v>SAP-AC</v>
          </cell>
          <cell r="C4878" t="str">
            <v>43920</v>
          </cell>
          <cell r="D4878" t="str">
            <v>Computer hardware purchase</v>
          </cell>
          <cell r="E4878" t="str">
            <v>PL43920</v>
          </cell>
        </row>
        <row r="4879">
          <cell r="A4879" t="str">
            <v>PL43940SAP-AC</v>
          </cell>
          <cell r="B4879" t="str">
            <v>SAP-AC</v>
          </cell>
          <cell r="C4879" t="str">
            <v>43940</v>
          </cell>
          <cell r="D4879" t="str">
            <v>Computer hardware repairs and maintenance exp</v>
          </cell>
          <cell r="E4879" t="str">
            <v>PL43940</v>
          </cell>
        </row>
        <row r="4880">
          <cell r="A4880" t="str">
            <v>PL43960SAP-AC</v>
          </cell>
          <cell r="B4880" t="str">
            <v>SAP-AC</v>
          </cell>
          <cell r="C4880" t="str">
            <v>43960</v>
          </cell>
          <cell r="D4880" t="str">
            <v>Website hosting expense</v>
          </cell>
          <cell r="E4880" t="str">
            <v>PL43960</v>
          </cell>
        </row>
        <row r="4881">
          <cell r="A4881" t="str">
            <v>PL44210SAP-AC</v>
          </cell>
          <cell r="B4881" t="str">
            <v>SAP-AC</v>
          </cell>
          <cell r="C4881" t="str">
            <v>44210</v>
          </cell>
          <cell r="D4881" t="str">
            <v>Marketing and advertising expense</v>
          </cell>
          <cell r="E4881" t="str">
            <v>PL44210</v>
          </cell>
        </row>
        <row r="4882">
          <cell r="A4882" t="str">
            <v>PL44280SAP-AC</v>
          </cell>
          <cell r="B4882" t="str">
            <v>SAP-AC</v>
          </cell>
          <cell r="C4882" t="str">
            <v>44280</v>
          </cell>
          <cell r="D4882" t="str">
            <v>Print media marketing</v>
          </cell>
          <cell r="E4882" t="str">
            <v>PL44280</v>
          </cell>
        </row>
        <row r="4883">
          <cell r="A4883" t="str">
            <v>PL44290SAP-AC</v>
          </cell>
          <cell r="B4883" t="str">
            <v>SAP-AC</v>
          </cell>
          <cell r="C4883" t="str">
            <v>44290</v>
          </cell>
          <cell r="D4883" t="str">
            <v>TV / radio marketing</v>
          </cell>
          <cell r="E4883" t="str">
            <v>PL44290</v>
          </cell>
        </row>
        <row r="4884">
          <cell r="A4884" t="str">
            <v>PL44300SAP-AC</v>
          </cell>
          <cell r="B4884" t="str">
            <v>SAP-AC</v>
          </cell>
          <cell r="C4884" t="str">
            <v>44300</v>
          </cell>
          <cell r="D4884" t="str">
            <v>Internet on-line marketing</v>
          </cell>
          <cell r="E4884" t="str">
            <v>PL44300</v>
          </cell>
        </row>
        <row r="4885">
          <cell r="A4885" t="str">
            <v>PL44310SAP-AC</v>
          </cell>
          <cell r="B4885" t="str">
            <v>SAP-AC</v>
          </cell>
          <cell r="C4885" t="str">
            <v>44310</v>
          </cell>
          <cell r="D4885" t="str">
            <v>Events marketing</v>
          </cell>
          <cell r="E4885" t="str">
            <v>PL44310</v>
          </cell>
        </row>
        <row r="4886">
          <cell r="A4886" t="str">
            <v>PL44320SAP-AC</v>
          </cell>
          <cell r="B4886" t="str">
            <v>SAP-AC</v>
          </cell>
          <cell r="C4886" t="str">
            <v>44320</v>
          </cell>
          <cell r="D4886" t="str">
            <v>Domestic marketing</v>
          </cell>
          <cell r="E4886" t="str">
            <v>PL44320</v>
          </cell>
        </row>
        <row r="4887">
          <cell r="A4887" t="str">
            <v>PL44330SAP-AC</v>
          </cell>
          <cell r="B4887" t="str">
            <v>SAP-AC</v>
          </cell>
          <cell r="C4887" t="str">
            <v>44330</v>
          </cell>
          <cell r="D4887" t="str">
            <v>International marketing</v>
          </cell>
          <cell r="E4887" t="str">
            <v>PL44330</v>
          </cell>
        </row>
        <row r="4888">
          <cell r="A4888" t="str">
            <v>PL44340SAP-AC</v>
          </cell>
          <cell r="B4888" t="str">
            <v>SAP-AC</v>
          </cell>
          <cell r="C4888" t="str">
            <v>44340</v>
          </cell>
          <cell r="D4888" t="str">
            <v>Trade shows</v>
          </cell>
          <cell r="E4888" t="str">
            <v>PL44340</v>
          </cell>
        </row>
        <row r="4889">
          <cell r="A4889" t="str">
            <v>PL44350SAP-AC</v>
          </cell>
          <cell r="B4889" t="str">
            <v>SAP-AC</v>
          </cell>
          <cell r="C4889" t="str">
            <v>44350</v>
          </cell>
          <cell r="D4889" t="str">
            <v>Research and statistical information exp</v>
          </cell>
          <cell r="E4889" t="str">
            <v>PL44350</v>
          </cell>
        </row>
        <row r="4890">
          <cell r="A4890" t="str">
            <v>PL44360SAP-AC</v>
          </cell>
          <cell r="B4890" t="str">
            <v>SAP-AC</v>
          </cell>
          <cell r="C4890" t="str">
            <v>44360</v>
          </cell>
          <cell r="D4890" t="str">
            <v>Familiarizations</v>
          </cell>
          <cell r="E4890" t="str">
            <v>PL44360</v>
          </cell>
        </row>
        <row r="4891">
          <cell r="A4891" t="str">
            <v>PL44370SAP-AC</v>
          </cell>
          <cell r="B4891" t="str">
            <v>SAP-AC</v>
          </cell>
          <cell r="C4891" t="str">
            <v>44370</v>
          </cell>
          <cell r="D4891" t="str">
            <v>IMP hosting</v>
          </cell>
          <cell r="E4891" t="str">
            <v>PL44370</v>
          </cell>
        </row>
        <row r="4892">
          <cell r="A4892" t="str">
            <v>PL44380SAP-AC</v>
          </cell>
          <cell r="B4892" t="str">
            <v>SAP-AC</v>
          </cell>
          <cell r="C4892" t="str">
            <v>44380</v>
          </cell>
          <cell r="D4892" t="str">
            <v>Public information and engagement</v>
          </cell>
          <cell r="E4892" t="str">
            <v>PL44380</v>
          </cell>
        </row>
        <row r="4893">
          <cell r="A4893" t="str">
            <v>PL44410SAP-AC</v>
          </cell>
          <cell r="B4893" t="str">
            <v>SAP-AC</v>
          </cell>
          <cell r="C4893" t="str">
            <v>44410</v>
          </cell>
          <cell r="D4893" t="str">
            <v>Materials expense</v>
          </cell>
          <cell r="E4893" t="str">
            <v>PL44410</v>
          </cell>
        </row>
        <row r="4894">
          <cell r="A4894" t="str">
            <v>PL44411SAP-AC</v>
          </cell>
          <cell r="B4894" t="str">
            <v>SAP-AC</v>
          </cell>
          <cell r="C4894" t="str">
            <v>44411</v>
          </cell>
          <cell r="D4894" t="str">
            <v xml:space="preserve"> Animal food</v>
          </cell>
          <cell r="E4894" t="str">
            <v>PL44411</v>
          </cell>
        </row>
        <row r="4895">
          <cell r="A4895" t="str">
            <v>PL44412SAP-AC</v>
          </cell>
          <cell r="B4895" t="str">
            <v>SAP-AC</v>
          </cell>
          <cell r="C4895" t="str">
            <v>44412</v>
          </cell>
          <cell r="D4895" t="str">
            <v xml:space="preserve"> Art supplies</v>
          </cell>
          <cell r="E4895" t="str">
            <v>PL44412</v>
          </cell>
        </row>
        <row r="4896">
          <cell r="A4896" t="str">
            <v>PL44610SAP-AC</v>
          </cell>
          <cell r="B4896" t="str">
            <v>SAP-AC</v>
          </cell>
          <cell r="C4896" t="str">
            <v>44610</v>
          </cell>
          <cell r="D4896" t="str">
            <v>Court lodgement fees expense</v>
          </cell>
          <cell r="E4896" t="str">
            <v>PL44610</v>
          </cell>
        </row>
        <row r="4897">
          <cell r="A4897" t="str">
            <v>PL44630SAP-AC</v>
          </cell>
          <cell r="B4897" t="str">
            <v>SAP-AC</v>
          </cell>
          <cell r="C4897" t="str">
            <v>44630</v>
          </cell>
          <cell r="D4897" t="str">
            <v>Court commission charges expense</v>
          </cell>
          <cell r="E4897" t="str">
            <v>PL44630</v>
          </cell>
        </row>
        <row r="4898">
          <cell r="A4898" t="str">
            <v>PL44710SAP-AC</v>
          </cell>
          <cell r="B4898" t="str">
            <v>SAP-AC</v>
          </cell>
          <cell r="C4898" t="str">
            <v>44710</v>
          </cell>
          <cell r="D4898" t="str">
            <v>Shared service expenditure - inter-entity</v>
          </cell>
          <cell r="E4898" t="str">
            <v>PL44710</v>
          </cell>
        </row>
        <row r="4899">
          <cell r="A4899" t="str">
            <v>PL44720SAP-AC</v>
          </cell>
          <cell r="B4899" t="str">
            <v>SAP-AC</v>
          </cell>
          <cell r="C4899" t="str">
            <v>44720</v>
          </cell>
          <cell r="D4899" t="str">
            <v>Time charging expenditure - inter-entity</v>
          </cell>
          <cell r="E4899" t="str">
            <v>PL44720</v>
          </cell>
        </row>
        <row r="4900">
          <cell r="A4900" t="str">
            <v>PL44910SAP-AC</v>
          </cell>
          <cell r="B4900" t="str">
            <v>SAP-AC</v>
          </cell>
          <cell r="C4900" t="str">
            <v>44910</v>
          </cell>
          <cell r="D4900" t="str">
            <v>Operating lease expense</v>
          </cell>
          <cell r="E4900" t="str">
            <v>PL44910</v>
          </cell>
        </row>
        <row r="4901">
          <cell r="A4901" t="str">
            <v>PL44920SAP-AC</v>
          </cell>
          <cell r="B4901" t="str">
            <v>SAP-AC</v>
          </cell>
          <cell r="C4901" t="str">
            <v>44920</v>
          </cell>
          <cell r="D4901" t="str">
            <v>Consequential opex</v>
          </cell>
          <cell r="E4901" t="str">
            <v>PL44920</v>
          </cell>
        </row>
        <row r="4902">
          <cell r="A4902" t="str">
            <v>PL44930SAP-AC</v>
          </cell>
          <cell r="B4902" t="str">
            <v>SAP-AC</v>
          </cell>
          <cell r="C4902" t="str">
            <v>44930</v>
          </cell>
          <cell r="D4902" t="str">
            <v>Hireage expense</v>
          </cell>
          <cell r="E4902" t="str">
            <v>PL44930</v>
          </cell>
        </row>
        <row r="4903">
          <cell r="A4903" t="str">
            <v>PL44935SAP-AC</v>
          </cell>
          <cell r="B4903" t="str">
            <v>SAP-AC</v>
          </cell>
          <cell r="C4903" t="str">
            <v>44935</v>
          </cell>
          <cell r="D4903" t="str">
            <v>Workspace Relocations</v>
          </cell>
          <cell r="E4903" t="str">
            <v>PL44935</v>
          </cell>
        </row>
        <row r="4904">
          <cell r="A4904" t="str">
            <v>PL44940SAP-AC</v>
          </cell>
          <cell r="B4904" t="str">
            <v>SAP-AC</v>
          </cell>
          <cell r="C4904" t="str">
            <v>44940</v>
          </cell>
          <cell r="D4904" t="str">
            <v>Claims expense - other non-insurance</v>
          </cell>
          <cell r="E4904" t="str">
            <v>PL44940</v>
          </cell>
        </row>
        <row r="4905">
          <cell r="A4905" t="str">
            <v>PL44950SAP-AC</v>
          </cell>
          <cell r="B4905" t="str">
            <v>SAP-AC</v>
          </cell>
          <cell r="C4905" t="str">
            <v>44950</v>
          </cell>
          <cell r="D4905" t="str">
            <v>Bank charges expense</v>
          </cell>
          <cell r="E4905" t="str">
            <v>PL44950</v>
          </cell>
        </row>
        <row r="4906">
          <cell r="A4906" t="str">
            <v>PL44951SAP-AC</v>
          </cell>
          <cell r="B4906" t="str">
            <v>SAP-AC</v>
          </cell>
          <cell r="C4906" t="str">
            <v>44951</v>
          </cell>
          <cell r="D4906" t="str">
            <v>Bank facilities fees</v>
          </cell>
          <cell r="E4906" t="str">
            <v>PL44951</v>
          </cell>
        </row>
        <row r="4907">
          <cell r="A4907" t="str">
            <v>PL44952SAP-AC</v>
          </cell>
          <cell r="B4907" t="str">
            <v>SAP-AC</v>
          </cell>
          <cell r="C4907" t="str">
            <v>44952</v>
          </cell>
          <cell r="D4907" t="str">
            <v>Merchant service fees for credit cards</v>
          </cell>
          <cell r="E4907" t="str">
            <v>PL44952</v>
          </cell>
        </row>
        <row r="4908">
          <cell r="A4908" t="str">
            <v>PL44953SAP-AC</v>
          </cell>
          <cell r="B4908" t="str">
            <v>SAP-AC</v>
          </cell>
          <cell r="C4908" t="str">
            <v>44953</v>
          </cell>
          <cell r="D4908" t="str">
            <v>SAP Cashdesk unders and overs</v>
          </cell>
          <cell r="E4908" t="str">
            <v>PL44953</v>
          </cell>
        </row>
        <row r="4909">
          <cell r="A4909" t="str">
            <v>PL44960SAP-AC</v>
          </cell>
          <cell r="B4909" t="str">
            <v>SAP-AC</v>
          </cell>
          <cell r="C4909" t="str">
            <v>44960</v>
          </cell>
          <cell r="D4909" t="str">
            <v>Bad debts written off</v>
          </cell>
          <cell r="E4909" t="str">
            <v>PL44960</v>
          </cell>
        </row>
        <row r="4910">
          <cell r="A4910" t="str">
            <v>PL44962SAP-AC</v>
          </cell>
          <cell r="B4910" t="str">
            <v>SAP-AC</v>
          </cell>
          <cell r="C4910" t="str">
            <v>44962</v>
          </cell>
          <cell r="D4910" t="str">
            <v>Corporate write-off</v>
          </cell>
          <cell r="E4910" t="str">
            <v>PL44962</v>
          </cell>
        </row>
        <row r="4911">
          <cell r="A4911" t="str">
            <v>PL44970SAP-AC</v>
          </cell>
          <cell r="B4911" t="str">
            <v>SAP-AC</v>
          </cell>
          <cell r="C4911" t="str">
            <v>44970</v>
          </cell>
          <cell r="D4911" t="str">
            <v>Doubtful debt expense</v>
          </cell>
          <cell r="E4911" t="str">
            <v>PL44970</v>
          </cell>
        </row>
        <row r="4912">
          <cell r="A4912" t="str">
            <v>PL44980SAP-AC</v>
          </cell>
          <cell r="B4912" t="str">
            <v>SAP-AC</v>
          </cell>
          <cell r="C4912" t="str">
            <v>44980</v>
          </cell>
          <cell r="D4912" t="str">
            <v>Debt collection expenses</v>
          </cell>
          <cell r="E4912" t="str">
            <v>PL44980</v>
          </cell>
        </row>
        <row r="4913">
          <cell r="A4913" t="str">
            <v>PL44990SAP-AC</v>
          </cell>
          <cell r="B4913" t="str">
            <v>SAP-AC</v>
          </cell>
          <cell r="C4913" t="str">
            <v>44990</v>
          </cell>
          <cell r="D4913" t="str">
            <v>Membership expense</v>
          </cell>
          <cell r="E4913" t="str">
            <v>PL44990</v>
          </cell>
        </row>
        <row r="4914">
          <cell r="A4914" t="str">
            <v>PL45000SAP-AC</v>
          </cell>
          <cell r="B4914" t="str">
            <v>SAP-AC</v>
          </cell>
          <cell r="C4914" t="str">
            <v>45000</v>
          </cell>
          <cell r="D4914" t="str">
            <v>Feasibility / abandoned projects expense</v>
          </cell>
          <cell r="E4914" t="str">
            <v>PL45000</v>
          </cell>
        </row>
        <row r="4915">
          <cell r="A4915" t="str">
            <v>PL45010SAP-AC</v>
          </cell>
          <cell r="B4915" t="str">
            <v>SAP-AC</v>
          </cell>
          <cell r="C4915" t="str">
            <v>45010</v>
          </cell>
          <cell r="D4915" t="str">
            <v>Signage expense</v>
          </cell>
          <cell r="E4915" t="str">
            <v>PL45010</v>
          </cell>
        </row>
        <row r="4916">
          <cell r="A4916" t="str">
            <v>PL45020SAP-AC</v>
          </cell>
          <cell r="B4916" t="str">
            <v>SAP-AC</v>
          </cell>
          <cell r="C4916" t="str">
            <v>45020</v>
          </cell>
          <cell r="D4916" t="str">
            <v>Storage and records management</v>
          </cell>
          <cell r="E4916" t="str">
            <v>PL45020</v>
          </cell>
        </row>
        <row r="4917">
          <cell r="A4917" t="str">
            <v>PL45030SAP-AC</v>
          </cell>
          <cell r="B4917" t="str">
            <v>SAP-AC</v>
          </cell>
          <cell r="C4917" t="str">
            <v>45030</v>
          </cell>
          <cell r="D4917" t="str">
            <v>Rodent and pest control expense</v>
          </cell>
          <cell r="E4917" t="str">
            <v>PL45030</v>
          </cell>
        </row>
        <row r="4918">
          <cell r="A4918" t="str">
            <v>PL45040SAP-AC</v>
          </cell>
          <cell r="B4918" t="str">
            <v>SAP-AC</v>
          </cell>
          <cell r="C4918" t="str">
            <v>45040</v>
          </cell>
          <cell r="D4918" t="str">
            <v>Production fees</v>
          </cell>
          <cell r="E4918" t="str">
            <v>PL45040</v>
          </cell>
        </row>
        <row r="4919">
          <cell r="A4919" t="str">
            <v>PL45050SAP-AC</v>
          </cell>
          <cell r="B4919" t="str">
            <v>SAP-AC</v>
          </cell>
          <cell r="C4919" t="str">
            <v>45050</v>
          </cell>
          <cell r="D4919" t="str">
            <v>Production expenses</v>
          </cell>
          <cell r="E4919" t="str">
            <v>PL45050</v>
          </cell>
        </row>
        <row r="4920">
          <cell r="A4920" t="str">
            <v>PL45060SAP-AC</v>
          </cell>
          <cell r="B4920" t="str">
            <v>SAP-AC</v>
          </cell>
          <cell r="C4920" t="str">
            <v>45060</v>
          </cell>
          <cell r="D4920" t="str">
            <v>Accreditations expense (NZQA)</v>
          </cell>
          <cell r="E4920" t="str">
            <v>PL45060</v>
          </cell>
        </row>
        <row r="4921">
          <cell r="A4921" t="str">
            <v>PL45070SAP-AC</v>
          </cell>
          <cell r="B4921" t="str">
            <v>SAP-AC</v>
          </cell>
          <cell r="C4921" t="str">
            <v>45070</v>
          </cell>
          <cell r="D4921" t="str">
            <v>Sustainability Costs</v>
          </cell>
          <cell r="E4921" t="str">
            <v>PL45070</v>
          </cell>
        </row>
        <row r="4922">
          <cell r="A4922" t="str">
            <v>PL45280SAP-AC</v>
          </cell>
          <cell r="B4922" t="str">
            <v>SAP-AC</v>
          </cell>
          <cell r="C4922" t="str">
            <v>45280</v>
          </cell>
          <cell r="D4922" t="str">
            <v>Vouchers - gifts/prizes</v>
          </cell>
          <cell r="E4922" t="str">
            <v>PL45280</v>
          </cell>
        </row>
        <row r="4923">
          <cell r="A4923" t="str">
            <v>PL45290SAP-AC</v>
          </cell>
          <cell r="B4923" t="str">
            <v>SAP-AC</v>
          </cell>
          <cell r="C4923" t="str">
            <v>45290</v>
          </cell>
          <cell r="D4923" t="str">
            <v>Other expenses on activities</v>
          </cell>
          <cell r="E4923" t="str">
            <v>PL45290</v>
          </cell>
        </row>
        <row r="4924">
          <cell r="A4924" t="str">
            <v>PL45291SAP-AC</v>
          </cell>
          <cell r="B4924" t="str">
            <v>SAP-AC</v>
          </cell>
          <cell r="C4924" t="str">
            <v>45291</v>
          </cell>
          <cell r="D4924" t="str">
            <v>Other expenses - group allocation</v>
          </cell>
          <cell r="E4924" t="str">
            <v>PL45291</v>
          </cell>
        </row>
        <row r="4925">
          <cell r="A4925" t="str">
            <v>PL45292SAP-AC</v>
          </cell>
          <cell r="B4925" t="str">
            <v>SAP-AC</v>
          </cell>
          <cell r="C4925" t="str">
            <v>45292</v>
          </cell>
          <cell r="D4925" t="str">
            <v>Operating savings and efficiencies identified</v>
          </cell>
          <cell r="E4925" t="str">
            <v>PL45292</v>
          </cell>
        </row>
        <row r="4926">
          <cell r="A4926" t="str">
            <v>PL45293SAP-AC</v>
          </cell>
          <cell r="B4926" t="str">
            <v>SAP-AC</v>
          </cell>
          <cell r="C4926" t="str">
            <v>45293</v>
          </cell>
          <cell r="D4926" t="str">
            <v>Programming Expenses</v>
          </cell>
          <cell r="E4926" t="str">
            <v>PL45293</v>
          </cell>
        </row>
        <row r="4927">
          <cell r="A4927" t="str">
            <v>PL45298SAP-AC</v>
          </cell>
          <cell r="B4927" t="str">
            <v>SAP-AC</v>
          </cell>
          <cell r="C4927" t="str">
            <v>45298</v>
          </cell>
          <cell r="D4927" t="str">
            <v>Rate reduction options</v>
          </cell>
          <cell r="E4927" t="str">
            <v>PL45299</v>
          </cell>
        </row>
        <row r="4928">
          <cell r="A4928" t="str">
            <v>PL45299SAP-AC</v>
          </cell>
          <cell r="B4928" t="str">
            <v>SAP-AC</v>
          </cell>
          <cell r="C4928" t="str">
            <v>45299</v>
          </cell>
          <cell r="D4928" t="str">
            <v>Operating savings and efficiency target</v>
          </cell>
          <cell r="E4928" t="str">
            <v>PL45299</v>
          </cell>
        </row>
        <row r="4929">
          <cell r="A4929" t="str">
            <v>PL49999SAP-AC</v>
          </cell>
          <cell r="B4929" t="str">
            <v>SAP-AC</v>
          </cell>
          <cell r="C4929" t="str">
            <v>49999</v>
          </cell>
          <cell r="D4929" t="str">
            <v>PO Migration blocked</v>
          </cell>
          <cell r="E4929" t="str">
            <v>PL49999</v>
          </cell>
        </row>
        <row r="4930">
          <cell r="A4930" t="str">
            <v>PL50010SAP-AC</v>
          </cell>
          <cell r="B4930" t="str">
            <v>SAP-AC</v>
          </cell>
          <cell r="C4930" t="str">
            <v>50010</v>
          </cell>
          <cell r="D4930" t="str">
            <v>Internal charges - Time</v>
          </cell>
          <cell r="E4930" t="str">
            <v>PL50010</v>
          </cell>
        </row>
        <row r="4931">
          <cell r="A4931" t="str">
            <v>PL50020SAP-AC</v>
          </cell>
          <cell r="B4931" t="str">
            <v>SAP-AC</v>
          </cell>
          <cell r="C4931" t="str">
            <v>50020</v>
          </cell>
          <cell r="D4931" t="str">
            <v>Internal recovery - Time</v>
          </cell>
          <cell r="E4931" t="str">
            <v>PL50010</v>
          </cell>
        </row>
        <row r="4932">
          <cell r="A4932" t="str">
            <v>PL50030SAP-AC</v>
          </cell>
          <cell r="B4932" t="str">
            <v>SAP-AC</v>
          </cell>
          <cell r="C4932" t="str">
            <v>50030</v>
          </cell>
          <cell r="D4932" t="str">
            <v>Internal charges - Bands A-G Time Rate 1</v>
          </cell>
          <cell r="E4932" t="str">
            <v>PL50030</v>
          </cell>
        </row>
        <row r="4933">
          <cell r="A4933" t="str">
            <v>PL50040SAP-AC</v>
          </cell>
          <cell r="B4933" t="str">
            <v>SAP-AC</v>
          </cell>
          <cell r="C4933" t="str">
            <v>50040</v>
          </cell>
          <cell r="D4933" t="str">
            <v>Internal charges - Bands H-J Time Rate 2</v>
          </cell>
          <cell r="E4933" t="str">
            <v>PL50040</v>
          </cell>
        </row>
        <row r="4934">
          <cell r="A4934" t="str">
            <v>PL50050SAP-AC</v>
          </cell>
          <cell r="B4934" t="str">
            <v>SAP-AC</v>
          </cell>
          <cell r="C4934" t="str">
            <v>50050</v>
          </cell>
          <cell r="D4934" t="str">
            <v>Internal charges - Bands K-L Time Rate 3</v>
          </cell>
          <cell r="E4934" t="str">
            <v>PL50050</v>
          </cell>
        </row>
        <row r="4935">
          <cell r="A4935" t="str">
            <v>PL50060SAP-AC</v>
          </cell>
          <cell r="B4935" t="str">
            <v>SAP-AC</v>
          </cell>
          <cell r="C4935" t="str">
            <v>50060</v>
          </cell>
          <cell r="D4935" t="str">
            <v>Internal charges - Time rate 4</v>
          </cell>
          <cell r="E4935" t="str">
            <v>PL50060</v>
          </cell>
        </row>
        <row r="4936">
          <cell r="A4936" t="str">
            <v>PL50070SAP-AC</v>
          </cell>
          <cell r="B4936" t="str">
            <v>SAP-AC</v>
          </cell>
          <cell r="C4936" t="str">
            <v>50070</v>
          </cell>
          <cell r="D4936" t="str">
            <v>Internal charges - Property rental</v>
          </cell>
          <cell r="E4936" t="str">
            <v>PL50070</v>
          </cell>
        </row>
        <row r="4937">
          <cell r="A4937" t="str">
            <v>PL50080SAP-AC</v>
          </cell>
          <cell r="B4937" t="str">
            <v>SAP-AC</v>
          </cell>
          <cell r="C4937" t="str">
            <v>50080</v>
          </cell>
          <cell r="D4937" t="str">
            <v>Internal charges - IT cost</v>
          </cell>
          <cell r="E4937" t="str">
            <v>PL50080</v>
          </cell>
        </row>
        <row r="4938">
          <cell r="A4938" t="str">
            <v>PL50090SAP-AC</v>
          </cell>
          <cell r="B4938" t="str">
            <v>SAP-AC</v>
          </cell>
          <cell r="C4938" t="str">
            <v>50090</v>
          </cell>
          <cell r="D4938" t="str">
            <v>Internal charges - Teleco cost</v>
          </cell>
          <cell r="E4938" t="str">
            <v>PL50090</v>
          </cell>
        </row>
        <row r="4939">
          <cell r="A4939" t="str">
            <v>PL50100SAP-AC</v>
          </cell>
          <cell r="B4939" t="str">
            <v>SAP-AC</v>
          </cell>
          <cell r="C4939" t="str">
            <v>50100</v>
          </cell>
          <cell r="D4939" t="str">
            <v>Internal charges - Vehicle cost</v>
          </cell>
          <cell r="E4939" t="str">
            <v>PL50100</v>
          </cell>
        </row>
        <row r="4940">
          <cell r="A4940" t="str">
            <v>PL50110SAP-AC</v>
          </cell>
          <cell r="B4940" t="str">
            <v>SAP-AC</v>
          </cell>
          <cell r="C4940" t="str">
            <v>50110</v>
          </cell>
          <cell r="D4940" t="str">
            <v>Internal charges - City Parks Services</v>
          </cell>
          <cell r="E4940" t="str">
            <v>PL50110</v>
          </cell>
        </row>
        <row r="4941">
          <cell r="A4941" t="str">
            <v>PL50120SAP-AC</v>
          </cell>
          <cell r="B4941" t="str">
            <v>SAP-AC</v>
          </cell>
          <cell r="C4941" t="str">
            <v>50120</v>
          </cell>
          <cell r="D4941" t="str">
            <v>Internal charges - Catering cost</v>
          </cell>
          <cell r="E4941" t="str">
            <v>PL50120</v>
          </cell>
        </row>
        <row r="4942">
          <cell r="A4942" t="str">
            <v>PL50125SAP-AC</v>
          </cell>
          <cell r="B4942" t="str">
            <v>SAP-AC</v>
          </cell>
          <cell r="C4942" t="str">
            <v>50125</v>
          </cell>
          <cell r="D4942" t="str">
            <v>Internal charges - marketing</v>
          </cell>
          <cell r="E4942" t="str">
            <v>PL50125</v>
          </cell>
        </row>
        <row r="4943">
          <cell r="A4943" t="str">
            <v>PL50130SAP-AC</v>
          </cell>
          <cell r="B4943" t="str">
            <v>SAP-AC</v>
          </cell>
          <cell r="C4943" t="str">
            <v>50130</v>
          </cell>
          <cell r="D4943" t="str">
            <v>Internal charges - Printing cost</v>
          </cell>
          <cell r="E4943" t="str">
            <v>PL50130</v>
          </cell>
        </row>
        <row r="4944">
          <cell r="A4944" t="str">
            <v>PL50140SAP-AC</v>
          </cell>
          <cell r="B4944" t="str">
            <v>SAP-AC</v>
          </cell>
          <cell r="C4944" t="str">
            <v>50140</v>
          </cell>
          <cell r="D4944" t="str">
            <v>Internal charges - Interest</v>
          </cell>
          <cell r="E4944" t="str">
            <v>PL50140</v>
          </cell>
        </row>
        <row r="4945">
          <cell r="A4945" t="str">
            <v>PL50250SAP-AC</v>
          </cell>
          <cell r="B4945" t="str">
            <v>SAP-AC</v>
          </cell>
          <cell r="C4945" t="str">
            <v>50250</v>
          </cell>
          <cell r="D4945" t="str">
            <v>Internal charges - Other</v>
          </cell>
          <cell r="E4945" t="str">
            <v>PL50250</v>
          </cell>
        </row>
        <row r="4946">
          <cell r="A4946" t="str">
            <v>PL50260SAP-AC</v>
          </cell>
          <cell r="B4946" t="str">
            <v>SAP-AC</v>
          </cell>
          <cell r="C4946" t="str">
            <v>50260</v>
          </cell>
          <cell r="D4946" t="str">
            <v>Internal revenue</v>
          </cell>
          <cell r="E4946" t="str">
            <v>PL50260</v>
          </cell>
        </row>
        <row r="4947">
          <cell r="A4947" t="str">
            <v>PL50261SAP-AC</v>
          </cell>
          <cell r="B4947" t="str">
            <v>SAP-AC</v>
          </cell>
          <cell r="C4947" t="str">
            <v>50261</v>
          </cell>
          <cell r="D4947" t="str">
            <v>Internal revenue - catering - beverages</v>
          </cell>
          <cell r="E4947" t="str">
            <v>PL50261</v>
          </cell>
        </row>
        <row r="4948">
          <cell r="A4948" t="str">
            <v>PL50262SAP-AC</v>
          </cell>
          <cell r="B4948" t="str">
            <v>SAP-AC</v>
          </cell>
          <cell r="C4948" t="str">
            <v>50262</v>
          </cell>
          <cell r="D4948" t="str">
            <v>Internal revenue - catering - food</v>
          </cell>
          <cell r="E4948" t="str">
            <v>PL50262</v>
          </cell>
        </row>
        <row r="4949">
          <cell r="A4949" t="str">
            <v>PL50510SAP-AC</v>
          </cell>
          <cell r="B4949" t="str">
            <v>SAP-AC</v>
          </cell>
          <cell r="C4949" t="str">
            <v>50510</v>
          </cell>
          <cell r="D4949" t="str">
            <v>Corporate cost allocation</v>
          </cell>
          <cell r="E4949" t="str">
            <v>PL50510</v>
          </cell>
        </row>
        <row r="4950">
          <cell r="A4950" t="str">
            <v>PL50520SAP-AC</v>
          </cell>
          <cell r="B4950" t="str">
            <v>SAP-AC</v>
          </cell>
          <cell r="C4950" t="str">
            <v>50520</v>
          </cell>
          <cell r="D4950" t="str">
            <v>Interest expense allocation</v>
          </cell>
          <cell r="E4950" t="str">
            <v>PL50520</v>
          </cell>
        </row>
        <row r="4951">
          <cell r="A4951" t="str">
            <v>PL50530SAP-AC</v>
          </cell>
          <cell r="B4951" t="str">
            <v>SAP-AC</v>
          </cell>
          <cell r="C4951" t="str">
            <v>50530</v>
          </cell>
          <cell r="D4951" t="str">
            <v>Group allocation</v>
          </cell>
          <cell r="E4951" t="str">
            <v>PL50530</v>
          </cell>
        </row>
        <row r="4952">
          <cell r="A4952" t="str">
            <v>PL50540SAP-AC</v>
          </cell>
          <cell r="B4952" t="str">
            <v>SAP-AC</v>
          </cell>
          <cell r="C4952" t="str">
            <v>50540</v>
          </cell>
          <cell r="D4952" t="str">
            <v>Local board cost allocation</v>
          </cell>
          <cell r="E4952" t="str">
            <v>PL50540</v>
          </cell>
        </row>
        <row r="4953">
          <cell r="A4953" t="str">
            <v>PL51010SAP-AC</v>
          </cell>
          <cell r="B4953" t="str">
            <v>SAP-AC</v>
          </cell>
          <cell r="C4953" t="str">
            <v>51010</v>
          </cell>
          <cell r="D4953" t="str">
            <v>Fixed asset settlement</v>
          </cell>
          <cell r="E4953" t="str">
            <v>PL51010</v>
          </cell>
        </row>
        <row r="4954">
          <cell r="A4954" t="str">
            <v>PL51020SAP-AC</v>
          </cell>
          <cell r="B4954" t="str">
            <v>SAP-AC</v>
          </cell>
          <cell r="C4954" t="str">
            <v>51020</v>
          </cell>
          <cell r="D4954" t="str">
            <v>WBS settlement</v>
          </cell>
          <cell r="E4954" t="str">
            <v>PL51020</v>
          </cell>
        </row>
        <row r="4955">
          <cell r="A4955" t="str">
            <v>PL51030SAP-AC</v>
          </cell>
          <cell r="B4955" t="str">
            <v>SAP-AC</v>
          </cell>
          <cell r="C4955" t="str">
            <v>51030</v>
          </cell>
          <cell r="D4955" t="str">
            <v>Project capital settlement</v>
          </cell>
          <cell r="E4955" t="str">
            <v>PL50010</v>
          </cell>
        </row>
        <row r="4956">
          <cell r="A4956" t="str">
            <v>PL51031SAP-AC</v>
          </cell>
          <cell r="B4956" t="str">
            <v>SAP-AC</v>
          </cell>
          <cell r="C4956" t="str">
            <v>51031</v>
          </cell>
          <cell r="D4956" t="str">
            <v>Project settlement outsourced works settlement</v>
          </cell>
          <cell r="E4956" t="str">
            <v>PL51031</v>
          </cell>
        </row>
        <row r="4957">
          <cell r="A4957" t="str">
            <v>PL52050SAP-AC</v>
          </cell>
          <cell r="B4957" t="str">
            <v>SAP-AC</v>
          </cell>
          <cell r="C4957" t="str">
            <v>52050</v>
          </cell>
          <cell r="D4957" t="str">
            <v>Other settlement</v>
          </cell>
          <cell r="E4957" t="str">
            <v>PL52050</v>
          </cell>
        </row>
        <row r="4958">
          <cell r="A4958" t="str">
            <v>PL53110SAP-AC</v>
          </cell>
          <cell r="B4958" t="str">
            <v>SAP-AC</v>
          </cell>
          <cell r="C4958">
            <v>53110</v>
          </cell>
          <cell r="D4958" t="str">
            <v>Internal revenue - AIM Services</v>
          </cell>
          <cell r="E4958" t="str">
            <v>PL53110</v>
          </cell>
        </row>
        <row r="4959">
          <cell r="A4959" t="str">
            <v>PL60010SAP-AC</v>
          </cell>
          <cell r="B4959" t="str">
            <v>SAP-AC</v>
          </cell>
          <cell r="C4959" t="str">
            <v>60010</v>
          </cell>
          <cell r="D4959" t="str">
            <v>Interest expense</v>
          </cell>
          <cell r="E4959" t="str">
            <v>PL60010</v>
          </cell>
        </row>
        <row r="4960">
          <cell r="A4960" t="str">
            <v>PL60013SAP-AC</v>
          </cell>
          <cell r="B4960" t="str">
            <v>SAP-AC</v>
          </cell>
          <cell r="C4960" t="str">
            <v>60013</v>
          </cell>
          <cell r="D4960" t="str">
            <v>Interest expense - time value adjustment other</v>
          </cell>
          <cell r="E4960" t="str">
            <v>PL60013</v>
          </cell>
        </row>
        <row r="4961">
          <cell r="A4961" t="str">
            <v>PL60014SAP-AC</v>
          </cell>
          <cell r="B4961" t="str">
            <v>SAP-AC</v>
          </cell>
          <cell r="C4961" t="str">
            <v>60014</v>
          </cell>
          <cell r="D4961" t="str">
            <v>Interest expense - time value adj of provisions</v>
          </cell>
          <cell r="E4961" t="str">
            <v>PL60014</v>
          </cell>
        </row>
        <row r="4962">
          <cell r="A4962" t="str">
            <v>PL60015SAP-AC</v>
          </cell>
          <cell r="B4962" t="str">
            <v>SAP-AC</v>
          </cell>
          <cell r="C4962" t="str">
            <v>60015</v>
          </cell>
          <cell r="D4962" t="str">
            <v>Interest expense - intercompany</v>
          </cell>
          <cell r="E4962" t="str">
            <v>PL60015</v>
          </cell>
        </row>
        <row r="4963">
          <cell r="A4963" t="str">
            <v>PL60016SAP-AC</v>
          </cell>
          <cell r="B4963" t="str">
            <v>SAP-AC</v>
          </cell>
          <cell r="C4963" t="str">
            <v>60016</v>
          </cell>
          <cell r="D4963" t="str">
            <v>Interest expense GoA</v>
          </cell>
          <cell r="E4963" t="str">
            <v>PL60010</v>
          </cell>
        </row>
        <row r="4964">
          <cell r="A4964" t="str">
            <v>PL60020SAP-AC</v>
          </cell>
          <cell r="B4964" t="str">
            <v>SAP-AC</v>
          </cell>
          <cell r="C4964" t="str">
            <v>60020</v>
          </cell>
          <cell r="D4964" t="str">
            <v>Net loss on early close out of swaps</v>
          </cell>
          <cell r="E4964" t="str">
            <v>PL60020</v>
          </cell>
        </row>
        <row r="4965">
          <cell r="A4965" t="str">
            <v>60040SAP-AC</v>
          </cell>
          <cell r="B4965" t="str">
            <v>SAP-AC</v>
          </cell>
          <cell r="C4965" t="str">
            <v>60040</v>
          </cell>
          <cell r="D4965" t="str">
            <v>Interest Expense-FVTSD-external</v>
          </cell>
          <cell r="E4965" t="str">
            <v>PL60020</v>
          </cell>
        </row>
        <row r="4966">
          <cell r="A4966" t="str">
            <v>60045SAP-AC</v>
          </cell>
          <cell r="B4966" t="str">
            <v>SAP-AC</v>
          </cell>
          <cell r="C4966">
            <v>60045</v>
          </cell>
          <cell r="D4966" t="str">
            <v>Interest Expense-FVTSD-intercompany</v>
          </cell>
          <cell r="E4966" t="str">
            <v>PL60020</v>
          </cell>
        </row>
        <row r="4967">
          <cell r="A4967" t="str">
            <v>PL60210SAP-AC</v>
          </cell>
          <cell r="B4967" t="str">
            <v>SAP-AC</v>
          </cell>
          <cell r="C4967" t="str">
            <v>60210</v>
          </cell>
          <cell r="D4967" t="str">
            <v>Interest expense capitalisation</v>
          </cell>
          <cell r="E4967" t="str">
            <v>PL60210</v>
          </cell>
        </row>
        <row r="4968">
          <cell r="A4968" t="str">
            <v>PL60530SAP-AC</v>
          </cell>
          <cell r="B4968" t="str">
            <v>SAP-AC</v>
          </cell>
          <cell r="C4968" t="str">
            <v>60530</v>
          </cell>
          <cell r="D4968" t="str">
            <v>Derivatives P&amp;L- FV changes</v>
          </cell>
          <cell r="E4968" t="str">
            <v>PL60530</v>
          </cell>
        </row>
        <row r="4969">
          <cell r="A4969" t="str">
            <v>PL61010SAP-AC</v>
          </cell>
          <cell r="B4969" t="str">
            <v>SAP-AC</v>
          </cell>
          <cell r="C4969" t="str">
            <v>61010</v>
          </cell>
          <cell r="D4969" t="str">
            <v>Amortisation of costs relating to debt issue</v>
          </cell>
          <cell r="E4969" t="str">
            <v>PL61010</v>
          </cell>
        </row>
        <row r="4970">
          <cell r="A4970" t="str">
            <v>PL61510SAP-AC</v>
          </cell>
          <cell r="B4970" t="str">
            <v>SAP-AC</v>
          </cell>
          <cell r="C4970" t="str">
            <v>61510</v>
          </cell>
          <cell r="D4970" t="str">
            <v>Loss on FV adj - Interest rate swaps</v>
          </cell>
          <cell r="E4970" t="str">
            <v>PL61510</v>
          </cell>
        </row>
        <row r="4971">
          <cell r="A4971" t="str">
            <v>PL61511SAP-AC</v>
          </cell>
          <cell r="B4971" t="str">
            <v>SAP-AC</v>
          </cell>
          <cell r="C4971" t="str">
            <v>61511</v>
          </cell>
          <cell r="D4971" t="str">
            <v>Loss on FV adj - Fwd FX contracts</v>
          </cell>
          <cell r="E4971" t="str">
            <v>PL61511</v>
          </cell>
        </row>
        <row r="4972">
          <cell r="A4972" t="str">
            <v>PL61512SAP-AC</v>
          </cell>
          <cell r="B4972" t="str">
            <v>SAP-AC</v>
          </cell>
          <cell r="C4972">
            <v>61512</v>
          </cell>
          <cell r="D4972" t="str">
            <v>Loss on FV adj - CCIRS</v>
          </cell>
          <cell r="E4972" t="str">
            <v>PL61512</v>
          </cell>
        </row>
        <row r="4973">
          <cell r="A4973" t="str">
            <v>PL61519SAP-AC</v>
          </cell>
          <cell r="B4973" t="str">
            <v>SAP-AC</v>
          </cell>
          <cell r="C4973" t="str">
            <v>61519</v>
          </cell>
          <cell r="D4973" t="str">
            <v>Loss on FV adj - Financial assets and liabilities</v>
          </cell>
          <cell r="E4973" t="str">
            <v>PL61519</v>
          </cell>
        </row>
        <row r="4974">
          <cell r="A4974" t="str">
            <v>PL61520SAP-AC</v>
          </cell>
          <cell r="B4974" t="str">
            <v>SAP-AC</v>
          </cell>
          <cell r="C4974" t="str">
            <v>61520</v>
          </cell>
          <cell r="D4974" t="str">
            <v>Loss on FV adj - IR swaps intercompany</v>
          </cell>
          <cell r="E4974" t="str">
            <v>PL61520</v>
          </cell>
        </row>
        <row r="4975">
          <cell r="A4975" t="str">
            <v>PL61521SAP-AC</v>
          </cell>
          <cell r="B4975" t="str">
            <v>SAP-AC</v>
          </cell>
          <cell r="C4975" t="str">
            <v>61521</v>
          </cell>
          <cell r="D4975" t="str">
            <v>Loss on FV adj - Fwd FX contracts intercompany</v>
          </cell>
          <cell r="E4975" t="str">
            <v>PL61521</v>
          </cell>
        </row>
        <row r="4976">
          <cell r="A4976" t="str">
            <v>PL61530SAP-AC</v>
          </cell>
          <cell r="B4976" t="str">
            <v>SAP-AC</v>
          </cell>
          <cell r="C4976" t="str">
            <v>61530</v>
          </cell>
          <cell r="D4976" t="str">
            <v>BLOCKED Realised foreign exchange gains</v>
          </cell>
          <cell r="E4976" t="str">
            <v>PL61530</v>
          </cell>
        </row>
        <row r="4977">
          <cell r="A4977" t="str">
            <v>PL61531SAP-AC</v>
          </cell>
          <cell r="B4977" t="str">
            <v>SAP-AC</v>
          </cell>
          <cell r="C4977">
            <v>61531</v>
          </cell>
          <cell r="D4977" t="str">
            <v>Realised foreign exchange gain/loss on FX deriv contracts - External</v>
          </cell>
          <cell r="E4977" t="str">
            <v>PL61531</v>
          </cell>
        </row>
        <row r="4978">
          <cell r="A4978" t="str">
            <v>PL61540SAP-AC</v>
          </cell>
          <cell r="B4978" t="str">
            <v>SAP-AC</v>
          </cell>
          <cell r="C4978" t="str">
            <v>61540</v>
          </cell>
          <cell r="D4978" t="str">
            <v>Realised foreign exchange losses</v>
          </cell>
          <cell r="E4978" t="str">
            <v>PL61540</v>
          </cell>
        </row>
        <row r="4979">
          <cell r="A4979" t="str">
            <v>PL61570SAP-AC</v>
          </cell>
          <cell r="B4979" t="str">
            <v>SAP-AC</v>
          </cell>
          <cell r="C4979" t="str">
            <v>61570</v>
          </cell>
          <cell r="D4979" t="str">
            <v>Unrealised foreign exchange losses</v>
          </cell>
          <cell r="E4979" t="str">
            <v>PL61570</v>
          </cell>
        </row>
        <row r="4980">
          <cell r="A4980" t="str">
            <v>PL62010SAP-AC</v>
          </cell>
          <cell r="B4980" t="str">
            <v>SAP-AC</v>
          </cell>
          <cell r="C4980" t="str">
            <v>62010</v>
          </cell>
          <cell r="D4980" t="str">
            <v>Redeemable preference shares dividends paid</v>
          </cell>
          <cell r="E4980" t="str">
            <v>PL62010</v>
          </cell>
        </row>
        <row r="4981">
          <cell r="A4981" t="str">
            <v>PL65010SAP-AC</v>
          </cell>
          <cell r="B4981" t="str">
            <v>SAP-AC</v>
          </cell>
          <cell r="C4981" t="str">
            <v>65010</v>
          </cell>
          <cell r="D4981" t="str">
            <v>Intercompany expense - capex funding</v>
          </cell>
          <cell r="E4981" t="str">
            <v>PL65010</v>
          </cell>
        </row>
        <row r="4982">
          <cell r="A4982" t="str">
            <v>PL65510SAP-AC</v>
          </cell>
          <cell r="B4982" t="str">
            <v>SAP-AC</v>
          </cell>
          <cell r="C4982" t="str">
            <v>65510</v>
          </cell>
          <cell r="D4982" t="str">
            <v>Loss on disposal of assets</v>
          </cell>
          <cell r="E4982" t="str">
            <v>PL65510</v>
          </cell>
        </row>
        <row r="4983">
          <cell r="A4983" t="str">
            <v>PL65511SAP-AC</v>
          </cell>
          <cell r="B4983" t="str">
            <v>SAP-AC</v>
          </cell>
          <cell r="C4983" t="str">
            <v>65511</v>
          </cell>
          <cell r="D4983" t="str">
            <v>Loss on FV of investment properties</v>
          </cell>
          <cell r="E4983" t="str">
            <v>PL65511</v>
          </cell>
        </row>
        <row r="4984">
          <cell r="A4984" t="str">
            <v>PL65515SAP-AC</v>
          </cell>
          <cell r="B4984" t="str">
            <v>SAP-AC</v>
          </cell>
          <cell r="C4984" t="str">
            <v>65515</v>
          </cell>
          <cell r="D4984" t="str">
            <v>Loss on sale of other assets</v>
          </cell>
          <cell r="E4984" t="str">
            <v>PL65515</v>
          </cell>
        </row>
        <row r="4985">
          <cell r="A4985" t="str">
            <v>PL65520SAP-AC</v>
          </cell>
          <cell r="B4985" t="str">
            <v>SAP-AC</v>
          </cell>
          <cell r="C4985" t="str">
            <v>65520</v>
          </cell>
          <cell r="D4985" t="str">
            <v>Loss on revaluation of PP&amp;E</v>
          </cell>
          <cell r="E4985" t="str">
            <v>PL65520</v>
          </cell>
        </row>
        <row r="4986">
          <cell r="A4986" t="str">
            <v>PL65529SAP-AC</v>
          </cell>
          <cell r="B4986" t="str">
            <v>SAP-AC</v>
          </cell>
          <cell r="C4986" t="str">
            <v>65529</v>
          </cell>
          <cell r="D4986" t="str">
            <v>Impairment of investment in subs, associates and JVs</v>
          </cell>
          <cell r="E4986" t="str">
            <v>PL65529</v>
          </cell>
        </row>
        <row r="4987">
          <cell r="A4987" t="str">
            <v>PL65530SAP-AC</v>
          </cell>
          <cell r="B4987" t="str">
            <v>SAP-AC</v>
          </cell>
          <cell r="C4987" t="str">
            <v>65530</v>
          </cell>
          <cell r="D4987" t="str">
            <v>Impairment of PPE</v>
          </cell>
          <cell r="E4987" t="str">
            <v>PL65530</v>
          </cell>
        </row>
        <row r="4988">
          <cell r="A4988" t="str">
            <v>PL65531SAP-AC</v>
          </cell>
          <cell r="B4988" t="str">
            <v>SAP-AC</v>
          </cell>
          <cell r="C4988" t="str">
            <v>65531</v>
          </cell>
          <cell r="D4988" t="str">
            <v>Loss on FV of biological assets</v>
          </cell>
          <cell r="E4988" t="str">
            <v>PL65531</v>
          </cell>
        </row>
        <row r="4989">
          <cell r="A4989" t="str">
            <v>PL65540SAP-AC</v>
          </cell>
          <cell r="B4989" t="str">
            <v>SAP-AC</v>
          </cell>
          <cell r="C4989" t="str">
            <v>65540</v>
          </cell>
          <cell r="D4989" t="str">
            <v>Capital subsidies expense</v>
          </cell>
          <cell r="E4989" t="str">
            <v>PL65540</v>
          </cell>
        </row>
        <row r="4990">
          <cell r="A4990" t="str">
            <v>PL65550SAP-AC</v>
          </cell>
          <cell r="B4990" t="str">
            <v>SAP-AC</v>
          </cell>
          <cell r="C4990" t="str">
            <v>65550</v>
          </cell>
          <cell r="D4990" t="str">
            <v>Abandoned capital projects</v>
          </cell>
          <cell r="E4990" t="str">
            <v>PL65550</v>
          </cell>
        </row>
        <row r="4991">
          <cell r="A4991" t="str">
            <v>PL65555SAP-AC</v>
          </cell>
          <cell r="B4991" t="str">
            <v>SAP-AC</v>
          </cell>
          <cell r="C4991" t="str">
            <v>65555</v>
          </cell>
          <cell r="D4991" t="str">
            <v>Vested assets for capitalisation</v>
          </cell>
          <cell r="E4991" t="str">
            <v>PL65555</v>
          </cell>
        </row>
        <row r="4992">
          <cell r="A4992" t="str">
            <v>PL65680SAP-AC</v>
          </cell>
          <cell r="B4992" t="str">
            <v>SAP-AC</v>
          </cell>
          <cell r="C4992" t="str">
            <v>65680</v>
          </cell>
          <cell r="D4992" t="str">
            <v>Weathertightness - insurance recoveries</v>
          </cell>
          <cell r="E4992" t="str">
            <v>PL65680</v>
          </cell>
        </row>
        <row r="4993">
          <cell r="A4993" t="str">
            <v>PL65690SAP-AC</v>
          </cell>
          <cell r="B4993" t="str">
            <v>SAP-AC</v>
          </cell>
          <cell r="C4993" t="str">
            <v>65690</v>
          </cell>
          <cell r="D4993" t="str">
            <v>Other non-operating expenditure</v>
          </cell>
          <cell r="E4993" t="str">
            <v>PL65690</v>
          </cell>
        </row>
        <row r="4994">
          <cell r="A4994" t="str">
            <v>PL66010SAP-AC</v>
          </cell>
          <cell r="B4994" t="str">
            <v>SAP-AC</v>
          </cell>
          <cell r="C4994" t="str">
            <v>66010</v>
          </cell>
          <cell r="D4994" t="str">
            <v>BLOCKED Income tax expense</v>
          </cell>
          <cell r="E4994" t="str">
            <v>PL66010</v>
          </cell>
        </row>
        <row r="4995">
          <cell r="A4995" t="str">
            <v>PL69990SAP-AC</v>
          </cell>
          <cell r="B4995" t="str">
            <v>SAP-AC</v>
          </cell>
          <cell r="C4995" t="str">
            <v>69990</v>
          </cell>
          <cell r="D4995" t="str">
            <v>Income tax expense</v>
          </cell>
          <cell r="E4995" t="str">
            <v>PL69990</v>
          </cell>
        </row>
        <row r="4996">
          <cell r="A4996" t="str">
            <v>PL69996SAP-AC</v>
          </cell>
          <cell r="B4996" t="str">
            <v>SAP-AC</v>
          </cell>
          <cell r="C4996" t="str">
            <v>69996</v>
          </cell>
          <cell r="D4996" t="str">
            <v>Income from discontinued operations</v>
          </cell>
          <cell r="E4996" t="str">
            <v>PL69996</v>
          </cell>
        </row>
        <row r="4997">
          <cell r="A4997" t="str">
            <v>BS81105SAP-AC</v>
          </cell>
          <cell r="B4997" t="str">
            <v>SAP-AC</v>
          </cell>
          <cell r="C4997" t="str">
            <v>81105</v>
          </cell>
          <cell r="D4997" t="str">
            <v>Equity contributed by disestab councils</v>
          </cell>
          <cell r="E4997" t="str">
            <v>BS81105</v>
          </cell>
        </row>
        <row r="4998">
          <cell r="A4998" t="str">
            <v>BS81110SAP-AC</v>
          </cell>
          <cell r="B4998" t="str">
            <v>SAP-AC</v>
          </cell>
          <cell r="C4998" t="str">
            <v>81110</v>
          </cell>
          <cell r="D4998" t="str">
            <v>Equity contributed by disestablished CCOs</v>
          </cell>
          <cell r="E4998" t="str">
            <v>BS81110</v>
          </cell>
        </row>
        <row r="4999">
          <cell r="A4999" t="str">
            <v>BS81120SAP-AC</v>
          </cell>
          <cell r="B4999" t="str">
            <v>SAP-AC</v>
          </cell>
          <cell r="C4999" t="str">
            <v>81120</v>
          </cell>
          <cell r="D4999" t="str">
            <v>Additional equity issued by CCO's</v>
          </cell>
          <cell r="E4999" t="str">
            <v>BS81120</v>
          </cell>
        </row>
        <row r="5000">
          <cell r="A5000" t="str">
            <v>BS81159SAP-AC</v>
          </cell>
          <cell r="B5000" t="str">
            <v>SAP-AC</v>
          </cell>
          <cell r="C5000" t="str">
            <v>81159</v>
          </cell>
          <cell r="D5000" t="str">
            <v>Share capital</v>
          </cell>
          <cell r="E5000" t="str">
            <v>BS81159</v>
          </cell>
        </row>
        <row r="5001">
          <cell r="A5001" t="str">
            <v>BS81175SAP-AC</v>
          </cell>
          <cell r="B5001" t="str">
            <v>SAP-AC</v>
          </cell>
          <cell r="C5001" t="str">
            <v>81175</v>
          </cell>
          <cell r="D5001" t="str">
            <v>Share premium reserve</v>
          </cell>
          <cell r="E5001" t="str">
            <v>BS81175</v>
          </cell>
        </row>
        <row r="5002">
          <cell r="A5002" t="str">
            <v>BS81350SAP-AC</v>
          </cell>
          <cell r="B5002" t="str">
            <v>SAP-AC</v>
          </cell>
          <cell r="C5002" t="str">
            <v>81350</v>
          </cell>
          <cell r="D5002" t="str">
            <v>Retained earnings - restricted equity mvmnts</v>
          </cell>
          <cell r="E5002" t="str">
            <v>BS81350</v>
          </cell>
        </row>
        <row r="5003">
          <cell r="A5003" t="str">
            <v>BS81355SAP-AC</v>
          </cell>
          <cell r="B5003" t="str">
            <v>SAP-AC</v>
          </cell>
          <cell r="C5003" t="str">
            <v>81355</v>
          </cell>
          <cell r="D5003" t="str">
            <v>Retained earnings - external systems</v>
          </cell>
          <cell r="E5003" t="str">
            <v>BS81355</v>
          </cell>
        </row>
        <row r="5004">
          <cell r="A5004" t="str">
            <v>BS81356SAP-AC</v>
          </cell>
          <cell r="B5004" t="str">
            <v>SAP-AC</v>
          </cell>
          <cell r="C5004" t="str">
            <v>81356</v>
          </cell>
          <cell r="D5004" t="str">
            <v>Profit and Loss transferred (calculated)</v>
          </cell>
          <cell r="E5004" t="str">
            <v>BS81356</v>
          </cell>
        </row>
        <row r="5005">
          <cell r="A5005" t="str">
            <v>BS81360SAP-AC</v>
          </cell>
          <cell r="B5005" t="str">
            <v>SAP-AC</v>
          </cell>
          <cell r="C5005" t="str">
            <v>81360</v>
          </cell>
          <cell r="D5005" t="str">
            <v>Retained earnings - prior period adjustments</v>
          </cell>
          <cell r="E5005" t="str">
            <v>BS81360</v>
          </cell>
        </row>
        <row r="5006">
          <cell r="A5006" t="str">
            <v>BS81365SAP-AC</v>
          </cell>
          <cell r="B5006" t="str">
            <v>SAP-AC</v>
          </cell>
          <cell r="C5006" t="str">
            <v>81365</v>
          </cell>
          <cell r="D5006" t="str">
            <v>Retained earnings</v>
          </cell>
          <cell r="E5006" t="str">
            <v>BS81365</v>
          </cell>
        </row>
        <row r="5007">
          <cell r="A5007" t="str">
            <v>BS82105SAP-AC</v>
          </cell>
          <cell r="B5007" t="str">
            <v>SAP-AC</v>
          </cell>
          <cell r="C5007" t="str">
            <v>82105</v>
          </cell>
          <cell r="D5007" t="str">
            <v>Equity contributed - restricted equity offset</v>
          </cell>
          <cell r="E5007" t="str">
            <v>BS82105</v>
          </cell>
        </row>
        <row r="5008">
          <cell r="A5008" t="str">
            <v>BS82130SAP-AC</v>
          </cell>
          <cell r="B5008" t="str">
            <v>SAP-AC</v>
          </cell>
          <cell r="C5008" t="str">
            <v>82130</v>
          </cell>
          <cell r="D5008" t="str">
            <v>Dev contributions community facilities</v>
          </cell>
          <cell r="E5008" t="str">
            <v>BS82130</v>
          </cell>
        </row>
        <row r="5009">
          <cell r="A5009" t="str">
            <v>BS82150SAP-AC</v>
          </cell>
          <cell r="B5009" t="str">
            <v>SAP-AC</v>
          </cell>
          <cell r="C5009" t="str">
            <v>82150</v>
          </cell>
          <cell r="D5009" t="str">
            <v>Dev contributions public space</v>
          </cell>
          <cell r="E5009" t="str">
            <v>BS82150</v>
          </cell>
        </row>
        <row r="5010">
          <cell r="A5010" t="str">
            <v>BS82170SAP-AC</v>
          </cell>
          <cell r="B5010" t="str">
            <v>SAP-AC</v>
          </cell>
          <cell r="C5010" t="str">
            <v>82170</v>
          </cell>
          <cell r="D5010" t="str">
            <v>Dev contributions public space infrastructure</v>
          </cell>
          <cell r="E5010" t="str">
            <v>BS82170</v>
          </cell>
        </row>
        <row r="5011">
          <cell r="A5011" t="str">
            <v>BS82190SAP-AC</v>
          </cell>
          <cell r="B5011" t="str">
            <v>SAP-AC</v>
          </cell>
          <cell r="C5011" t="str">
            <v>82190</v>
          </cell>
          <cell r="D5011" t="str">
            <v>Dev contributions stormwater</v>
          </cell>
          <cell r="E5011" t="str">
            <v>BS82190</v>
          </cell>
        </row>
        <row r="5012">
          <cell r="A5012" t="str">
            <v>BS82210SAP-AC</v>
          </cell>
          <cell r="B5012" t="str">
            <v>SAP-AC</v>
          </cell>
          <cell r="C5012" t="str">
            <v>82210</v>
          </cell>
          <cell r="D5012" t="str">
            <v>Dev contributions transport</v>
          </cell>
          <cell r="E5012" t="str">
            <v>BS82210</v>
          </cell>
        </row>
        <row r="5013">
          <cell r="A5013" t="str">
            <v>BS82230SAP-AC</v>
          </cell>
          <cell r="B5013" t="str">
            <v>SAP-AC</v>
          </cell>
          <cell r="C5013" t="str">
            <v>82230</v>
          </cell>
          <cell r="D5013" t="str">
            <v>Dev contributions wastewater</v>
          </cell>
          <cell r="E5013" t="str">
            <v>BS82230</v>
          </cell>
        </row>
        <row r="5014">
          <cell r="A5014" t="str">
            <v>BS82250SAP-AC</v>
          </cell>
          <cell r="B5014" t="str">
            <v>SAP-AC</v>
          </cell>
          <cell r="C5014" t="str">
            <v>82250</v>
          </cell>
          <cell r="D5014" t="str">
            <v>Dev contributions water supply</v>
          </cell>
          <cell r="E5014" t="str">
            <v>BS82250</v>
          </cell>
        </row>
        <row r="5015">
          <cell r="A5015" t="str">
            <v>BS82290SAP-AC</v>
          </cell>
          <cell r="B5015" t="str">
            <v>SAP-AC</v>
          </cell>
          <cell r="C5015" t="str">
            <v>82290</v>
          </cell>
          <cell r="D5015" t="str">
            <v>Dev contributions (equity control)</v>
          </cell>
          <cell r="E5015" t="str">
            <v>BS82290</v>
          </cell>
        </row>
        <row r="5016">
          <cell r="A5016" t="str">
            <v>BS82340SAP-AC</v>
          </cell>
          <cell r="B5016" t="str">
            <v>SAP-AC</v>
          </cell>
          <cell r="C5016" t="str">
            <v>82340</v>
          </cell>
          <cell r="D5016" t="str">
            <v>Former LGA contributions (equity control)</v>
          </cell>
          <cell r="E5016" t="str">
            <v>BS82340</v>
          </cell>
        </row>
        <row r="5017">
          <cell r="A5017" t="str">
            <v>BS82390SAP-AC</v>
          </cell>
          <cell r="B5017" t="str">
            <v>SAP-AC</v>
          </cell>
          <cell r="C5017" t="str">
            <v>82390</v>
          </cell>
          <cell r="D5017" t="str">
            <v>Financial contributions (equity control)</v>
          </cell>
          <cell r="E5017" t="str">
            <v>BS82390</v>
          </cell>
        </row>
        <row r="5018">
          <cell r="A5018" t="str">
            <v>BS82405SAP-AC</v>
          </cell>
          <cell r="B5018" t="str">
            <v>SAP-AC</v>
          </cell>
          <cell r="C5018" t="str">
            <v>82405</v>
          </cell>
          <cell r="D5018" t="str">
            <v>BLOCKED Statutory Funds Offstreet Parking</v>
          </cell>
          <cell r="E5018" t="str">
            <v>BS82405</v>
          </cell>
        </row>
        <row r="5019">
          <cell r="A5019" t="str">
            <v>BS82425SAP-AC</v>
          </cell>
          <cell r="B5019" t="str">
            <v>SAP-AC</v>
          </cell>
          <cell r="C5019" t="str">
            <v>82425</v>
          </cell>
          <cell r="D5019" t="str">
            <v>Trusts - retained earnings (ACC)</v>
          </cell>
          <cell r="E5019" t="str">
            <v>BS82425</v>
          </cell>
        </row>
        <row r="5020">
          <cell r="A5020" t="str">
            <v>BS82435SAP-AC</v>
          </cell>
          <cell r="B5020" t="str">
            <v>SAP-AC</v>
          </cell>
          <cell r="C5020" t="str">
            <v>82435</v>
          </cell>
          <cell r="D5020" t="str">
            <v>Taylors Light trust fund (RDC)</v>
          </cell>
          <cell r="E5020" t="str">
            <v>BS82435</v>
          </cell>
        </row>
        <row r="5021">
          <cell r="A5021" t="str">
            <v>BS82440SAP-AC</v>
          </cell>
          <cell r="B5021" t="str">
            <v>SAP-AC</v>
          </cell>
          <cell r="C5021" t="str">
            <v>82440</v>
          </cell>
          <cell r="D5021" t="str">
            <v>Sinclair Park trust fund (RDC)</v>
          </cell>
          <cell r="E5021" t="str">
            <v>BS82440</v>
          </cell>
        </row>
        <row r="5022">
          <cell r="A5022" t="str">
            <v>BS82500SAP-AC</v>
          </cell>
          <cell r="B5022" t="str">
            <v>SAP-AC</v>
          </cell>
          <cell r="C5022" t="str">
            <v>82500</v>
          </cell>
          <cell r="D5022" t="str">
            <v>Insurance fund reserve (AC use only)</v>
          </cell>
          <cell r="E5022" t="str">
            <v>BS82500</v>
          </cell>
        </row>
        <row r="5023">
          <cell r="A5023" t="str">
            <v>BS82590SAP-AC</v>
          </cell>
          <cell r="B5023" t="str">
            <v>SAP-AC</v>
          </cell>
          <cell r="C5023" t="str">
            <v>82590</v>
          </cell>
          <cell r="D5023" t="str">
            <v>Statutory  funds offstreet parking (AC use only)</v>
          </cell>
          <cell r="E5023" t="str">
            <v>BS82590</v>
          </cell>
        </row>
        <row r="5024">
          <cell r="A5024" t="str">
            <v>BS82605SAP-AC</v>
          </cell>
          <cell r="B5024" t="str">
            <v>SAP-AC</v>
          </cell>
          <cell r="C5024" t="str">
            <v>82605</v>
          </cell>
          <cell r="D5024" t="str">
            <v>Zoo - animal acquisition fund (ACC)</v>
          </cell>
          <cell r="E5024" t="str">
            <v>BS82605</v>
          </cell>
        </row>
        <row r="5025">
          <cell r="A5025" t="str">
            <v>BS82610SAP-AC</v>
          </cell>
          <cell r="B5025" t="str">
            <v>SAP-AC</v>
          </cell>
          <cell r="C5025" t="str">
            <v>82610</v>
          </cell>
          <cell r="D5025" t="str">
            <v>Zoo - conservation fund (ACC)</v>
          </cell>
          <cell r="E5025" t="str">
            <v>BS82610</v>
          </cell>
        </row>
        <row r="5026">
          <cell r="A5026" t="str">
            <v>BS82620SAP-AC</v>
          </cell>
          <cell r="B5026" t="str">
            <v>SAP-AC</v>
          </cell>
          <cell r="C5026" t="str">
            <v>82620</v>
          </cell>
          <cell r="D5026" t="str">
            <v>New Windsor res</v>
          </cell>
          <cell r="E5026" t="str">
            <v>BS82620</v>
          </cell>
        </row>
        <row r="5027">
          <cell r="A5027" t="str">
            <v>BS82655SAP-AC</v>
          </cell>
          <cell r="B5027" t="str">
            <v>SAP-AC</v>
          </cell>
          <cell r="C5027" t="str">
            <v>82655</v>
          </cell>
          <cell r="D5027" t="str">
            <v>Designated fund - Public transport (ACC&amp;ARC)</v>
          </cell>
          <cell r="E5027" t="str">
            <v>BS82655</v>
          </cell>
        </row>
        <row r="5028">
          <cell r="A5028" t="str">
            <v>BS82656SAP-AC</v>
          </cell>
          <cell r="B5028" t="str">
            <v>SAP-AC</v>
          </cell>
          <cell r="C5028" t="str">
            <v>82656</v>
          </cell>
          <cell r="D5028" t="str">
            <v>Designated fund - Barrack Road open space (ACC)</v>
          </cell>
          <cell r="E5028" t="str">
            <v>BS82656</v>
          </cell>
        </row>
        <row r="5029">
          <cell r="A5029" t="str">
            <v>BS82658SAP-AC</v>
          </cell>
          <cell r="B5029" t="str">
            <v>SAP-AC</v>
          </cell>
          <cell r="C5029" t="str">
            <v>82658</v>
          </cell>
          <cell r="D5029" t="str">
            <v>Special Reserves - Greenmount Golf (ARC)</v>
          </cell>
          <cell r="E5029" t="str">
            <v>BS82658</v>
          </cell>
        </row>
        <row r="5030">
          <cell r="A5030" t="str">
            <v>BS82665SAP-AC</v>
          </cell>
          <cell r="B5030" t="str">
            <v>SAP-AC</v>
          </cell>
          <cell r="C5030" t="str">
            <v>82665</v>
          </cell>
          <cell r="D5030" t="str">
            <v>Elections Reserve (ARC)</v>
          </cell>
          <cell r="E5030" t="str">
            <v>BS82665</v>
          </cell>
        </row>
        <row r="5031">
          <cell r="A5031" t="str">
            <v>BS82666SAP-AC</v>
          </cell>
          <cell r="B5031" t="str">
            <v>SAP-AC</v>
          </cell>
          <cell r="C5031" t="str">
            <v>82666</v>
          </cell>
          <cell r="D5031" t="str">
            <v>Landfill Reserve - Greenmount (ARC)</v>
          </cell>
          <cell r="E5031" t="str">
            <v>BS82666</v>
          </cell>
        </row>
        <row r="5032">
          <cell r="A5032" t="str">
            <v>BS82667SAP-AC</v>
          </cell>
          <cell r="B5032" t="str">
            <v>SAP-AC</v>
          </cell>
          <cell r="C5032" t="str">
            <v>82667</v>
          </cell>
          <cell r="D5032" t="str">
            <v>Landfill Reserve - Pikes Point (ARC)</v>
          </cell>
          <cell r="E5032" t="str">
            <v>BS82667</v>
          </cell>
        </row>
        <row r="5033">
          <cell r="A5033" t="str">
            <v>BS82668SAP-AC</v>
          </cell>
          <cell r="B5033" t="str">
            <v>SAP-AC</v>
          </cell>
          <cell r="C5033" t="str">
            <v>82668</v>
          </cell>
          <cell r="D5033" t="str">
            <v>Landfill Reserve - Rosedale (ARC)</v>
          </cell>
          <cell r="E5033" t="str">
            <v>BS82668</v>
          </cell>
        </row>
        <row r="5034">
          <cell r="A5034" t="str">
            <v>BS82669SAP-AC</v>
          </cell>
          <cell r="B5034" t="str">
            <v>SAP-AC</v>
          </cell>
          <cell r="C5034" t="str">
            <v>82669</v>
          </cell>
          <cell r="D5034" t="str">
            <v>Watercare Riparian Projects (ARC)</v>
          </cell>
          <cell r="E5034" t="str">
            <v>BS82669</v>
          </cell>
        </row>
        <row r="5035">
          <cell r="A5035" t="str">
            <v>BS82671SAP-AC</v>
          </cell>
          <cell r="B5035" t="str">
            <v>SAP-AC</v>
          </cell>
          <cell r="C5035" t="str">
            <v>82671</v>
          </cell>
          <cell r="D5035" t="str">
            <v>EIF Reserve (ARC)</v>
          </cell>
          <cell r="E5035" t="str">
            <v>BS82671</v>
          </cell>
        </row>
        <row r="5036">
          <cell r="A5036" t="str">
            <v>BS82672SAP-AC</v>
          </cell>
          <cell r="B5036" t="str">
            <v>SAP-AC</v>
          </cell>
          <cell r="C5036" t="str">
            <v>82672</v>
          </cell>
          <cell r="D5036" t="str">
            <v>CCO Monitoring Reserves (ARC)</v>
          </cell>
          <cell r="E5036" t="str">
            <v>BS82672</v>
          </cell>
        </row>
        <row r="5037">
          <cell r="A5037" t="str">
            <v>BS82673SAP-AC</v>
          </cell>
          <cell r="B5037" t="str">
            <v>SAP-AC</v>
          </cell>
          <cell r="C5037" t="str">
            <v>82673</v>
          </cell>
          <cell r="D5037" t="str">
            <v>Civil Defence Reserves (ARC)</v>
          </cell>
          <cell r="E5037" t="str">
            <v>BS82673</v>
          </cell>
        </row>
        <row r="5038">
          <cell r="A5038" t="str">
            <v>BS82674SAP-AC</v>
          </cell>
          <cell r="B5038" t="str">
            <v>SAP-AC</v>
          </cell>
          <cell r="C5038" t="str">
            <v>82674</v>
          </cell>
          <cell r="D5038" t="str">
            <v>Project Boston Reserve (ARC)</v>
          </cell>
          <cell r="E5038" t="str">
            <v>BS82674</v>
          </cell>
        </row>
        <row r="5039">
          <cell r="A5039" t="str">
            <v>BS82675SAP-AC</v>
          </cell>
          <cell r="B5039" t="str">
            <v>SAP-AC</v>
          </cell>
          <cell r="C5039" t="str">
            <v>82675</v>
          </cell>
          <cell r="D5039" t="str">
            <v>Farming Reserve (ARC)</v>
          </cell>
          <cell r="E5039" t="str">
            <v>BS82675</v>
          </cell>
        </row>
        <row r="5040">
          <cell r="A5040" t="str">
            <v>BS82676SAP-AC</v>
          </cell>
          <cell r="B5040" t="str">
            <v>SAP-AC</v>
          </cell>
          <cell r="C5040" t="str">
            <v>82676</v>
          </cell>
          <cell r="D5040" t="str">
            <v>Mt Smart Stadium Ring Fence Reserve (ARC)</v>
          </cell>
          <cell r="E5040" t="str">
            <v>BS82676</v>
          </cell>
        </row>
        <row r="5041">
          <cell r="A5041" t="str">
            <v>BS82680SAP-AC</v>
          </cell>
          <cell r="B5041" t="str">
            <v>SAP-AC</v>
          </cell>
          <cell r="C5041" t="str">
            <v>82680</v>
          </cell>
          <cell r="D5041" t="str">
            <v>Asset renewal reserves (FDC) - may need multiple</v>
          </cell>
          <cell r="E5041" t="str">
            <v>BS82680</v>
          </cell>
        </row>
        <row r="5042">
          <cell r="A5042" t="str">
            <v>BS82681SAP-AC</v>
          </cell>
          <cell r="B5042" t="str">
            <v>SAP-AC</v>
          </cell>
          <cell r="C5042" t="str">
            <v>82681</v>
          </cell>
          <cell r="D5042" t="str">
            <v>District capital reserves (FDC)</v>
          </cell>
          <cell r="E5042" t="str">
            <v>BS82681</v>
          </cell>
        </row>
        <row r="5043">
          <cell r="A5043" t="str">
            <v>BS82682SAP-AC</v>
          </cell>
          <cell r="B5043" t="str">
            <v>SAP-AC</v>
          </cell>
          <cell r="C5043" t="str">
            <v>82682</v>
          </cell>
          <cell r="D5043" t="str">
            <v>Appropriation reserve (FDC) - may need multiple</v>
          </cell>
          <cell r="E5043" t="str">
            <v>BS82682</v>
          </cell>
        </row>
        <row r="5044">
          <cell r="A5044" t="str">
            <v>BS82683SAP-AC</v>
          </cell>
          <cell r="B5044" t="str">
            <v>SAP-AC</v>
          </cell>
          <cell r="C5044" t="str">
            <v>82683</v>
          </cell>
          <cell r="D5044" t="str">
            <v>Community centres operating reserves (FDC)</v>
          </cell>
          <cell r="E5044" t="str">
            <v>BS82683</v>
          </cell>
        </row>
        <row r="5045">
          <cell r="A5045" t="str">
            <v>BS82685SAP-AC</v>
          </cell>
          <cell r="B5045" t="str">
            <v>SAP-AC</v>
          </cell>
          <cell r="C5045" t="str">
            <v>82685</v>
          </cell>
          <cell r="D5045" t="str">
            <v>Solid waste operating reserve (FDC)</v>
          </cell>
          <cell r="E5045" t="str">
            <v>BS82685</v>
          </cell>
        </row>
        <row r="5046">
          <cell r="A5046" t="str">
            <v>BS82686SAP-AC</v>
          </cell>
          <cell r="B5046" t="str">
            <v>SAP-AC</v>
          </cell>
          <cell r="C5046" t="str">
            <v>82686</v>
          </cell>
          <cell r="D5046" t="str">
            <v>Wastewater operating reserve (FDC)</v>
          </cell>
          <cell r="E5046" t="str">
            <v>BS82686</v>
          </cell>
        </row>
        <row r="5047">
          <cell r="A5047" t="str">
            <v>BS82694SAP-AC</v>
          </cell>
          <cell r="B5047" t="str">
            <v>SAP-AC</v>
          </cell>
          <cell r="C5047" t="str">
            <v>82694</v>
          </cell>
          <cell r="D5047" t="str">
            <v>Off street parking fund (MCC)</v>
          </cell>
          <cell r="E5047" t="str">
            <v>BS82694</v>
          </cell>
        </row>
        <row r="5048">
          <cell r="A5048" t="str">
            <v>BS82695SAP-AC</v>
          </cell>
          <cell r="B5048" t="str">
            <v>SAP-AC</v>
          </cell>
          <cell r="C5048" t="str">
            <v>82695</v>
          </cell>
          <cell r="D5048" t="str">
            <v>Howick grants/donations local events fund (MCC)</v>
          </cell>
          <cell r="E5048" t="str">
            <v>BS82695</v>
          </cell>
        </row>
        <row r="5049">
          <cell r="A5049" t="str">
            <v>BS82696SAP-AC</v>
          </cell>
          <cell r="B5049" t="str">
            <v>SAP-AC</v>
          </cell>
          <cell r="C5049" t="str">
            <v>82696</v>
          </cell>
          <cell r="D5049" t="str">
            <v>Harbour related recreational facilities fund (MCC)</v>
          </cell>
          <cell r="E5049" t="str">
            <v>BS82696</v>
          </cell>
        </row>
        <row r="5050">
          <cell r="A5050" t="str">
            <v>BS82697SAP-AC</v>
          </cell>
          <cell r="B5050" t="str">
            <v>SAP-AC</v>
          </cell>
          <cell r="C5050" t="str">
            <v>82697</v>
          </cell>
          <cell r="D5050" t="str">
            <v>E. Nixon Garden of Memories fund (MCC)</v>
          </cell>
          <cell r="E5050" t="str">
            <v>BS82697</v>
          </cell>
        </row>
        <row r="5051">
          <cell r="A5051" t="str">
            <v>BS82699SAP-AC</v>
          </cell>
          <cell r="B5051" t="str">
            <v>SAP-AC</v>
          </cell>
          <cell r="C5051" t="str">
            <v>82699</v>
          </cell>
          <cell r="D5051" t="str">
            <v>Sth Akl Cemetery Perp MaintFnd (MCC)</v>
          </cell>
          <cell r="E5051" t="str">
            <v>BS82699</v>
          </cell>
        </row>
        <row r="5052">
          <cell r="A5052" t="str">
            <v>BS82703SAP-AC</v>
          </cell>
          <cell r="B5052" t="str">
            <v>SAP-AC</v>
          </cell>
          <cell r="C5052" t="str">
            <v>82703</v>
          </cell>
          <cell r="D5052" t="str">
            <v>Arts Council Local Arts Scheme (MCC)</v>
          </cell>
          <cell r="E5052" t="str">
            <v>BS82703</v>
          </cell>
        </row>
        <row r="5053">
          <cell r="A5053" t="str">
            <v>BS82704SAP-AC</v>
          </cell>
          <cell r="B5053" t="str">
            <v>SAP-AC</v>
          </cell>
          <cell r="C5053" t="str">
            <v>82704</v>
          </cell>
          <cell r="D5053" t="str">
            <v>Partnership Schemes (MCC)</v>
          </cell>
          <cell r="E5053" t="str">
            <v>BS82704</v>
          </cell>
        </row>
        <row r="5054">
          <cell r="A5054" t="str">
            <v>BS82710SAP-AC</v>
          </cell>
          <cell r="B5054" t="str">
            <v>SAP-AC</v>
          </cell>
          <cell r="C5054" t="str">
            <v>82710</v>
          </cell>
          <cell r="D5054" t="str">
            <v>Emergency capital replacement reserve (NSCC)</v>
          </cell>
          <cell r="E5054" t="str">
            <v>BS82710</v>
          </cell>
        </row>
        <row r="5055">
          <cell r="A5055" t="str">
            <v>BS82711SAP-AC</v>
          </cell>
          <cell r="B5055" t="str">
            <v>SAP-AC</v>
          </cell>
          <cell r="C5055" t="str">
            <v>82711</v>
          </cell>
          <cell r="D5055" t="str">
            <v>Subdivisional reserve (NSCC)</v>
          </cell>
          <cell r="E5055" t="str">
            <v>BS82711</v>
          </cell>
        </row>
        <row r="5056">
          <cell r="A5056" t="str">
            <v>BS82712SAP-AC</v>
          </cell>
          <cell r="B5056" t="str">
            <v>SAP-AC</v>
          </cell>
          <cell r="C5056" t="str">
            <v>82712</v>
          </cell>
          <cell r="D5056" t="str">
            <v>Off-street parking reserve (NSCC)</v>
          </cell>
          <cell r="E5056" t="str">
            <v>BS82712</v>
          </cell>
        </row>
        <row r="5057">
          <cell r="A5057" t="str">
            <v>BS82713SAP-AC</v>
          </cell>
          <cell r="B5057" t="str">
            <v>SAP-AC</v>
          </cell>
          <cell r="C5057" t="str">
            <v>82713</v>
          </cell>
          <cell r="D5057" t="str">
            <v>Narrow Neck endowment fund reserve (NSCC)</v>
          </cell>
          <cell r="E5057" t="str">
            <v>BS82713</v>
          </cell>
        </row>
        <row r="5058">
          <cell r="A5058" t="str">
            <v>BS82715SAP-AC</v>
          </cell>
          <cell r="B5058" t="str">
            <v>SAP-AC</v>
          </cell>
          <cell r="C5058" t="str">
            <v>82715</v>
          </cell>
          <cell r="D5058" t="str">
            <v>Takapuna esplanade reserve (NSCC)</v>
          </cell>
          <cell r="E5058" t="str">
            <v>BS82715</v>
          </cell>
        </row>
        <row r="5059">
          <cell r="A5059" t="str">
            <v>BS82716SAP-AC</v>
          </cell>
          <cell r="B5059" t="str">
            <v>SAP-AC</v>
          </cell>
          <cell r="C5059" t="str">
            <v>82716</v>
          </cell>
          <cell r="D5059" t="str">
            <v>Arts and culture reserve (NSCC)</v>
          </cell>
          <cell r="E5059" t="str">
            <v>BS82716</v>
          </cell>
        </row>
        <row r="5060">
          <cell r="A5060" t="str">
            <v>BS82717SAP-AC</v>
          </cell>
          <cell r="B5060" t="str">
            <v>SAP-AC</v>
          </cell>
          <cell r="C5060" t="str">
            <v>82717</v>
          </cell>
          <cell r="D5060" t="str">
            <v>Community facilities reserve (NSCC)</v>
          </cell>
          <cell r="E5060" t="str">
            <v>BS82717</v>
          </cell>
        </row>
        <row r="5061">
          <cell r="A5061" t="str">
            <v>BS82718SAP-AC</v>
          </cell>
          <cell r="B5061" t="str">
            <v>SAP-AC</v>
          </cell>
          <cell r="C5061" t="str">
            <v>82718</v>
          </cell>
          <cell r="D5061" t="str">
            <v>Community Board discretionary funds (NSCC)</v>
          </cell>
          <cell r="E5061" t="str">
            <v>BS82718</v>
          </cell>
        </row>
        <row r="5062">
          <cell r="A5062" t="str">
            <v>BS82719SAP-AC</v>
          </cell>
          <cell r="B5062" t="str">
            <v>SAP-AC</v>
          </cell>
          <cell r="C5062" t="str">
            <v>82719</v>
          </cell>
          <cell r="D5062" t="str">
            <v>NSC Holdings special fund (NSCC)</v>
          </cell>
          <cell r="E5062" t="str">
            <v>BS82719</v>
          </cell>
        </row>
        <row r="5063">
          <cell r="A5063" t="str">
            <v>BS82725SAP-AC</v>
          </cell>
          <cell r="B5063" t="str">
            <v>SAP-AC</v>
          </cell>
          <cell r="C5063" t="str">
            <v>82725</v>
          </cell>
          <cell r="D5063" t="str">
            <v>Cemetery reserves (PDC)</v>
          </cell>
          <cell r="E5063" t="str">
            <v>BS82725</v>
          </cell>
        </row>
        <row r="5064">
          <cell r="A5064" t="str">
            <v>BS82726SAP-AC</v>
          </cell>
          <cell r="B5064" t="str">
            <v>SAP-AC</v>
          </cell>
          <cell r="C5064" t="str">
            <v>82726</v>
          </cell>
          <cell r="D5064" t="str">
            <v>Depreciation reserves (PDC)</v>
          </cell>
          <cell r="E5064" t="str">
            <v>BS82726</v>
          </cell>
        </row>
        <row r="5065">
          <cell r="A5065" t="str">
            <v>BS82728SAP-AC</v>
          </cell>
          <cell r="B5065" t="str">
            <v>SAP-AC</v>
          </cell>
          <cell r="C5065" t="str">
            <v>82728</v>
          </cell>
          <cell r="D5065" t="str">
            <v>Subdivision contributions reserve (PDC)</v>
          </cell>
          <cell r="E5065" t="str">
            <v>BS82728</v>
          </cell>
        </row>
        <row r="5066">
          <cell r="A5066" t="str">
            <v>BS82730SAP-AC</v>
          </cell>
          <cell r="B5066" t="str">
            <v>SAP-AC</v>
          </cell>
          <cell r="C5066">
            <v>82730</v>
          </cell>
          <cell r="D5066" t="str">
            <v>World Master Games Reserve</v>
          </cell>
          <cell r="E5066" t="str">
            <v>BS82730</v>
          </cell>
        </row>
        <row r="5067">
          <cell r="A5067" t="str">
            <v>BS82731SAP-AC</v>
          </cell>
          <cell r="B5067" t="str">
            <v>SAP-AC</v>
          </cell>
          <cell r="C5067" t="str">
            <v>82731</v>
          </cell>
          <cell r="D5067" t="str">
            <v>Capital disaster recovery reserve (RDC)</v>
          </cell>
          <cell r="E5067" t="str">
            <v>BS82731</v>
          </cell>
        </row>
        <row r="5068">
          <cell r="A5068" t="str">
            <v>BS82732SAP-AC</v>
          </cell>
          <cell r="B5068" t="str">
            <v>SAP-AC</v>
          </cell>
          <cell r="C5068" t="str">
            <v>82732</v>
          </cell>
          <cell r="D5068" t="str">
            <v>Muriwai Beach Progressive Society Hall rsv (RDC)</v>
          </cell>
          <cell r="E5068" t="str">
            <v>BS82732</v>
          </cell>
        </row>
        <row r="5069">
          <cell r="A5069" t="str">
            <v>BS82733SAP-AC</v>
          </cell>
          <cell r="B5069" t="str">
            <v>SAP-AC</v>
          </cell>
          <cell r="C5069" t="str">
            <v>82733</v>
          </cell>
          <cell r="D5069" t="str">
            <v>Whangaparoa Rd land purchase funding reserve (RDC)</v>
          </cell>
          <cell r="E5069" t="str">
            <v>BS82733</v>
          </cell>
        </row>
        <row r="5070">
          <cell r="A5070" t="str">
            <v>BS82736SAP-AC</v>
          </cell>
          <cell r="B5070" t="str">
            <v>SAP-AC</v>
          </cell>
          <cell r="C5070" t="str">
            <v>82736</v>
          </cell>
          <cell r="D5070" t="str">
            <v>Kumeu / Riverhead/ Huapai wwater funding res (RDC)</v>
          </cell>
          <cell r="E5070" t="str">
            <v>BS82736</v>
          </cell>
        </row>
        <row r="5071">
          <cell r="A5071" t="str">
            <v>BS82737SAP-AC</v>
          </cell>
          <cell r="B5071" t="str">
            <v>SAP-AC</v>
          </cell>
          <cell r="C5071" t="str">
            <v>82737</v>
          </cell>
          <cell r="D5071" t="str">
            <v>Targeted rate - Glorit flood protection (RDC)</v>
          </cell>
          <cell r="E5071" t="str">
            <v>BS82737</v>
          </cell>
        </row>
        <row r="5072">
          <cell r="A5072" t="str">
            <v>BS82738SAP-AC</v>
          </cell>
          <cell r="B5072" t="str">
            <v>SAP-AC</v>
          </cell>
          <cell r="C5072">
            <v>82738</v>
          </cell>
          <cell r="D5072" t="str">
            <v>Landfills funding reserve (RDC)</v>
          </cell>
          <cell r="E5072" t="str">
            <v>BS82738</v>
          </cell>
        </row>
        <row r="5073">
          <cell r="A5073" t="str">
            <v>BS82739SAP-AC</v>
          </cell>
          <cell r="B5073" t="str">
            <v>SAP-AC</v>
          </cell>
          <cell r="C5073">
            <v>82739</v>
          </cell>
          <cell r="D5073" t="str">
            <v>Auckland Lifelines Group fund</v>
          </cell>
          <cell r="E5073" t="str">
            <v>BS82739</v>
          </cell>
        </row>
        <row r="5074">
          <cell r="A5074" t="str">
            <v>BS82740SAP-AC</v>
          </cell>
          <cell r="B5074" t="str">
            <v>SAP-AC</v>
          </cell>
          <cell r="C5074">
            <v>82740</v>
          </cell>
          <cell r="D5074" t="str">
            <v>Papakura Golf Course</v>
          </cell>
          <cell r="E5074" t="str">
            <v>BS82740</v>
          </cell>
        </row>
        <row r="5075">
          <cell r="A5075" t="str">
            <v>BS82741SAP-AC</v>
          </cell>
          <cell r="B5075" t="str">
            <v>SAP-AC</v>
          </cell>
          <cell r="C5075" t="str">
            <v>82741</v>
          </cell>
          <cell r="D5075" t="str">
            <v>Wastewater funding reserve (RDC)</v>
          </cell>
          <cell r="E5075" t="str">
            <v>BS82741</v>
          </cell>
        </row>
        <row r="5076">
          <cell r="A5076" t="str">
            <v>BS82742SAP-AC</v>
          </cell>
          <cell r="B5076" t="str">
            <v>SAP-AC</v>
          </cell>
          <cell r="C5076" t="str">
            <v>82742</v>
          </cell>
          <cell r="D5076" t="str">
            <v>Targeted rate - forestry (RDC)</v>
          </cell>
          <cell r="E5076" t="str">
            <v>BS82742</v>
          </cell>
        </row>
        <row r="5077">
          <cell r="A5077" t="str">
            <v>BS82743SAP-AC</v>
          </cell>
          <cell r="B5077" t="str">
            <v>SAP-AC</v>
          </cell>
          <cell r="C5077" t="str">
            <v>82743</v>
          </cell>
          <cell r="D5077" t="str">
            <v>QE II Square reerve</v>
          </cell>
          <cell r="E5077" t="str">
            <v>BS82743</v>
          </cell>
        </row>
        <row r="5078">
          <cell r="A5078" t="str">
            <v>BS82745SAP-AC</v>
          </cell>
          <cell r="B5078" t="str">
            <v>SAP-AC</v>
          </cell>
          <cell r="C5078" t="str">
            <v>82745</v>
          </cell>
          <cell r="D5078" t="str">
            <v>ART HBC local board funding reserve (RDC)</v>
          </cell>
          <cell r="E5078" t="str">
            <v>BS82745</v>
          </cell>
        </row>
        <row r="5079">
          <cell r="A5079" t="str">
            <v>BS82746SAP-AC</v>
          </cell>
          <cell r="B5079" t="str">
            <v>SAP-AC</v>
          </cell>
          <cell r="C5079" t="str">
            <v>82746</v>
          </cell>
          <cell r="D5079" t="str">
            <v>Art  Rodney local board funding reserve (RDC)</v>
          </cell>
          <cell r="E5079" t="str">
            <v>BS82746</v>
          </cell>
        </row>
        <row r="5080">
          <cell r="A5080" t="str">
            <v>BS82748SAP-AC</v>
          </cell>
          <cell r="B5080" t="str">
            <v>SAP-AC</v>
          </cell>
          <cell r="C5080" t="str">
            <v>82748</v>
          </cell>
          <cell r="D5080" t="str">
            <v>Targeted rate - Fairhaven walkway (RDC)</v>
          </cell>
          <cell r="E5080" t="str">
            <v>BS82748</v>
          </cell>
        </row>
        <row r="5081">
          <cell r="A5081" t="str">
            <v>BS82749SAP-AC</v>
          </cell>
          <cell r="B5081" t="str">
            <v>SAP-AC</v>
          </cell>
          <cell r="C5081" t="str">
            <v>82749</v>
          </cell>
          <cell r="D5081" t="str">
            <v>Northern Animal Shelter funding reserve (RDC)</v>
          </cell>
          <cell r="E5081" t="str">
            <v>BS82749</v>
          </cell>
        </row>
        <row r="5082">
          <cell r="A5082" t="str">
            <v>BS82750SAP-AC</v>
          </cell>
          <cell r="B5082" t="str">
            <v>SAP-AC</v>
          </cell>
          <cell r="C5082" t="str">
            <v>82750</v>
          </cell>
          <cell r="D5082" t="str">
            <v>Landfill monitoring funding reserve (RDC)</v>
          </cell>
          <cell r="E5082" t="str">
            <v>BS82750</v>
          </cell>
        </row>
        <row r="5083">
          <cell r="A5083" t="str">
            <v>BS82751SAP-AC</v>
          </cell>
          <cell r="B5083" t="str">
            <v>SAP-AC</v>
          </cell>
          <cell r="C5083" t="str">
            <v>82751</v>
          </cell>
          <cell r="D5083" t="str">
            <v>Targeted rate - Martins Bay wastewwater (RDC)</v>
          </cell>
          <cell r="E5083" t="str">
            <v>BS82751</v>
          </cell>
        </row>
        <row r="5084">
          <cell r="A5084" t="str">
            <v>BS82752SAP-AC</v>
          </cell>
          <cell r="B5084" t="str">
            <v>SAP-AC</v>
          </cell>
          <cell r="C5084" t="str">
            <v>82752</v>
          </cell>
          <cell r="D5084" t="str">
            <v>Targeted rates - Pt Wells wastewater (RDC)</v>
          </cell>
          <cell r="E5084" t="str">
            <v>BS82752</v>
          </cell>
        </row>
        <row r="5085">
          <cell r="A5085" t="str">
            <v>BS82761SAP-AC</v>
          </cell>
          <cell r="B5085" t="str">
            <v>SAP-AC</v>
          </cell>
          <cell r="C5085" t="str">
            <v>82761</v>
          </cell>
          <cell r="D5085" t="str">
            <v>Recreation &amp; sport reserve (WCC)</v>
          </cell>
          <cell r="E5085" t="str">
            <v>BS82761</v>
          </cell>
        </row>
        <row r="5086">
          <cell r="A5086" t="str">
            <v>BS82763SAP-AC</v>
          </cell>
          <cell r="B5086" t="str">
            <v>SAP-AC</v>
          </cell>
          <cell r="C5086" t="str">
            <v>82763</v>
          </cell>
          <cell r="D5086" t="str">
            <v>Community wellbeing reserve (WCC)</v>
          </cell>
          <cell r="E5086" t="str">
            <v>BS82763</v>
          </cell>
        </row>
        <row r="5087">
          <cell r="A5087" t="str">
            <v>BS82764SAP-AC</v>
          </cell>
          <cell r="B5087" t="str">
            <v>SAP-AC</v>
          </cell>
          <cell r="C5087" t="str">
            <v>82764</v>
          </cell>
          <cell r="D5087" t="str">
            <v>Waikumete Cemetery reserve (WCC)</v>
          </cell>
          <cell r="E5087" t="str">
            <v>BS82764</v>
          </cell>
        </row>
        <row r="5088">
          <cell r="A5088" t="str">
            <v>BS82765SAP-AC</v>
          </cell>
          <cell r="B5088" t="str">
            <v>SAP-AC</v>
          </cell>
          <cell r="C5088" t="str">
            <v>82765</v>
          </cell>
          <cell r="D5088" t="str">
            <v>Disaster recovery reserve (WCC)</v>
          </cell>
          <cell r="E5088" t="str">
            <v>BS82765</v>
          </cell>
        </row>
        <row r="5089">
          <cell r="A5089" t="str">
            <v>BS82766SAP-AC</v>
          </cell>
          <cell r="B5089" t="str">
            <v>SAP-AC</v>
          </cell>
          <cell r="C5089" t="str">
            <v>82766</v>
          </cell>
          <cell r="D5089" t="str">
            <v>Rural fire recovery reserve (WCC)</v>
          </cell>
          <cell r="E5089" t="str">
            <v>BS82766</v>
          </cell>
        </row>
        <row r="5090">
          <cell r="A5090" t="str">
            <v>BS82767SAP-AC</v>
          </cell>
          <cell r="B5090" t="str">
            <v>SAP-AC</v>
          </cell>
          <cell r="C5090" t="str">
            <v>82767</v>
          </cell>
          <cell r="D5090" t="str">
            <v>Waitakere Quarry aftercare reserve (WCC)</v>
          </cell>
          <cell r="E5090" t="str">
            <v>BS82767</v>
          </cell>
        </row>
        <row r="5091">
          <cell r="A5091" t="str">
            <v>BS82768SAP-AC</v>
          </cell>
          <cell r="B5091" t="str">
            <v>SAP-AC</v>
          </cell>
          <cell r="C5091" t="str">
            <v>82768</v>
          </cell>
          <cell r="D5091" t="str">
            <v>Harbourview / Orangihina UAC reserve (WCC)</v>
          </cell>
          <cell r="E5091" t="str">
            <v>BS82768</v>
          </cell>
        </row>
        <row r="5092">
          <cell r="A5092" t="str">
            <v>BS82769SAP-AC</v>
          </cell>
          <cell r="B5092" t="str">
            <v>SAP-AC</v>
          </cell>
          <cell r="C5092" t="str">
            <v>82769</v>
          </cell>
          <cell r="D5092" t="str">
            <v>Hobsonville Domain compensation reserve (WCC)</v>
          </cell>
          <cell r="E5092" t="str">
            <v>BS82769</v>
          </cell>
        </row>
        <row r="5093">
          <cell r="A5093" t="str">
            <v>BS82770SAP-AC</v>
          </cell>
          <cell r="B5093" t="str">
            <v>SAP-AC</v>
          </cell>
          <cell r="C5093" t="str">
            <v>82770</v>
          </cell>
          <cell r="D5093" t="str">
            <v>Waikumete Chapel restoration reserve (WCC)</v>
          </cell>
          <cell r="E5093" t="str">
            <v>BS82770</v>
          </cell>
        </row>
        <row r="5094">
          <cell r="A5094" t="str">
            <v>BS82782SAP-AC</v>
          </cell>
          <cell r="B5094" t="str">
            <v>SAP-AC</v>
          </cell>
          <cell r="C5094" t="str">
            <v>82782</v>
          </cell>
          <cell r="D5094" t="str">
            <v>Regional Fuel Tax Reserve</v>
          </cell>
          <cell r="E5094" t="str">
            <v>BS82782</v>
          </cell>
        </row>
        <row r="5095">
          <cell r="A5095" t="str">
            <v>BS84010SAP-AC</v>
          </cell>
          <cell r="B5095" t="str">
            <v>SAP-AC</v>
          </cell>
          <cell r="C5095" t="str">
            <v>84010</v>
          </cell>
          <cell r="D5095" t="str">
            <v>Targeted rate - refuse (ACC)</v>
          </cell>
          <cell r="E5095" t="str">
            <v>BS84010</v>
          </cell>
        </row>
        <row r="5096">
          <cell r="A5096" t="str">
            <v>BS84020SAP-AC</v>
          </cell>
          <cell r="B5096" t="str">
            <v>SAP-AC</v>
          </cell>
          <cell r="C5096" t="str">
            <v>84020</v>
          </cell>
          <cell r="D5096" t="str">
            <v>City Centre targeted rate reserve</v>
          </cell>
          <cell r="E5096" t="str">
            <v>BS84020</v>
          </cell>
        </row>
        <row r="5097">
          <cell r="A5097" t="str">
            <v>BS84030SAP-AC</v>
          </cell>
          <cell r="B5097" t="str">
            <v>SAP-AC</v>
          </cell>
          <cell r="C5097" t="str">
            <v>84030</v>
          </cell>
          <cell r="D5097" t="str">
            <v>Targeted rate - community developmnt housing (ACC)</v>
          </cell>
          <cell r="E5097" t="str">
            <v>BS84030</v>
          </cell>
        </row>
        <row r="5098">
          <cell r="A5098" t="str">
            <v>BS84040SAP-AC</v>
          </cell>
          <cell r="B5098" t="str">
            <v>SAP-AC</v>
          </cell>
          <cell r="C5098" t="str">
            <v>84040</v>
          </cell>
          <cell r="D5098" t="str">
            <v>Open spaces volcanic cones reserve</v>
          </cell>
          <cell r="E5098" t="str">
            <v>BS84040</v>
          </cell>
        </row>
        <row r="5099">
          <cell r="A5099" t="str">
            <v>BS84050SAP-AC</v>
          </cell>
          <cell r="B5099" t="str">
            <v>SAP-AC</v>
          </cell>
          <cell r="C5099" t="str">
            <v>84050</v>
          </cell>
          <cell r="D5099" t="str">
            <v>Targeted rate Rodney Local Board transport</v>
          </cell>
          <cell r="E5099" t="str">
            <v>BS84050</v>
          </cell>
        </row>
        <row r="5100">
          <cell r="A5100" t="str">
            <v>BS84060SAP-AC</v>
          </cell>
          <cell r="B5100" t="str">
            <v>SAP-AC</v>
          </cell>
          <cell r="C5100" t="str">
            <v>84060</v>
          </cell>
          <cell r="D5100" t="str">
            <v>Targeted rate - parkland purchase (ARC)</v>
          </cell>
          <cell r="E5100" t="str">
            <v>BS84060</v>
          </cell>
        </row>
        <row r="5101">
          <cell r="A5101" t="str">
            <v>BS84070SAP-AC</v>
          </cell>
          <cell r="B5101" t="str">
            <v>SAP-AC</v>
          </cell>
          <cell r="C5101" t="str">
            <v>84070</v>
          </cell>
          <cell r="D5101" t="str">
            <v>Targeted rate water quality</v>
          </cell>
          <cell r="E5101" t="str">
            <v>BS84070</v>
          </cell>
        </row>
        <row r="5102">
          <cell r="A5102" t="str">
            <v>BS84080SAP-AC</v>
          </cell>
          <cell r="B5102" t="str">
            <v>SAP-AC</v>
          </cell>
          <cell r="C5102" t="str">
            <v>84080</v>
          </cell>
          <cell r="D5102" t="str">
            <v>Targeted rate natural environment</v>
          </cell>
          <cell r="E5102" t="str">
            <v>BS84080</v>
          </cell>
        </row>
        <row r="5103">
          <cell r="A5103" t="str">
            <v>BS84390SAP-AC</v>
          </cell>
          <cell r="B5103" t="str">
            <v>SAP-AC</v>
          </cell>
          <cell r="C5103" t="str">
            <v>84390</v>
          </cell>
          <cell r="D5103" t="str">
            <v>Targeted rate accommodation provider</v>
          </cell>
          <cell r="E5103" t="str">
            <v>BS84390</v>
          </cell>
        </row>
        <row r="5104">
          <cell r="A5104" t="str">
            <v>BS84455SAP-AC</v>
          </cell>
          <cell r="B5104" t="str">
            <v>SAP-AC</v>
          </cell>
          <cell r="C5104" t="str">
            <v>84455</v>
          </cell>
          <cell r="D5104" t="str">
            <v>BLOCKED Insurance fund reserve</v>
          </cell>
          <cell r="E5104" t="str">
            <v>BS84455</v>
          </cell>
        </row>
        <row r="5105">
          <cell r="A5105" t="str">
            <v>BS84510SAP-AC</v>
          </cell>
          <cell r="B5105" t="str">
            <v>SAP-AC</v>
          </cell>
          <cell r="C5105" t="str">
            <v>84510</v>
          </cell>
          <cell r="D5105" t="str">
            <v>Revaluation - land</v>
          </cell>
          <cell r="E5105" t="str">
            <v>BS84510</v>
          </cell>
        </row>
        <row r="5106">
          <cell r="A5106" t="str">
            <v>BS84530SAP-AC</v>
          </cell>
          <cell r="B5106" t="str">
            <v>SAP-AC</v>
          </cell>
          <cell r="C5106" t="str">
            <v>84530</v>
          </cell>
          <cell r="D5106" t="str">
            <v>Revaluation - land under roads</v>
          </cell>
          <cell r="E5106" t="str">
            <v>BS84530</v>
          </cell>
        </row>
        <row r="5107">
          <cell r="A5107" t="str">
            <v>BS84550SAP-AC</v>
          </cell>
          <cell r="B5107" t="str">
            <v>SAP-AC</v>
          </cell>
          <cell r="C5107" t="str">
            <v>84550</v>
          </cell>
          <cell r="D5107" t="str">
            <v>Revaluation - parks land</v>
          </cell>
          <cell r="E5107" t="str">
            <v>BS84550</v>
          </cell>
        </row>
        <row r="5108">
          <cell r="A5108" t="str">
            <v>BS84570SAP-AC</v>
          </cell>
          <cell r="B5108" t="str">
            <v>SAP-AC</v>
          </cell>
          <cell r="C5108" t="str">
            <v>84570</v>
          </cell>
          <cell r="D5108" t="str">
            <v>Revaluation - buildings</v>
          </cell>
          <cell r="E5108" t="str">
            <v>BS84570</v>
          </cell>
        </row>
        <row r="5109">
          <cell r="A5109" t="str">
            <v>BS84590SAP-AC</v>
          </cell>
          <cell r="B5109" t="str">
            <v>SAP-AC</v>
          </cell>
          <cell r="C5109" t="str">
            <v>84590</v>
          </cell>
          <cell r="D5109" t="str">
            <v>Revaluation - parks</v>
          </cell>
          <cell r="E5109" t="str">
            <v>BS84590</v>
          </cell>
        </row>
        <row r="5110">
          <cell r="A5110" t="str">
            <v>BS84610SAP-AC</v>
          </cell>
          <cell r="B5110" t="str">
            <v>SAP-AC</v>
          </cell>
          <cell r="C5110" t="str">
            <v>84610</v>
          </cell>
          <cell r="D5110" t="str">
            <v>Revaluation - roading assets</v>
          </cell>
          <cell r="E5110" t="str">
            <v>BS84610</v>
          </cell>
        </row>
        <row r="5111">
          <cell r="A5111" t="str">
            <v>BS84630SAP-AC</v>
          </cell>
          <cell r="B5111" t="str">
            <v>SAP-AC</v>
          </cell>
          <cell r="C5111" t="str">
            <v>84630</v>
          </cell>
          <cell r="D5111" t="str">
            <v>Revaluation - drainage systems</v>
          </cell>
          <cell r="E5111" t="str">
            <v>BS84630</v>
          </cell>
        </row>
        <row r="5112">
          <cell r="A5112" t="str">
            <v>BS84650SAP-AC</v>
          </cell>
          <cell r="B5112" t="str">
            <v>SAP-AC</v>
          </cell>
          <cell r="C5112" t="str">
            <v>84650</v>
          </cell>
          <cell r="D5112" t="str">
            <v>Revaluation - pipeline assest (WC only)</v>
          </cell>
          <cell r="E5112" t="str">
            <v>BS84650</v>
          </cell>
        </row>
        <row r="5113">
          <cell r="A5113" t="str">
            <v>BS84651SAP-AC</v>
          </cell>
          <cell r="B5113" t="str">
            <v>SAP-AC</v>
          </cell>
          <cell r="C5113" t="str">
            <v>84651</v>
          </cell>
          <cell r="D5113" t="str">
            <v>Revaluation - tanks, tunnels,resvoirs assets (WC)</v>
          </cell>
          <cell r="E5113" t="str">
            <v>BS84651</v>
          </cell>
        </row>
        <row r="5114">
          <cell r="A5114" t="str">
            <v>BS84652SAP-AC</v>
          </cell>
          <cell r="B5114" t="str">
            <v>SAP-AC</v>
          </cell>
          <cell r="C5114" t="str">
            <v>84652</v>
          </cell>
          <cell r="D5114" t="str">
            <v>Revaluation - dams (WC only)</v>
          </cell>
          <cell r="E5114" t="str">
            <v>BS84652</v>
          </cell>
        </row>
        <row r="5115">
          <cell r="A5115" t="str">
            <v>BS84653SAP-AC</v>
          </cell>
          <cell r="B5115" t="str">
            <v>SAP-AC</v>
          </cell>
          <cell r="C5115" t="str">
            <v>84653</v>
          </cell>
          <cell r="D5115" t="str">
            <v>Revaluation - machinery (WC only)</v>
          </cell>
          <cell r="E5115" t="str">
            <v>BS84653</v>
          </cell>
        </row>
        <row r="5116">
          <cell r="A5116" t="str">
            <v>BS84654SAP-AC</v>
          </cell>
          <cell r="B5116" t="str">
            <v>SAP-AC</v>
          </cell>
          <cell r="C5116" t="str">
            <v>84654</v>
          </cell>
          <cell r="D5116" t="str">
            <v>Revaluation - rolling stock (AT only)</v>
          </cell>
          <cell r="E5116" t="str">
            <v>BS84654</v>
          </cell>
        </row>
        <row r="5117">
          <cell r="A5117" t="str">
            <v>BS84690SAP-AC</v>
          </cell>
          <cell r="B5117" t="str">
            <v>SAP-AC</v>
          </cell>
          <cell r="C5117" t="str">
            <v>84690</v>
          </cell>
          <cell r="D5117" t="str">
            <v>Revaluation - civil structures</v>
          </cell>
          <cell r="E5117" t="str">
            <v>BS84690</v>
          </cell>
        </row>
        <row r="5118">
          <cell r="A5118" t="str">
            <v>BS84691SAP-AC</v>
          </cell>
          <cell r="B5118" t="str">
            <v>SAP-AC</v>
          </cell>
          <cell r="C5118" t="str">
            <v>84691</v>
          </cell>
          <cell r="D5118" t="str">
            <v>ARR - Improvements and buildings</v>
          </cell>
          <cell r="E5118" t="str">
            <v>BS84691</v>
          </cell>
        </row>
        <row r="5119">
          <cell r="A5119" t="str">
            <v>BS84710SAP-AC</v>
          </cell>
          <cell r="B5119" t="str">
            <v>SAP-AC</v>
          </cell>
          <cell r="C5119" t="str">
            <v>84710</v>
          </cell>
          <cell r="D5119" t="str">
            <v>Revaluation - art and rare books</v>
          </cell>
          <cell r="E5119" t="str">
            <v>BS84710</v>
          </cell>
        </row>
        <row r="5120">
          <cell r="A5120" t="str">
            <v>BS84730SAP-AC</v>
          </cell>
          <cell r="B5120" t="str">
            <v>SAP-AC</v>
          </cell>
          <cell r="C5120" t="str">
            <v>84730</v>
          </cell>
          <cell r="D5120" t="str">
            <v>Revaluation - library books</v>
          </cell>
          <cell r="E5120" t="str">
            <v>BS84730</v>
          </cell>
        </row>
        <row r="5121">
          <cell r="A5121" t="str">
            <v>BS84750SAP-AC</v>
          </cell>
          <cell r="B5121" t="str">
            <v>SAP-AC</v>
          </cell>
          <cell r="C5121" t="str">
            <v>84750</v>
          </cell>
          <cell r="D5121" t="str">
            <v>Revaluation - wharves</v>
          </cell>
          <cell r="E5121" t="str">
            <v>BS84750</v>
          </cell>
        </row>
        <row r="5122">
          <cell r="A5122" t="str">
            <v>BS84770SAP-AC</v>
          </cell>
          <cell r="B5122" t="str">
            <v>SAP-AC</v>
          </cell>
          <cell r="C5122" t="str">
            <v>84770</v>
          </cell>
          <cell r="D5122" t="str">
            <v>Revaluation - marina water rights</v>
          </cell>
          <cell r="E5122" t="str">
            <v>BS84770</v>
          </cell>
        </row>
        <row r="5123">
          <cell r="A5123" t="str">
            <v>BS84790SAP-AC</v>
          </cell>
          <cell r="B5123" t="str">
            <v>SAP-AC</v>
          </cell>
          <cell r="C5123" t="str">
            <v>84790</v>
          </cell>
          <cell r="D5123" t="str">
            <v>Revaluation - other assets</v>
          </cell>
          <cell r="E5123" t="str">
            <v>BS84790</v>
          </cell>
        </row>
        <row r="5124">
          <cell r="A5124" t="str">
            <v>BS84855SAP-AC</v>
          </cell>
          <cell r="B5124" t="str">
            <v>SAP-AC</v>
          </cell>
          <cell r="C5124" t="str">
            <v>84855</v>
          </cell>
          <cell r="D5124" t="str">
            <v>Revaluation - listed shares</v>
          </cell>
          <cell r="E5124" t="str">
            <v>BS84855</v>
          </cell>
        </row>
        <row r="5125">
          <cell r="A5125" t="str">
            <v>BS84865SAP-AC</v>
          </cell>
          <cell r="B5125" t="str">
            <v>SAP-AC</v>
          </cell>
          <cell r="C5125" t="str">
            <v>84865</v>
          </cell>
          <cell r="D5125" t="str">
            <v>Revaluation - Akld International Airport Ltd share</v>
          </cell>
          <cell r="E5125" t="str">
            <v>BS84865</v>
          </cell>
        </row>
        <row r="5126">
          <cell r="A5126" t="str">
            <v>BS84895SAP-AC</v>
          </cell>
          <cell r="B5126" t="str">
            <v>SAP-AC</v>
          </cell>
          <cell r="C5126" t="str">
            <v>84895</v>
          </cell>
          <cell r="D5126" t="str">
            <v>Revaluation - available for sale investments</v>
          </cell>
          <cell r="E5126" t="str">
            <v>BS84895</v>
          </cell>
        </row>
        <row r="5127">
          <cell r="A5127" t="str">
            <v>BS84965SAP-AC</v>
          </cell>
          <cell r="B5127" t="str">
            <v>SAP-AC</v>
          </cell>
          <cell r="C5127" t="str">
            <v>84965</v>
          </cell>
          <cell r="D5127" t="str">
            <v>Revaluation - cash flow hedge-interest rate swaps</v>
          </cell>
          <cell r="E5127" t="str">
            <v>BS84965</v>
          </cell>
        </row>
        <row r="5128">
          <cell r="A5128" t="str">
            <v>BS84966SAP-AC</v>
          </cell>
          <cell r="B5128" t="str">
            <v>SAP-AC</v>
          </cell>
          <cell r="C5128" t="str">
            <v>84966</v>
          </cell>
          <cell r="D5128" t="str">
            <v>Revaluation - cashflow hedge-forward fx contracts</v>
          </cell>
          <cell r="E5128" t="str">
            <v>BS84966</v>
          </cell>
        </row>
        <row r="5129">
          <cell r="A5129" t="str">
            <v>BS85010SAP-AC</v>
          </cell>
          <cell r="B5129" t="str">
            <v>SAP-AC</v>
          </cell>
          <cell r="C5129" t="str">
            <v>85010</v>
          </cell>
          <cell r="D5129" t="str">
            <v>Revaluation - share of associates reserves</v>
          </cell>
          <cell r="E5129" t="str">
            <v>BS85010</v>
          </cell>
        </row>
        <row r="5130">
          <cell r="A5130" t="str">
            <v>BS85985SAP-AC</v>
          </cell>
          <cell r="B5130" t="str">
            <v>SAP-AC</v>
          </cell>
          <cell r="C5130" t="str">
            <v>85985</v>
          </cell>
          <cell r="D5130" t="str">
            <v>Minority interest</v>
          </cell>
          <cell r="E5130" t="str">
            <v>BS85985</v>
          </cell>
        </row>
        <row r="5131">
          <cell r="A5131" t="str">
            <v>PL90000SAP-AC</v>
          </cell>
          <cell r="B5131" t="str">
            <v>SAP-AC</v>
          </cell>
          <cell r="C5131">
            <v>90000</v>
          </cell>
          <cell r="D5131" t="str">
            <v>Time charge costs</v>
          </cell>
          <cell r="E5131" t="str">
            <v>PL51010</v>
          </cell>
        </row>
        <row r="5132">
          <cell r="A5132" t="str">
            <v>PL94999SAP-AC</v>
          </cell>
          <cell r="B5132" t="str">
            <v>SAP-AC</v>
          </cell>
          <cell r="C5132" t="str">
            <v>94999</v>
          </cell>
          <cell r="D5132" t="str">
            <v>Dividends expense</v>
          </cell>
          <cell r="E5132" t="str">
            <v>PL94999</v>
          </cell>
        </row>
        <row r="5133">
          <cell r="A5133" t="str">
            <v>PL95999SAP-AC</v>
          </cell>
          <cell r="B5133" t="str">
            <v>SAP-AC</v>
          </cell>
          <cell r="C5133" t="str">
            <v>95999</v>
          </cell>
          <cell r="D5133" t="str">
            <v>Minority interest - share of profit or loss</v>
          </cell>
          <cell r="E5133" t="str">
            <v>PL95999</v>
          </cell>
        </row>
        <row r="5134">
          <cell r="A5134" t="str">
            <v>BS99999SAP-AC</v>
          </cell>
          <cell r="B5134" t="str">
            <v>SAP-AC</v>
          </cell>
          <cell r="C5134" t="str">
            <v>99999</v>
          </cell>
          <cell r="D5134" t="str">
            <v>PSCD Summary records to GL contra account</v>
          </cell>
          <cell r="E5134" t="str">
            <v>BS99999</v>
          </cell>
        </row>
      </sheetData>
      <sheetData sheetId="39">
        <row r="2">
          <cell r="A2" t="str">
            <v>Auckland Council (AC)</v>
          </cell>
          <cell r="E2">
            <v>43282</v>
          </cell>
        </row>
        <row r="3">
          <cell r="A3" t="str">
            <v>Auckland Transport (AT)</v>
          </cell>
          <cell r="E3">
            <v>43646</v>
          </cell>
        </row>
        <row r="4">
          <cell r="A4" t="str">
            <v>Watercare Services Ltd (Watercare)</v>
          </cell>
          <cell r="E4">
            <v>43647</v>
          </cell>
        </row>
        <row r="5">
          <cell r="A5" t="str">
            <v>Regional Facilities Auckland Ltd (RFA)</v>
          </cell>
          <cell r="E5">
            <v>44012</v>
          </cell>
        </row>
        <row r="6">
          <cell r="A6" t="str">
            <v>Panuku Development Auckland</v>
          </cell>
          <cell r="E6">
            <v>43646</v>
          </cell>
        </row>
        <row r="7">
          <cell r="A7" t="str">
            <v>Auckland Tourism, Events and Economic Development Ltd (ATEED)</v>
          </cell>
        </row>
        <row r="8">
          <cell r="A8" t="str">
            <v>Ports of Auckland Ltd (PoAL) (Hyperion)</v>
          </cell>
        </row>
        <row r="9">
          <cell r="A9" t="str">
            <v>Ports of Auckland Ltd (PoAL)</v>
          </cell>
        </row>
        <row r="10">
          <cell r="A10" t="str">
            <v>*</v>
          </cell>
        </row>
        <row r="18">
          <cell r="A18" t="str">
            <v>Yes</v>
          </cell>
        </row>
        <row r="19">
          <cell r="A19" t="str">
            <v>No</v>
          </cell>
        </row>
        <row r="20">
          <cell r="A20" t="str">
            <v>N/A</v>
          </cell>
        </row>
        <row r="52">
          <cell r="A52" t="str">
            <v>NZD</v>
          </cell>
        </row>
        <row r="53">
          <cell r="A53" t="str">
            <v>USD</v>
          </cell>
        </row>
        <row r="54">
          <cell r="A54" t="str">
            <v>EUR</v>
          </cell>
        </row>
        <row r="55">
          <cell r="A55" t="str">
            <v>GBP</v>
          </cell>
        </row>
        <row r="56">
          <cell r="A56" t="str">
            <v>CHF</v>
          </cell>
        </row>
        <row r="57">
          <cell r="A57" t="str">
            <v>AUD</v>
          </cell>
        </row>
        <row r="58">
          <cell r="A58" t="str">
            <v>CAD</v>
          </cell>
        </row>
        <row r="59">
          <cell r="A59" t="str">
            <v>SGD</v>
          </cell>
        </row>
        <row r="60">
          <cell r="A60" t="str">
            <v>JPY</v>
          </cell>
        </row>
        <row r="61">
          <cell r="A61" t="str">
            <v>Other (describe in comments)</v>
          </cell>
        </row>
        <row r="62">
          <cell r="A62" t="str">
            <v>*</v>
          </cell>
        </row>
        <row r="71">
          <cell r="A71" t="str">
            <v>Fixed</v>
          </cell>
        </row>
        <row r="72">
          <cell r="A72" t="str">
            <v>Floating</v>
          </cell>
        </row>
        <row r="73">
          <cell r="A73" t="str">
            <v>*</v>
          </cell>
        </row>
        <row r="81">
          <cell r="A81" t="str">
            <v>Annually</v>
          </cell>
        </row>
        <row r="82">
          <cell r="A82" t="str">
            <v>Semi-annually</v>
          </cell>
        </row>
        <row r="83">
          <cell r="A83" t="str">
            <v>Quarterly</v>
          </cell>
        </row>
        <row r="84">
          <cell r="A84" t="str">
            <v>Bi-monthly</v>
          </cell>
        </row>
        <row r="85">
          <cell r="A85" t="str">
            <v>Monthly</v>
          </cell>
        </row>
        <row r="86">
          <cell r="A86" t="str">
            <v>Fortnightly</v>
          </cell>
        </row>
        <row r="87">
          <cell r="A87" t="str">
            <v>Weekly</v>
          </cell>
        </row>
        <row r="88">
          <cell r="A88" t="str">
            <v>Daily</v>
          </cell>
        </row>
        <row r="89">
          <cell r="A89" t="str">
            <v>Other</v>
          </cell>
        </row>
        <row r="90">
          <cell r="A90" t="str">
            <v>*</v>
          </cell>
        </row>
        <row r="92">
          <cell r="A92">
            <v>1000</v>
          </cell>
        </row>
      </sheetData>
      <sheetData sheetId="40"/>
      <sheetData sheetId="4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
      <sheetName val="Summary"/>
      <sheetName val="7603"/>
      <sheetName val="7605"/>
      <sheetName val="7659"/>
      <sheetName val="7831"/>
      <sheetName val="8326"/>
      <sheetName val="8328"/>
      <sheetName val="8373"/>
      <sheetName val="8401"/>
      <sheetName val="8402"/>
      <sheetName val="8403"/>
      <sheetName val="8405"/>
      <sheetName val="8417"/>
      <sheetName val="8418"/>
      <sheetName val="8427"/>
      <sheetName val="8430"/>
      <sheetName val="8433"/>
      <sheetName val="8459"/>
      <sheetName val="North"/>
    </sheetNames>
    <sheetDataSet>
      <sheetData sheetId="0" refreshError="1"/>
      <sheetData sheetId="1" refreshError="1">
        <row r="7">
          <cell r="A7" t="str">
            <v>X7603</v>
          </cell>
          <cell r="B7">
            <v>7603</v>
          </cell>
          <cell r="C7" t="str">
            <v>Prepaid Rent</v>
          </cell>
          <cell r="D7">
            <v>3233.33</v>
          </cell>
        </row>
        <row r="8">
          <cell r="A8" t="str">
            <v>X7605</v>
          </cell>
          <cell r="B8">
            <v>7605</v>
          </cell>
          <cell r="C8" t="str">
            <v>Prepaid Insurance</v>
          </cell>
          <cell r="D8">
            <v>0</v>
          </cell>
        </row>
        <row r="9">
          <cell r="A9" t="str">
            <v>X7659</v>
          </cell>
          <cell r="B9">
            <v>7659</v>
          </cell>
          <cell r="C9" t="str">
            <v>Prepaid Other</v>
          </cell>
          <cell r="D9">
            <v>607645.44999999995</v>
          </cell>
        </row>
        <row r="10">
          <cell r="A10" t="str">
            <v>X7831</v>
          </cell>
          <cell r="B10">
            <v>7831</v>
          </cell>
          <cell r="C10" t="str">
            <v>Sundry Accrued Inc</v>
          </cell>
          <cell r="D10">
            <v>399312.1</v>
          </cell>
        </row>
        <row r="11">
          <cell r="A11" t="str">
            <v>X8326</v>
          </cell>
          <cell r="B11">
            <v>8326</v>
          </cell>
          <cell r="C11" t="str">
            <v>Creditor Dev Deposits W/WW</v>
          </cell>
          <cell r="D11">
            <v>-243173.46</v>
          </cell>
        </row>
        <row r="12">
          <cell r="A12" t="str">
            <v>X8328</v>
          </cell>
          <cell r="B12">
            <v>8328</v>
          </cell>
          <cell r="C12" t="str">
            <v>Interest Developers' Deposits</v>
          </cell>
          <cell r="D12">
            <v>-297169.65999999997</v>
          </cell>
        </row>
        <row r="13">
          <cell r="A13" t="str">
            <v>X8401</v>
          </cell>
          <cell r="B13">
            <v>8401</v>
          </cell>
          <cell r="C13" t="str">
            <v>Accrued Payroll</v>
          </cell>
          <cell r="D13">
            <v>-254843.39</v>
          </cell>
        </row>
        <row r="14">
          <cell r="A14" t="str">
            <v>X8402</v>
          </cell>
          <cell r="B14">
            <v>8402</v>
          </cell>
          <cell r="C14" t="str">
            <v>Accrued Electricity</v>
          </cell>
          <cell r="D14">
            <v>-1692146.35</v>
          </cell>
        </row>
        <row r="15">
          <cell r="A15" t="str">
            <v>X8403</v>
          </cell>
          <cell r="B15">
            <v>8403</v>
          </cell>
          <cell r="C15" t="str">
            <v>Accrued Rent</v>
          </cell>
          <cell r="D15">
            <v>-9782.49</v>
          </cell>
        </row>
        <row r="16">
          <cell r="A16" t="str">
            <v>X8405</v>
          </cell>
          <cell r="B16">
            <v>8405</v>
          </cell>
          <cell r="C16" t="str">
            <v>Accrued Insurance</v>
          </cell>
          <cell r="D16">
            <v>-477378</v>
          </cell>
        </row>
        <row r="17">
          <cell r="A17" t="str">
            <v>X8417</v>
          </cell>
          <cell r="B17">
            <v>8417</v>
          </cell>
          <cell r="C17" t="str">
            <v>Goods Rec'd Not Invoiced</v>
          </cell>
          <cell r="D17">
            <v>0</v>
          </cell>
        </row>
        <row r="18">
          <cell r="A18" t="str">
            <v>X8418</v>
          </cell>
          <cell r="B18">
            <v>8418</v>
          </cell>
          <cell r="C18" t="str">
            <v>Invoices Rec'd No Order</v>
          </cell>
          <cell r="D18">
            <v>0</v>
          </cell>
        </row>
        <row r="19">
          <cell r="A19" t="str">
            <v>X8427</v>
          </cell>
          <cell r="B19">
            <v>8427</v>
          </cell>
          <cell r="C19" t="str">
            <v>SEPA Accruals</v>
          </cell>
          <cell r="D19">
            <v>0</v>
          </cell>
        </row>
        <row r="20">
          <cell r="A20" t="str">
            <v>X8430</v>
          </cell>
          <cell r="B20">
            <v>8430</v>
          </cell>
          <cell r="C20" t="str">
            <v>Reinstatement Accruals</v>
          </cell>
          <cell r="D20">
            <v>-15000</v>
          </cell>
        </row>
        <row r="21">
          <cell r="A21" t="str">
            <v>X8433</v>
          </cell>
          <cell r="B21">
            <v>8433</v>
          </cell>
          <cell r="C21" t="str">
            <v>Sludge Accruals</v>
          </cell>
          <cell r="D21">
            <v>-313840</v>
          </cell>
        </row>
        <row r="22">
          <cell r="A22" t="str">
            <v>X8459</v>
          </cell>
          <cell r="B22">
            <v>8459</v>
          </cell>
          <cell r="C22" t="str">
            <v>Accruals Other</v>
          </cell>
          <cell r="D22">
            <v>-460324.33999999997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s Split"/>
      <sheetName val="Year End Funding Journal"/>
      <sheetName val="Year End Funding Journal UPDTED"/>
      <sheetName val="Board report - Year End"/>
      <sheetName val="Board report"/>
      <sheetName val="Variance report against budget"/>
      <sheetName val="Summary of major projects"/>
      <sheetName val="Sheet2"/>
      <sheetName val="Variance report"/>
      <sheetName val="Contents"/>
      <sheetName val="Board report old"/>
      <sheetName val="CHECK SHEET"/>
      <sheetName val="Sheet4"/>
      <sheetName val="SAP actuals"/>
      <sheetName val="Funding Journal"/>
      <sheetName val="Reporting pack exp groups"/>
      <sheetName val="Working sheet summary"/>
      <sheetName val="Working sheet detail"/>
      <sheetName val="Sheet1"/>
      <sheetName val="Project Report"/>
      <sheetName val="Cost Centre Report"/>
      <sheetName val="Budget FY14"/>
      <sheetName val="Sheet3"/>
      <sheetName val="Forecast Q3"/>
      <sheetName val="Forecast Q2"/>
      <sheetName val="Forecast Q1"/>
      <sheetName val="Rpt ATEED Group"/>
      <sheetName val="Rpt Corporate"/>
      <sheetName val="Rpt CorpRelationsGrp"/>
      <sheetName val="Rpt CommPartnerships"/>
      <sheetName val="Rpt BusAtt&amp;investGrp"/>
      <sheetName val="Rpt Strat&amp;Perf"/>
      <sheetName val="Rpt Economic Growth old FULL"/>
      <sheetName val="Rpt Economic Growth old ex AO"/>
      <sheetName val="Rpt Economic Growth Group"/>
      <sheetName val="Rpt Economic Growth ex AO &amp; VS"/>
      <sheetName val="Rpt Area Offices"/>
      <sheetName val="Rpt Visitor Services"/>
      <sheetName val="Rpt Destination&amp;Mktg"/>
      <sheetName val="Rpt Tourism"/>
      <sheetName val="Rpt Brand and Marktg"/>
      <sheetName val="Rpt ACB"/>
      <sheetName val="Rpt Major Events"/>
      <sheetName val="Rpt WMG2017"/>
      <sheetName val="Rpt Customer Ops"/>
      <sheetName val="ALT 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6">
          <cell r="C6">
            <v>41759</v>
          </cell>
        </row>
        <row r="7">
          <cell r="C7">
            <v>41790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ged debt"/>
      <sheetName val="CASH"/>
      <sheetName val="BILLING"/>
    </sheetNames>
    <sheetDataSet>
      <sheetData sheetId="0"/>
      <sheetData sheetId="1"/>
      <sheetData sheetId="2"/>
      <sheetData sheetId="3"/>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SHEET"/>
      <sheetName val="DUNDEE EXTERNAL"/>
      <sheetName val="DUNDEE SOLUTIONS"/>
      <sheetName val="EDINBURGH EXTERNAL"/>
      <sheetName val="EDINBURGH SOLUTIONS"/>
      <sheetName val="EDINBURGH PFI"/>
    </sheetNames>
    <sheetDataSet>
      <sheetData sheetId="0" refreshError="1"/>
      <sheetData sheetId="1" refreshError="1">
        <row r="699">
          <cell r="P699">
            <v>38731.62999999999</v>
          </cell>
        </row>
      </sheetData>
      <sheetData sheetId="2" refreshError="1"/>
      <sheetData sheetId="3" refreshError="1">
        <row r="1367">
          <cell r="P1367">
            <v>46231.484999998989</v>
          </cell>
        </row>
      </sheetData>
      <sheetData sheetId="4" refreshError="1"/>
      <sheetData sheetId="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 - Upload sheet"/>
      <sheetName val="Entry journal"/>
      <sheetName val="Journal"/>
      <sheetName val="Reversal"/>
      <sheetName val="Detailed Reforecast P&amp;L"/>
      <sheetName val="Deduction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l"/>
      <sheetName val="Letters"/>
      <sheetName val="PostEBIT"/>
      <sheetName val="Post"/>
      <sheetName val="ECLBud"/>
      <sheetName val="ECL"/>
      <sheetName val="Core"/>
      <sheetName val="Transport"/>
      <sheetName val="Pace"/>
      <sheetName val="CLog"/>
    </sheetNames>
    <sheetDataSet>
      <sheetData sheetId="0" refreshError="1">
        <row r="20">
          <cell r="I20" t="str">
            <v>Jul</v>
          </cell>
        </row>
        <row r="21">
          <cell r="I21" t="str">
            <v>Jul YTD</v>
          </cell>
        </row>
        <row r="174">
          <cell r="A174" t="str">
            <v>Performance Report</v>
          </cell>
        </row>
      </sheetData>
      <sheetData sheetId="1"/>
      <sheetData sheetId="2"/>
      <sheetData sheetId="3"/>
      <sheetData sheetId="4"/>
      <sheetData sheetId="5"/>
      <sheetData sheetId="6"/>
      <sheetData sheetId="7"/>
      <sheetData sheetId="8"/>
      <sheetData sheetId="9"/>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 to end Feb 08"/>
      <sheetName val="start 10 March 08"/>
      <sheetName val="Sheet4"/>
      <sheetName val="Sheet3"/>
      <sheetName val="1. Tax computation"/>
    </sheetNames>
    <sheetDataSet>
      <sheetData sheetId="0" refreshError="1"/>
      <sheetData sheetId="1" refreshError="1">
        <row r="1">
          <cell r="A1" t="str">
            <v>BS Info</v>
          </cell>
        </row>
        <row r="2">
          <cell r="A2" t="str">
            <v xml:space="preserve">Date request
Received BS </v>
          </cell>
        </row>
        <row r="3">
          <cell r="A3">
            <v>39521</v>
          </cell>
        </row>
        <row r="4">
          <cell r="A4">
            <v>39521</v>
          </cell>
        </row>
        <row r="5">
          <cell r="A5">
            <v>39524</v>
          </cell>
        </row>
      </sheetData>
      <sheetData sheetId="2" refreshError="1">
        <row r="2">
          <cell r="B2" t="str">
            <v>Allan,  Alasdair  </v>
          </cell>
        </row>
        <row r="3">
          <cell r="B3" t="str">
            <v>Allan,  Michael  </v>
          </cell>
        </row>
        <row r="4">
          <cell r="B4" t="str">
            <v>Allen,  Derek  </v>
          </cell>
        </row>
        <row r="5">
          <cell r="B5" t="str">
            <v>Ballantyne,  David  </v>
          </cell>
        </row>
        <row r="6">
          <cell r="B6" t="str">
            <v>Campbell,  Brian  </v>
          </cell>
        </row>
        <row r="7">
          <cell r="B7" t="str">
            <v>Cassidy,  Stephen  </v>
          </cell>
        </row>
        <row r="8">
          <cell r="B8" t="str">
            <v>Cheung,  Raymond  </v>
          </cell>
        </row>
        <row r="9">
          <cell r="B9" t="str">
            <v>Chick, Andrew</v>
          </cell>
        </row>
        <row r="10">
          <cell r="B10" t="str">
            <v>Cummings,  Colin  </v>
          </cell>
        </row>
        <row r="11">
          <cell r="B11" t="str">
            <v>Eunson,  Roddy  </v>
          </cell>
        </row>
        <row r="12">
          <cell r="B12" t="str">
            <v>Fraser, Alison</v>
          </cell>
        </row>
        <row r="13">
          <cell r="B13" t="str">
            <v>French,  Emma  </v>
          </cell>
        </row>
        <row r="14">
          <cell r="B14" t="str">
            <v>Golden,  Kenny  </v>
          </cell>
        </row>
        <row r="15">
          <cell r="B15" t="str">
            <v>Gray,  Andrew  </v>
          </cell>
        </row>
        <row r="16">
          <cell r="B16" t="str">
            <v>Gray,  Sarah  </v>
          </cell>
        </row>
        <row r="17">
          <cell r="B17" t="str">
            <v>Henderson,  Andrew  </v>
          </cell>
        </row>
        <row r="18">
          <cell r="B18" t="str">
            <v>Hunter, Jim</v>
          </cell>
        </row>
        <row r="19">
          <cell r="B19" t="str">
            <v>Jackson,  Craig  </v>
          </cell>
        </row>
        <row r="20">
          <cell r="B20" t="str">
            <v>Jamieson, Annelies</v>
          </cell>
        </row>
        <row r="21">
          <cell r="B21" t="str">
            <v>Johnston, Lynne</v>
          </cell>
        </row>
        <row r="22">
          <cell r="B22" t="str">
            <v>Kennedy, Tamsyn</v>
          </cell>
        </row>
        <row r="23">
          <cell r="B23" t="str">
            <v>Langova,  Marketa  </v>
          </cell>
        </row>
        <row r="24">
          <cell r="B24" t="str">
            <v>Lillis,  John  </v>
          </cell>
        </row>
        <row r="25">
          <cell r="B25" t="str">
            <v>MacAuly, Gillian</v>
          </cell>
        </row>
        <row r="26">
          <cell r="B26" t="str">
            <v>Macdonald, Laura</v>
          </cell>
        </row>
        <row r="27">
          <cell r="B27" t="str">
            <v>Macdonald,  Scott  </v>
          </cell>
        </row>
        <row r="28">
          <cell r="B28" t="str">
            <v>MacKenzie,  Aileen  </v>
          </cell>
        </row>
        <row r="29">
          <cell r="B29" t="str">
            <v>MacLaren, Mark</v>
          </cell>
        </row>
        <row r="30">
          <cell r="B30" t="str">
            <v>McCann,  Ann-Marie  </v>
          </cell>
        </row>
        <row r="31">
          <cell r="B31" t="str">
            <v>McGuire,  Barry  </v>
          </cell>
        </row>
        <row r="32">
          <cell r="B32" t="str">
            <v>McIntyre,  Christopher  </v>
          </cell>
        </row>
        <row r="33">
          <cell r="B33" t="str">
            <v>McMillan, Annelies</v>
          </cell>
        </row>
        <row r="34">
          <cell r="B34" t="str">
            <v>Milligan, paul</v>
          </cell>
        </row>
        <row r="35">
          <cell r="B35" t="str">
            <v>Morris,  Graeme  </v>
          </cell>
        </row>
      </sheetData>
      <sheetData sheetId="3" refreshError="1">
        <row r="2">
          <cell r="A2" t="str">
            <v>Band,  Ewan  </v>
          </cell>
        </row>
        <row r="3">
          <cell r="A3" t="str">
            <v>Bond,  Iain  </v>
          </cell>
        </row>
        <row r="4">
          <cell r="A4" t="str">
            <v>Briggs,  Jim  </v>
          </cell>
        </row>
        <row r="5">
          <cell r="A5" t="str">
            <v>Burnside,  Willie  </v>
          </cell>
        </row>
        <row r="6">
          <cell r="A6" t="str">
            <v>Butter,  Norman  </v>
          </cell>
        </row>
        <row r="7">
          <cell r="A7" t="str">
            <v>Caig,  Gary  </v>
          </cell>
        </row>
        <row r="8">
          <cell r="A8" t="str">
            <v>Campbell,  Colin  </v>
          </cell>
        </row>
        <row r="9">
          <cell r="A9" t="str">
            <v>Clifton,  Kevin  </v>
          </cell>
        </row>
        <row r="10">
          <cell r="A10" t="str">
            <v>Cook,  Harry  </v>
          </cell>
        </row>
        <row r="11">
          <cell r="A11" t="str">
            <v>Drummond,  Graeme  </v>
          </cell>
        </row>
        <row r="12">
          <cell r="A12" t="str">
            <v>Fraser,  Eric  </v>
          </cell>
        </row>
        <row r="13">
          <cell r="A13" t="str">
            <v>Graham-Smith,  Nigel  </v>
          </cell>
        </row>
        <row r="14">
          <cell r="A14" t="str">
            <v>Greenhill,  Steven  </v>
          </cell>
        </row>
        <row r="15">
          <cell r="A15" t="str">
            <v>Guthrie,  Gary  </v>
          </cell>
        </row>
        <row r="16">
          <cell r="A16" t="str">
            <v>Hamilton,  Pamela  </v>
          </cell>
        </row>
        <row r="17">
          <cell r="A17" t="str">
            <v>Hardy,  Barry  </v>
          </cell>
        </row>
        <row r="18">
          <cell r="A18" t="str">
            <v>Harlow,  Richard  </v>
          </cell>
        </row>
        <row r="19">
          <cell r="A19" t="str">
            <v>Hayes,  Diane  </v>
          </cell>
        </row>
        <row r="20">
          <cell r="A20" t="str">
            <v>Henderson,  Debbie  </v>
          </cell>
        </row>
        <row r="21">
          <cell r="A21" t="str">
            <v>Hogg,  Stephen  </v>
          </cell>
        </row>
        <row r="22">
          <cell r="A22" t="str">
            <v>Hunter,  Simon  </v>
          </cell>
        </row>
        <row r="23">
          <cell r="A23" t="str">
            <v>Irvine,  Ed  </v>
          </cell>
        </row>
        <row r="24">
          <cell r="A24" t="str">
            <v>Kerr Alex</v>
          </cell>
        </row>
        <row r="25">
          <cell r="A25" t="str">
            <v>Lionel,  Milroy  </v>
          </cell>
        </row>
        <row r="26">
          <cell r="A26" t="str">
            <v>MacPhail,  Malcolm  </v>
          </cell>
        </row>
        <row r="27">
          <cell r="A27" t="str">
            <v>McAllister,  Gerry  </v>
          </cell>
        </row>
        <row r="28">
          <cell r="A28" t="str">
            <v>McAloon,  Stephen  </v>
          </cell>
        </row>
        <row r="29">
          <cell r="A29" t="str">
            <v>McCarthy,  Brian  </v>
          </cell>
        </row>
        <row r="30">
          <cell r="A30" t="str">
            <v>McCubbin,  Malcolm  </v>
          </cell>
        </row>
        <row r="31">
          <cell r="A31" t="str">
            <v>McKee,  Craig  </v>
          </cell>
        </row>
        <row r="32">
          <cell r="A32" t="str">
            <v>McQuarrie,  Eric  </v>
          </cell>
        </row>
        <row r="33">
          <cell r="A33" t="str">
            <v>McSporran,  Malcolm  </v>
          </cell>
        </row>
        <row r="34">
          <cell r="A34" t="str">
            <v>Millican,  John  </v>
          </cell>
        </row>
        <row r="35">
          <cell r="A35" t="str">
            <v>Munns,  Colin  </v>
          </cell>
        </row>
        <row r="36">
          <cell r="A36" t="str">
            <v>Raith,  Steve  </v>
          </cell>
        </row>
        <row r="37">
          <cell r="A37" t="str">
            <v>Reekie,  Bill  </v>
          </cell>
        </row>
        <row r="38">
          <cell r="A38" t="str">
            <v>Ritchie,  John  </v>
          </cell>
        </row>
        <row r="39">
          <cell r="A39" t="str">
            <v>Scott,  Dougie  </v>
          </cell>
        </row>
        <row r="40">
          <cell r="A40" t="str">
            <v>Scott,  Norrie  </v>
          </cell>
        </row>
        <row r="41">
          <cell r="A41" t="str">
            <v>Simmons,  Brian  </v>
          </cell>
        </row>
        <row r="42">
          <cell r="A42" t="str">
            <v>Thomson,  Ken  </v>
          </cell>
        </row>
      </sheetData>
      <sheetData sheetId="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agement Dashboard"/>
      <sheetName val="Group Position"/>
      <sheetName val="Summary Opex"/>
      <sheetName val="CE Objectives"/>
      <sheetName val="Capex Projects"/>
      <sheetName val="Opex Projects"/>
      <sheetName val="1. OPEX"/>
      <sheetName val="2. CAPEX"/>
      <sheetName val="Enitty Map v2"/>
      <sheetName val="GL Map v2"/>
      <sheetName val="Activity Map"/>
      <sheetName val="Validation"/>
    </sheetNames>
    <sheetDataSet>
      <sheetData sheetId="0"/>
      <sheetData sheetId="1">
        <row r="26">
          <cell r="AD26" t="str">
            <v>ATEED</v>
          </cell>
        </row>
        <row r="27">
          <cell r="AD27" t="str">
            <v>Auckland Transport</v>
          </cell>
        </row>
        <row r="28">
          <cell r="AD28" t="str">
            <v>Regional Facilities Auckland</v>
          </cell>
        </row>
        <row r="29">
          <cell r="AD29" t="str">
            <v>See Panuku Cost Centre Mapping Sheet</v>
          </cell>
        </row>
        <row r="30">
          <cell r="AD30" t="str">
            <v>Watercare</v>
          </cell>
        </row>
        <row r="31">
          <cell r="AD31" t="str">
            <v>Auckland Emergency Management</v>
          </cell>
        </row>
        <row r="32">
          <cell r="AD32" t="str">
            <v>City parks services</v>
          </cell>
        </row>
        <row r="33">
          <cell r="AD33" t="str">
            <v>Community facilities department</v>
          </cell>
        </row>
        <row r="34">
          <cell r="AD34" t="str">
            <v>Community Services</v>
          </cell>
        </row>
        <row r="35">
          <cell r="AD35" t="str">
            <v>Customer services department</v>
          </cell>
        </row>
        <row r="36">
          <cell r="AD36" t="str">
            <v>Infrastructure &amp; environmental services</v>
          </cell>
        </row>
        <row r="37">
          <cell r="AD37" t="str">
            <v>Operations-Other</v>
          </cell>
        </row>
        <row r="38">
          <cell r="AD38" t="str">
            <v>Regulatory Services</v>
          </cell>
        </row>
        <row r="39">
          <cell r="AD39" t="str">
            <v>Chief Executive's office</v>
          </cell>
        </row>
        <row r="40">
          <cell r="AD40" t="str">
            <v>Communications and engagement</v>
          </cell>
        </row>
        <row r="41">
          <cell r="AD41" t="str">
            <v>Finance division</v>
          </cell>
        </row>
        <row r="42">
          <cell r="AD42" t="str">
            <v>Governance division</v>
          </cell>
        </row>
        <row r="43">
          <cell r="AD43" t="str">
            <v>Legal and Risk</v>
          </cell>
        </row>
        <row r="44">
          <cell r="AD44" t="str">
            <v>People and performance</v>
          </cell>
        </row>
        <row r="45">
          <cell r="AD45" t="str">
            <v>Planning division</v>
          </cell>
        </row>
        <row r="46">
          <cell r="AD46" t="str">
            <v>Central</v>
          </cell>
        </row>
        <row r="47">
          <cell r="AD47" t="str">
            <v>Commercial property portfolio</v>
          </cell>
        </row>
        <row r="48">
          <cell r="AD48" t="str">
            <v>Mayor's office</v>
          </cell>
        </row>
      </sheetData>
      <sheetData sheetId="2"/>
      <sheetData sheetId="3"/>
      <sheetData sheetId="4"/>
      <sheetData sheetId="5"/>
      <sheetData sheetId="6"/>
      <sheetData sheetId="7"/>
      <sheetData sheetId="8"/>
      <sheetData sheetId="9"/>
      <sheetData sheetId="10"/>
      <sheetData sheetId="11">
        <row r="2">
          <cell r="A2" t="str">
            <v>Employee benefits</v>
          </cell>
          <cell r="C2" t="str">
            <v>7. January</v>
          </cell>
        </row>
        <row r="3">
          <cell r="A3" t="str">
            <v>Consultancy and professional services</v>
          </cell>
          <cell r="C3" t="str">
            <v>8. February</v>
          </cell>
        </row>
        <row r="4">
          <cell r="A4" t="str">
            <v>Outsourced works</v>
          </cell>
          <cell r="C4" t="str">
            <v>9. March</v>
          </cell>
        </row>
        <row r="5">
          <cell r="A5" t="str">
            <v>Repairs and maintenance</v>
          </cell>
          <cell r="C5" t="str">
            <v>10. April</v>
          </cell>
        </row>
        <row r="6">
          <cell r="A6" t="str">
            <v>Grants, contributions and sponsorship</v>
          </cell>
          <cell r="C6" t="str">
            <v>11. May</v>
          </cell>
        </row>
        <row r="7">
          <cell r="A7" t="str">
            <v>Advertising, marketing and research</v>
          </cell>
          <cell r="C7" t="str">
            <v>12. June</v>
          </cell>
        </row>
        <row r="8">
          <cell r="A8" t="str">
            <v>Information systems and telecommunications</v>
          </cell>
          <cell r="C8" t="str">
            <v>1. July</v>
          </cell>
        </row>
        <row r="9">
          <cell r="A9" t="str">
            <v>Occupancy and utilities</v>
          </cell>
          <cell r="C9" t="str">
            <v>2. August</v>
          </cell>
        </row>
        <row r="10">
          <cell r="A10" t="str">
            <v>Rental and lease</v>
          </cell>
          <cell r="C10" t="str">
            <v>3. September</v>
          </cell>
        </row>
        <row r="11">
          <cell r="A11" t="str">
            <v>Entertainment, catering and travel</v>
          </cell>
          <cell r="C11" t="str">
            <v>4. October</v>
          </cell>
        </row>
        <row r="12">
          <cell r="A12" t="str">
            <v>Cost of goods and services</v>
          </cell>
          <cell r="C12" t="str">
            <v>5. November</v>
          </cell>
        </row>
        <row r="13">
          <cell r="A13" t="str">
            <v>Internal charges and shared services (entity level only)</v>
          </cell>
          <cell r="C13" t="str">
            <v>6. December</v>
          </cell>
        </row>
        <row r="14">
          <cell r="A14" t="str">
            <v>Other direct expenditure</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sheetName val="Revenue"/>
      <sheetName val="dos adj for duty cash"/>
      <sheetName val="input"/>
      <sheetName val="check"/>
      <sheetName val="reports"/>
      <sheetName val="print_macro"/>
    </sheetNames>
    <sheetDataSet>
      <sheetData sheetId="0" refreshError="1"/>
      <sheetData sheetId="1" refreshError="1"/>
      <sheetData sheetId="2" refreshError="1"/>
      <sheetData sheetId="3" refreshError="1">
        <row r="2">
          <cell r="A2" t="str">
            <v xml:space="preserve">DOS CALCULATION  </v>
          </cell>
        </row>
        <row r="4">
          <cell r="B4">
            <v>2004</v>
          </cell>
        </row>
        <row r="5">
          <cell r="A5" t="str">
            <v>Transactions (AUD)</v>
          </cell>
          <cell r="B5" t="str">
            <v>Dec</v>
          </cell>
        </row>
        <row r="7">
          <cell r="A7" t="str">
            <v>Revenue( 1901)</v>
          </cell>
          <cell r="B7">
            <v>18106629.319357302</v>
          </cell>
        </row>
        <row r="9">
          <cell r="A9" t="str">
            <v>Total Adjusted Revenue</v>
          </cell>
          <cell r="B9">
            <v>18106629.319357302</v>
          </cell>
        </row>
        <row r="12">
          <cell r="A12" t="str">
            <v>Receivable Calculation</v>
          </cell>
        </row>
        <row r="14">
          <cell r="A14" t="str">
            <v>Debtors Ledger - Local   (A/C1105)</v>
          </cell>
        </row>
        <row r="15">
          <cell r="A15" t="str">
            <v>Debtors Ledger - Ext Billing  (A/C1105)</v>
          </cell>
          <cell r="B15">
            <v>120000</v>
          </cell>
        </row>
        <row r="16">
          <cell r="A16" t="str">
            <v>Debtors Ledger - Duty Billing  (A/C1105)</v>
          </cell>
          <cell r="B16">
            <v>1100000</v>
          </cell>
        </row>
        <row r="17">
          <cell r="A17" t="str">
            <v>Refunds / Charter Debtors   (A/C 1104)</v>
          </cell>
          <cell r="B17">
            <v>0</v>
          </cell>
        </row>
        <row r="18">
          <cell r="A18" t="str">
            <v>Bounced cheques   (A/C 1108)</v>
          </cell>
          <cell r="B18">
            <v>0</v>
          </cell>
        </row>
        <row r="19">
          <cell r="A19" t="str">
            <v>Duty clearing  (A/C1340)</v>
          </cell>
          <cell r="B19">
            <v>0</v>
          </cell>
        </row>
        <row r="20">
          <cell r="A20" t="str">
            <v>Revenue adjustments  (A/C 1107)</v>
          </cell>
          <cell r="B20">
            <v>0</v>
          </cell>
        </row>
        <row r="21">
          <cell r="A21" t="str">
            <v>IRS Control  (A/C 1106)</v>
          </cell>
          <cell r="B21">
            <v>0</v>
          </cell>
        </row>
        <row r="26">
          <cell r="A26" t="str">
            <v>Total Adjusted Receivables</v>
          </cell>
          <cell r="B26">
            <v>1220000</v>
          </cell>
        </row>
        <row r="28">
          <cell r="A28" t="str">
            <v>Current Month Calendar Days</v>
          </cell>
          <cell r="B28">
            <v>31</v>
          </cell>
        </row>
        <row r="29">
          <cell r="A29" t="str">
            <v>Prior Month Calendar Days</v>
          </cell>
        </row>
        <row r="30">
          <cell r="A30" t="str">
            <v>Transactions:</v>
          </cell>
        </row>
        <row r="31">
          <cell r="A31" t="str">
            <v>Current month</v>
          </cell>
        </row>
        <row r="32">
          <cell r="A32" t="str">
            <v>Balance relating to prior months</v>
          </cell>
        </row>
        <row r="34">
          <cell r="A34" t="str">
            <v>Prior Month adjusted revenue</v>
          </cell>
        </row>
        <row r="36">
          <cell r="A36" t="str">
            <v>Proportion of Prior Month</v>
          </cell>
        </row>
        <row r="39">
          <cell r="A39" t="str">
            <v>Current days</v>
          </cell>
        </row>
        <row r="40">
          <cell r="A40" t="str">
            <v>Prior days</v>
          </cell>
        </row>
      </sheetData>
      <sheetData sheetId="4" refreshError="1"/>
      <sheetData sheetId="5" refreshError="1"/>
      <sheetData sheetId="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Page 2"/>
      <sheetName val="Graphs"/>
      <sheetName val="Data"/>
      <sheetName val="YY_New Board Report"/>
      <sheetName val="Programmes"/>
      <sheetName val="Mapping"/>
      <sheetName val="Updates"/>
      <sheetName val="Financial Reconciliation"/>
      <sheetName val="ZPS_PSR Original"/>
      <sheetName val="Intl"/>
    </sheetNames>
    <sheetDataSet>
      <sheetData sheetId="0"/>
      <sheetData sheetId="1"/>
      <sheetData sheetId="2"/>
      <sheetData sheetId="3"/>
      <sheetData sheetId="4"/>
      <sheetData sheetId="5"/>
      <sheetData sheetId="6">
        <row r="4">
          <cell r="A4">
            <v>13000</v>
          </cell>
          <cell r="B4">
            <v>13200</v>
          </cell>
          <cell r="C4">
            <v>15000</v>
          </cell>
          <cell r="D4">
            <v>13410</v>
          </cell>
          <cell r="E4">
            <v>12000</v>
          </cell>
          <cell r="F4">
            <v>12200</v>
          </cell>
          <cell r="G4">
            <v>13500</v>
          </cell>
        </row>
        <row r="5">
          <cell r="A5">
            <v>13010</v>
          </cell>
          <cell r="B5">
            <v>13300</v>
          </cell>
          <cell r="C5">
            <v>15100</v>
          </cell>
          <cell r="G5">
            <v>13540</v>
          </cell>
        </row>
        <row r="6">
          <cell r="A6">
            <v>13100</v>
          </cell>
          <cell r="C6">
            <v>20000</v>
          </cell>
          <cell r="G6">
            <v>16000</v>
          </cell>
        </row>
        <row r="7">
          <cell r="A7">
            <v>13110</v>
          </cell>
          <cell r="C7">
            <v>21000</v>
          </cell>
          <cell r="G7">
            <v>14000</v>
          </cell>
        </row>
        <row r="8">
          <cell r="C8">
            <v>22000</v>
          </cell>
          <cell r="G8">
            <v>12100</v>
          </cell>
        </row>
        <row r="9">
          <cell r="C9">
            <v>23000</v>
          </cell>
          <cell r="G9">
            <v>11010</v>
          </cell>
        </row>
        <row r="10">
          <cell r="C10">
            <v>24000</v>
          </cell>
          <cell r="G10">
            <v>61000</v>
          </cell>
        </row>
        <row r="11">
          <cell r="C11">
            <v>30000</v>
          </cell>
          <cell r="G11">
            <v>62100</v>
          </cell>
        </row>
        <row r="12">
          <cell r="C12">
            <v>30090</v>
          </cell>
          <cell r="G12">
            <v>62200</v>
          </cell>
        </row>
        <row r="13">
          <cell r="C13">
            <v>31000</v>
          </cell>
          <cell r="G13">
            <v>63100</v>
          </cell>
        </row>
        <row r="14">
          <cell r="C14">
            <v>32000</v>
          </cell>
          <cell r="G14">
            <v>63200</v>
          </cell>
        </row>
        <row r="15">
          <cell r="C15">
            <v>33000</v>
          </cell>
          <cell r="G15">
            <v>63300</v>
          </cell>
        </row>
        <row r="16">
          <cell r="C16">
            <v>40000</v>
          </cell>
        </row>
        <row r="17">
          <cell r="C17">
            <v>41000</v>
          </cell>
        </row>
        <row r="18">
          <cell r="C18">
            <v>42000</v>
          </cell>
        </row>
      </sheetData>
      <sheetData sheetId="7"/>
      <sheetData sheetId="8"/>
      <sheetData sheetId="9"/>
      <sheetData sheetId="1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BACKUP"/>
      <sheetName val="JOURNAL UPLOAD"/>
    </sheetNames>
    <sheetDataSet>
      <sheetData sheetId="0" refreshError="1"/>
      <sheetData sheetId="1" refreshError="1"/>
      <sheetData sheetId="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orate #820015"/>
      <sheetName val="Finance #820020"/>
      <sheetName val="Exec #820410"/>
      <sheetName val="Drop Down"/>
    </sheetNames>
    <sheetDataSet>
      <sheetData sheetId="0"/>
      <sheetData sheetId="1"/>
      <sheetData sheetId="2"/>
      <sheetData sheetId="3">
        <row r="3">
          <cell r="I3">
            <v>0</v>
          </cell>
        </row>
        <row r="4">
          <cell r="I4" t="str">
            <v>Revenue - admissions and ticket sale</v>
          </cell>
        </row>
        <row r="5">
          <cell r="I5" t="str">
            <v>Revenue - membership fees</v>
          </cell>
        </row>
        <row r="6">
          <cell r="I6" t="str">
            <v>Revenue - sales</v>
          </cell>
        </row>
        <row r="7">
          <cell r="I7" t="str">
            <v>Revenue - business bureau</v>
          </cell>
        </row>
        <row r="8">
          <cell r="I8" t="str">
            <v>Revenue - publications advertising</v>
          </cell>
        </row>
        <row r="9">
          <cell r="I9" t="str">
            <v>Revenue - rental</v>
          </cell>
        </row>
        <row r="10">
          <cell r="I10" t="str">
            <v>Revenue - Grants and subsidies central government</v>
          </cell>
        </row>
        <row r="11">
          <cell r="I11" t="str">
            <v>Revenue - Grants and subsidies other</v>
          </cell>
        </row>
        <row r="12">
          <cell r="I12" t="str">
            <v>Sponsorship revenue</v>
          </cell>
        </row>
        <row r="13">
          <cell r="I13">
            <v>0</v>
          </cell>
        </row>
        <row r="14">
          <cell r="I14" t="str">
            <v>Salaries recharges</v>
          </cell>
        </row>
        <row r="15">
          <cell r="I15" t="str">
            <v>Temporary staff expense</v>
          </cell>
        </row>
        <row r="16">
          <cell r="I16" t="str">
            <v>Consultancy expense</v>
          </cell>
        </row>
        <row r="17">
          <cell r="I17" t="str">
            <v>Maori technical input, specialist advice</v>
          </cell>
        </row>
        <row r="18">
          <cell r="I18" t="str">
            <v>Maori engagement including consultation</v>
          </cell>
        </row>
        <row r="19">
          <cell r="I19" t="str">
            <v>Legal fees expense</v>
          </cell>
        </row>
        <row r="20">
          <cell r="I20" t="str">
            <v>Audit expense - financial statements</v>
          </cell>
        </row>
        <row r="21">
          <cell r="I21" t="str">
            <v>Contractors expense</v>
          </cell>
        </row>
        <row r="22">
          <cell r="I22" t="str">
            <v>Office supplies expense</v>
          </cell>
        </row>
        <row r="23">
          <cell r="I23" t="str">
            <v>Mail/courier/distribution expense</v>
          </cell>
        </row>
        <row r="24">
          <cell r="I24" t="str">
            <v>Printing/binding and photocopying expense</v>
          </cell>
        </row>
        <row r="25">
          <cell r="I25" t="str">
            <v>Books/periodicals and publications expense</v>
          </cell>
        </row>
        <row r="26">
          <cell r="I26" t="str">
            <v>Property rental expense</v>
          </cell>
        </row>
        <row r="27">
          <cell r="I27" t="str">
            <v>Security expense</v>
          </cell>
        </row>
        <row r="28">
          <cell r="I28" t="str">
            <v>Cleaning and hygiene expense</v>
          </cell>
        </row>
        <row r="29">
          <cell r="I29" t="str">
            <v>Repairs and maintenance - buildings</v>
          </cell>
        </row>
        <row r="30">
          <cell r="I30" t="str">
            <v>Insurance expense - premiums</v>
          </cell>
        </row>
        <row r="31">
          <cell r="I31" t="str">
            <v>Funding expense - opex - inter-entity</v>
          </cell>
        </row>
        <row r="32">
          <cell r="I32" t="str">
            <v>Grants and contributions expense</v>
          </cell>
        </row>
        <row r="33">
          <cell r="I33" t="str">
            <v>Sponsorship expense</v>
          </cell>
        </row>
        <row r="34">
          <cell r="I34" t="str">
            <v>Maori Koha</v>
          </cell>
        </row>
        <row r="35">
          <cell r="I35" t="str">
            <v>Entertainment expense - non FBT</v>
          </cell>
        </row>
        <row r="36">
          <cell r="I36" t="str">
            <v>Travel expense - domestic - non-training</v>
          </cell>
        </row>
        <row r="37">
          <cell r="I37" t="str">
            <v>Travel expense - overseas - non-training</v>
          </cell>
        </row>
        <row r="38">
          <cell r="I38" t="str">
            <v>Telecommunications expense</v>
          </cell>
        </row>
        <row r="39">
          <cell r="I39" t="str">
            <v>Motor vehicle expense - other</v>
          </cell>
        </row>
        <row r="40">
          <cell r="I40" t="str">
            <v>Equipment purchases</v>
          </cell>
        </row>
        <row r="41">
          <cell r="I41" t="str">
            <v>Computer software expense</v>
          </cell>
        </row>
        <row r="42">
          <cell r="I42" t="str">
            <v>Marketing and advertising expense</v>
          </cell>
        </row>
        <row r="43">
          <cell r="I43" t="str">
            <v>Print media marketing</v>
          </cell>
        </row>
        <row r="44">
          <cell r="I44" t="str">
            <v>Internet on-line marketing</v>
          </cell>
        </row>
        <row r="45">
          <cell r="I45" t="str">
            <v>Domestic marketing</v>
          </cell>
        </row>
        <row r="46">
          <cell r="I46" t="str">
            <v>International marketing</v>
          </cell>
        </row>
        <row r="47">
          <cell r="I47" t="str">
            <v>Trade shows</v>
          </cell>
        </row>
        <row r="48">
          <cell r="I48" t="str">
            <v>Research and statistical information exp</v>
          </cell>
        </row>
        <row r="49">
          <cell r="I49" t="str">
            <v>Familiarizations</v>
          </cell>
        </row>
        <row r="50">
          <cell r="I50" t="str">
            <v>Public information and engagement</v>
          </cell>
        </row>
        <row r="51">
          <cell r="I51" t="str">
            <v>Hireage expense</v>
          </cell>
        </row>
        <row r="52">
          <cell r="I52" t="str">
            <v>Bank charges expense</v>
          </cell>
        </row>
        <row r="53">
          <cell r="I53" t="str">
            <v>Membership expense</v>
          </cell>
        </row>
        <row r="54">
          <cell r="I54" t="str">
            <v>Production fees</v>
          </cell>
        </row>
        <row r="55">
          <cell r="I55" t="str">
            <v>Production expenses</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template"/>
      <sheetName val="Sheet1"/>
      <sheetName val="Correction"/>
      <sheetName val="Upload template hardcoded"/>
      <sheetName val="Upload template"/>
      <sheetName val="A-Pivot increase in shared serv"/>
      <sheetName val="B - Pivot iSite COS adjust"/>
      <sheetName val="C-Pivot ZERO bottom line chnges"/>
      <sheetName val="D-Pivot by Activity change"/>
      <sheetName val="Pivot Overall"/>
      <sheetName val="Pivot Summary"/>
      <sheetName val="Pivot - iSite review"/>
      <sheetName val="Pivot Overall by Acct Grp"/>
      <sheetName val="Combined"/>
      <sheetName val="Corporate"/>
      <sheetName val="Bus&amp;Sec"/>
      <sheetName val="Destination"/>
      <sheetName val="MarComms"/>
      <sheetName val="Plan&amp;Perf"/>
      <sheetName val="lists"/>
      <sheetName val="Pivot-iSite COS change"/>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B3" t="str">
            <v>Movement between activity</v>
          </cell>
        </row>
      </sheetData>
      <sheetData sheetId="13"/>
      <sheetData sheetId="14"/>
      <sheetData sheetId="15"/>
      <sheetData sheetId="16"/>
      <sheetData sheetId="17">
        <row r="3">
          <cell r="B3" t="str">
            <v>Movement between activity</v>
          </cell>
        </row>
      </sheetData>
      <sheetData sheetId="18" refreshError="1"/>
      <sheetData sheetId="19">
        <row r="3">
          <cell r="B3" t="str">
            <v>Movement between activity</v>
          </cell>
          <cell r="F3" t="str">
            <v>Auckland Council</v>
          </cell>
          <cell r="H3" t="str">
            <v>Operating costs</v>
          </cell>
        </row>
        <row r="4">
          <cell r="F4" t="str">
            <v>Auckland Transport</v>
          </cell>
          <cell r="H4" t="str">
            <v>Operating revenue</v>
          </cell>
        </row>
        <row r="5">
          <cell r="F5" t="str">
            <v>Watercare Services Ltd</v>
          </cell>
          <cell r="H5" t="str">
            <v>Non-operating costs</v>
          </cell>
        </row>
        <row r="6">
          <cell r="F6" t="str">
            <v>ATEED</v>
          </cell>
          <cell r="H6" t="str">
            <v>Non-operating revenue</v>
          </cell>
        </row>
        <row r="7">
          <cell r="F7" t="str">
            <v>Regional Facilities Auckland</v>
          </cell>
        </row>
        <row r="8">
          <cell r="F8" t="str">
            <v>Waterfront Auckland</v>
          </cell>
        </row>
        <row r="9">
          <cell r="F9" t="str">
            <v>ACIL</v>
          </cell>
        </row>
        <row r="10">
          <cell r="F10" t="str">
            <v>Auckland Council Property</v>
          </cell>
        </row>
      </sheetData>
      <sheetData sheetId="2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
      <sheetName val="GL"/>
      <sheetName val="L2 new"/>
      <sheetName val="L3 new"/>
      <sheetName val="L4 new"/>
      <sheetName val="Activity"/>
      <sheetName val="check"/>
      <sheetName val="ActCom"/>
      <sheetName val="projG"/>
      <sheetName val="progR"/>
      <sheetName val="WBS"/>
      <sheetName val="wbs s"/>
      <sheetName val="Far table"/>
      <sheetName val="report tab"/>
      <sheetName val="SAP Activity"/>
      <sheetName val="Hyperion GL map"/>
      <sheetName val="AC funding ptr"/>
      <sheetName val="Hyperion GL"/>
      <sheetName val="Ptr GL activity"/>
    </sheetNames>
    <sheetDataSet>
      <sheetData sheetId="0"/>
      <sheetData sheetId="1"/>
      <sheetData sheetId="2"/>
      <sheetData sheetId="3"/>
      <sheetData sheetId="4"/>
      <sheetData sheetId="5">
        <row r="29">
          <cell r="C29" t="str">
            <v>Multimodal (incl. AIFS)</v>
          </cell>
        </row>
      </sheetData>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ranges"/>
      <sheetName val="Calc"/>
      <sheetName val="Inflated capex sensitivities"/>
      <sheetName val="Assumptions"/>
      <sheetName val="Question 15"/>
      <sheetName val="Question 17"/>
      <sheetName val="Question 18"/>
    </sheetNames>
    <sheetDataSet>
      <sheetData sheetId="0"/>
      <sheetData sheetId="1"/>
      <sheetData sheetId="2"/>
      <sheetData sheetId="3"/>
      <sheetData sheetId="4"/>
      <sheetData sheetId="5"/>
      <sheetData sheetId="6"/>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New works summary"/>
      <sheetName val="Renewals summary"/>
      <sheetName val="New works calcs"/>
      <sheetName val="Renewals calcs"/>
      <sheetName val="DC"/>
      <sheetName val="Project data"/>
      <sheetName val="Check"/>
      <sheetName val="Reconciliation to SAP"/>
      <sheetName val="example borrowings calc"/>
      <sheetName val="Useful life"/>
    </sheetNames>
    <sheetDataSet>
      <sheetData sheetId="0" refreshError="1"/>
      <sheetData sheetId="1" refreshError="1"/>
      <sheetData sheetId="2" refreshError="1"/>
      <sheetData sheetId="3" refreshError="1"/>
      <sheetData sheetId="4" refreshError="1"/>
      <sheetData sheetId="5" refreshError="1"/>
      <sheetData sheetId="6" refreshError="1">
        <row r="3">
          <cell r="A3" t="str">
            <v>Gross expenditure</v>
          </cell>
        </row>
        <row r="4">
          <cell r="B4" t="str">
            <v>Gross_Exp</v>
          </cell>
          <cell r="C4">
            <v>0</v>
          </cell>
          <cell r="D4">
            <v>8.0000000000000002E-3</v>
          </cell>
          <cell r="E4" t="str">
            <v>n/a</v>
          </cell>
          <cell r="F4" t="str">
            <v>New works</v>
          </cell>
          <cell r="G4" t="str">
            <v>852/000050</v>
          </cell>
          <cell r="H4" t="str">
            <v>AMETI - Land</v>
          </cell>
          <cell r="I4" t="str">
            <v>Transport Strategy</v>
          </cell>
          <cell r="J4" t="str">
            <v>PV17</v>
          </cell>
          <cell r="K4">
            <v>231256000</v>
          </cell>
          <cell r="L4">
            <v>33750000</v>
          </cell>
          <cell r="M4">
            <v>33750000</v>
          </cell>
          <cell r="N4">
            <v>65700000</v>
          </cell>
          <cell r="O4">
            <v>53540000</v>
          </cell>
          <cell r="P4">
            <v>25000000</v>
          </cell>
          <cell r="Q4">
            <v>19516000</v>
          </cell>
        </row>
        <row r="5">
          <cell r="B5" t="str">
            <v>Gross_Exp</v>
          </cell>
          <cell r="C5">
            <v>0</v>
          </cell>
          <cell r="E5" t="str">
            <v>n/a</v>
          </cell>
          <cell r="F5" t="str">
            <v>New works</v>
          </cell>
          <cell r="G5" t="str">
            <v>852/000050</v>
          </cell>
          <cell r="H5" t="str">
            <v>AMETI - Land  (PV50 provisional adjustment)</v>
          </cell>
          <cell r="I5" t="str">
            <v>Transport Strategy</v>
          </cell>
          <cell r="J5" t="str">
            <v>PV50</v>
          </cell>
          <cell r="K5">
            <v>16224000</v>
          </cell>
          <cell r="N5">
            <v>-31950000</v>
          </cell>
          <cell r="O5">
            <v>-19790000</v>
          </cell>
          <cell r="P5">
            <v>8750000</v>
          </cell>
          <cell r="Q5">
            <v>14234000</v>
          </cell>
          <cell r="R5">
            <v>33750000</v>
          </cell>
          <cell r="S5">
            <v>11230000</v>
          </cell>
        </row>
        <row r="6">
          <cell r="A6" t="str">
            <v>852/000060L</v>
          </cell>
          <cell r="H6" t="str">
            <v>AMETI - Land</v>
          </cell>
          <cell r="J6" t="str">
            <v>subtotal</v>
          </cell>
          <cell r="K6">
            <v>247480000</v>
          </cell>
          <cell r="L6">
            <v>33750000</v>
          </cell>
          <cell r="M6">
            <v>33750000</v>
          </cell>
          <cell r="N6">
            <v>33750000</v>
          </cell>
          <cell r="O6">
            <v>33750000</v>
          </cell>
          <cell r="P6">
            <v>33750000</v>
          </cell>
          <cell r="Q6">
            <v>33750000</v>
          </cell>
          <cell r="R6">
            <v>33750000</v>
          </cell>
          <cell r="S6">
            <v>11230000</v>
          </cell>
        </row>
        <row r="7">
          <cell r="B7" t="str">
            <v>Gross_Exp</v>
          </cell>
          <cell r="C7">
            <v>40</v>
          </cell>
          <cell r="D7">
            <v>8.0000000000000002E-3</v>
          </cell>
          <cell r="E7" t="str">
            <v>n/a</v>
          </cell>
          <cell r="F7" t="str">
            <v>New works</v>
          </cell>
          <cell r="G7" t="str">
            <v>852/000060</v>
          </cell>
          <cell r="H7" t="str">
            <v>AMETI - Arterial Roading</v>
          </cell>
          <cell r="I7" t="str">
            <v>Transport Strategy</v>
          </cell>
          <cell r="J7" t="str">
            <v>PV17</v>
          </cell>
          <cell r="K7">
            <v>445568750.09999996</v>
          </cell>
          <cell r="N7">
            <v>23800000.300000001</v>
          </cell>
          <cell r="O7">
            <v>74035499.700000003</v>
          </cell>
          <cell r="P7">
            <v>99535500</v>
          </cell>
          <cell r="Q7">
            <v>89100749.900000006</v>
          </cell>
          <cell r="R7">
            <v>93266999.900000006</v>
          </cell>
          <cell r="S7">
            <v>65830000.299999997</v>
          </cell>
        </row>
        <row r="8">
          <cell r="C8">
            <v>40</v>
          </cell>
          <cell r="G8" t="str">
            <v>852/000060</v>
          </cell>
          <cell r="H8" t="str">
            <v>AMETI - Arterial Roading (PV50 provisional adjustment)</v>
          </cell>
          <cell r="I8" t="str">
            <v>Transport Strategy</v>
          </cell>
          <cell r="J8" t="str">
            <v>PV50</v>
          </cell>
          <cell r="K8">
            <v>-176568750</v>
          </cell>
          <cell r="M8">
            <v>6000000</v>
          </cell>
          <cell r="N8">
            <v>-15800000</v>
          </cell>
          <cell r="O8">
            <v>-59035500</v>
          </cell>
          <cell r="P8">
            <v>-44535500</v>
          </cell>
          <cell r="Q8">
            <v>-24100750</v>
          </cell>
          <cell r="R8">
            <v>-28267000</v>
          </cell>
          <cell r="S8">
            <v>-10830000</v>
          </cell>
        </row>
        <row r="9">
          <cell r="A9" t="str">
            <v>852/000060</v>
          </cell>
          <cell r="C9">
            <v>40</v>
          </cell>
          <cell r="H9" t="str">
            <v>AMETI - Construction</v>
          </cell>
          <cell r="J9" t="str">
            <v>subtotal</v>
          </cell>
          <cell r="K9">
            <v>269000000.09999996</v>
          </cell>
          <cell r="L9">
            <v>0</v>
          </cell>
          <cell r="M9">
            <v>6000000</v>
          </cell>
          <cell r="N9">
            <v>8000000.3000000007</v>
          </cell>
          <cell r="O9">
            <v>14999999.700000003</v>
          </cell>
          <cell r="P9">
            <v>55000000</v>
          </cell>
          <cell r="Q9">
            <v>64999999.900000006</v>
          </cell>
          <cell r="R9">
            <v>64999999.900000006</v>
          </cell>
          <cell r="S9">
            <v>55000000.299999997</v>
          </cell>
        </row>
        <row r="10">
          <cell r="A10" t="str">
            <v>AMETI</v>
          </cell>
          <cell r="H10" t="str">
            <v>AMETI - Land and construction to 2016</v>
          </cell>
          <cell r="J10" t="str">
            <v>AMETI</v>
          </cell>
          <cell r="K10">
            <v>516480000.0999999</v>
          </cell>
          <cell r="L10">
            <v>33750000</v>
          </cell>
          <cell r="M10">
            <v>39750000</v>
          </cell>
          <cell r="N10">
            <v>41750000.299999997</v>
          </cell>
          <cell r="O10">
            <v>48749999.700000003</v>
          </cell>
          <cell r="P10">
            <v>88750000</v>
          </cell>
          <cell r="Q10">
            <v>98749999.900000006</v>
          </cell>
          <cell r="R10">
            <v>98749999.900000006</v>
          </cell>
          <cell r="S10">
            <v>66230000.299999997</v>
          </cell>
        </row>
        <row r="12">
          <cell r="A12" t="str">
            <v>332/501301</v>
          </cell>
          <cell r="B12" t="str">
            <v>Gross_Exp</v>
          </cell>
          <cell r="C12">
            <v>40</v>
          </cell>
          <cell r="D12">
            <v>8.0000000000000002E-3</v>
          </cell>
          <cell r="E12" t="str">
            <v>n/a</v>
          </cell>
          <cell r="F12" t="str">
            <v>New works</v>
          </cell>
          <cell r="G12" t="str">
            <v>332/501301</v>
          </cell>
          <cell r="H12" t="str">
            <v>TR Corridor &amp; Intersection Improvements</v>
          </cell>
          <cell r="I12" t="str">
            <v>Transport Strategy</v>
          </cell>
          <cell r="J12" t="str">
            <v>PV17</v>
          </cell>
          <cell r="K12">
            <v>117967705</v>
          </cell>
          <cell r="L12">
            <v>319999.75</v>
          </cell>
          <cell r="M12">
            <v>2999999.75</v>
          </cell>
          <cell r="N12">
            <v>4499999.75</v>
          </cell>
          <cell r="O12">
            <v>3499999.75</v>
          </cell>
          <cell r="P12">
            <v>6927462.75</v>
          </cell>
          <cell r="Q12">
            <v>15154999.75</v>
          </cell>
          <cell r="R12">
            <v>40203243.75</v>
          </cell>
          <cell r="S12">
            <v>44361999.75</v>
          </cell>
        </row>
        <row r="13">
          <cell r="A13" t="str">
            <v>332/590000</v>
          </cell>
          <cell r="B13" t="str">
            <v>Gross_Exp</v>
          </cell>
          <cell r="C13">
            <v>0</v>
          </cell>
          <cell r="D13">
            <v>8.0000000000000002E-3</v>
          </cell>
          <cell r="E13" t="str">
            <v>n/a</v>
          </cell>
          <cell r="F13" t="str">
            <v>New works</v>
          </cell>
          <cell r="G13" t="str">
            <v>332/590000</v>
          </cell>
          <cell r="H13" t="str">
            <v>TR Transport Land Acquisitions</v>
          </cell>
          <cell r="I13" t="str">
            <v>Transport Strategy</v>
          </cell>
          <cell r="J13" t="str">
            <v>PV17</v>
          </cell>
          <cell r="K13">
            <v>69788810</v>
          </cell>
          <cell r="L13">
            <v>3075000</v>
          </cell>
          <cell r="M13">
            <v>8551500</v>
          </cell>
          <cell r="N13">
            <v>11503000</v>
          </cell>
          <cell r="O13">
            <v>13526500</v>
          </cell>
          <cell r="P13">
            <v>14325000</v>
          </cell>
          <cell r="Q13">
            <v>12816405</v>
          </cell>
          <cell r="R13">
            <v>5991405</v>
          </cell>
        </row>
        <row r="14">
          <cell r="A14" t="str">
            <v>332/500800</v>
          </cell>
          <cell r="B14" t="str">
            <v>Gross_Exp</v>
          </cell>
          <cell r="C14">
            <v>20</v>
          </cell>
          <cell r="D14">
            <v>8.0000000000000002E-3</v>
          </cell>
          <cell r="E14" t="str">
            <v>n/a</v>
          </cell>
          <cell r="F14" t="str">
            <v>New works</v>
          </cell>
          <cell r="G14" t="str">
            <v>332/500800</v>
          </cell>
          <cell r="H14" t="str">
            <v>Fanshaw St underpass - part of Te Wero Island (year 2016)</v>
          </cell>
          <cell r="I14" t="str">
            <v>Transport Strategy</v>
          </cell>
          <cell r="J14" t="str">
            <v>PV17</v>
          </cell>
          <cell r="K14">
            <v>49999997.600000001</v>
          </cell>
          <cell r="L14">
            <v>-0.3</v>
          </cell>
          <cell r="M14">
            <v>-0.3</v>
          </cell>
          <cell r="N14">
            <v>-0.3</v>
          </cell>
          <cell r="O14">
            <v>-0.3</v>
          </cell>
          <cell r="P14">
            <v>-0.3</v>
          </cell>
          <cell r="Q14">
            <v>-0.3</v>
          </cell>
          <cell r="R14">
            <v>-0.3</v>
          </cell>
          <cell r="S14">
            <v>49999999.700000003</v>
          </cell>
        </row>
        <row r="15">
          <cell r="A15" t="str">
            <v>492/000393</v>
          </cell>
          <cell r="B15" t="str">
            <v>Gross_Exp</v>
          </cell>
          <cell r="C15">
            <v>15</v>
          </cell>
          <cell r="D15">
            <v>8.0000000000000002E-3</v>
          </cell>
          <cell r="E15" t="str">
            <v>n/a</v>
          </cell>
          <cell r="F15" t="str">
            <v>New works</v>
          </cell>
          <cell r="G15" t="str">
            <v>492/000393</v>
          </cell>
          <cell r="H15" t="str">
            <v>School Travel Plans Infrastructure</v>
          </cell>
          <cell r="I15" t="str">
            <v>Transport Safety, As</v>
          </cell>
          <cell r="J15" t="str">
            <v>PV17</v>
          </cell>
          <cell r="K15">
            <v>34212500</v>
          </cell>
          <cell r="L15">
            <v>3500000</v>
          </cell>
          <cell r="M15">
            <v>4387500</v>
          </cell>
          <cell r="N15">
            <v>4387500</v>
          </cell>
          <cell r="O15">
            <v>4387500</v>
          </cell>
          <cell r="P15">
            <v>4387500</v>
          </cell>
          <cell r="Q15">
            <v>4387500</v>
          </cell>
          <cell r="R15">
            <v>4387500</v>
          </cell>
          <cell r="S15">
            <v>4387500</v>
          </cell>
        </row>
        <row r="16">
          <cell r="A16" t="str">
            <v>492/600652</v>
          </cell>
          <cell r="B16" t="str">
            <v>Gross_Exp</v>
          </cell>
          <cell r="C16">
            <v>10</v>
          </cell>
          <cell r="D16">
            <v>8.0000000000000002E-3</v>
          </cell>
          <cell r="E16" t="str">
            <v>n/a</v>
          </cell>
          <cell r="F16" t="str">
            <v>New works</v>
          </cell>
          <cell r="G16" t="str">
            <v>492/600652</v>
          </cell>
          <cell r="H16" t="str">
            <v>Minor Safety Works</v>
          </cell>
          <cell r="I16" t="str">
            <v>Transport Safety, As</v>
          </cell>
          <cell r="J16" t="str">
            <v>PV17</v>
          </cell>
          <cell r="K16">
            <v>32319999.599999998</v>
          </cell>
          <cell r="L16">
            <v>4039999.95</v>
          </cell>
          <cell r="M16">
            <v>4039999.95</v>
          </cell>
          <cell r="N16">
            <v>4039999.95</v>
          </cell>
          <cell r="O16">
            <v>4039999.95</v>
          </cell>
          <cell r="P16">
            <v>4039999.95</v>
          </cell>
          <cell r="Q16">
            <v>4039999.95</v>
          </cell>
          <cell r="R16">
            <v>4039999.95</v>
          </cell>
          <cell r="S16">
            <v>4039999.95</v>
          </cell>
        </row>
        <row r="17">
          <cell r="A17" t="str">
            <v>492/600667</v>
          </cell>
          <cell r="B17" t="str">
            <v>Gross_Exp</v>
          </cell>
          <cell r="C17">
            <v>10</v>
          </cell>
          <cell r="D17">
            <v>8.0000000000000002E-3</v>
          </cell>
          <cell r="E17" t="str">
            <v>n/a</v>
          </cell>
          <cell r="F17" t="str">
            <v>New works</v>
          </cell>
          <cell r="G17" t="str">
            <v>492/600667</v>
          </cell>
          <cell r="H17" t="str">
            <v>Overhead Underground Streetlighting</v>
          </cell>
          <cell r="I17" t="str">
            <v>Transport Safety, As</v>
          </cell>
          <cell r="J17" t="str">
            <v>PV17</v>
          </cell>
          <cell r="K17">
            <v>27300000</v>
          </cell>
          <cell r="L17">
            <v>2800000</v>
          </cell>
          <cell r="M17">
            <v>3000000</v>
          </cell>
          <cell r="N17">
            <v>3500000</v>
          </cell>
          <cell r="O17">
            <v>3600000</v>
          </cell>
          <cell r="P17">
            <v>3600000</v>
          </cell>
          <cell r="Q17">
            <v>3600000</v>
          </cell>
          <cell r="R17">
            <v>3600000</v>
          </cell>
          <cell r="S17">
            <v>3600000</v>
          </cell>
        </row>
        <row r="18">
          <cell r="A18" t="str">
            <v>332/500415</v>
          </cell>
          <cell r="B18" t="str">
            <v>Gross_Exp</v>
          </cell>
          <cell r="C18">
            <v>40</v>
          </cell>
          <cell r="D18">
            <v>8.0000000000000002E-3</v>
          </cell>
          <cell r="E18" t="str">
            <v>n/a</v>
          </cell>
          <cell r="F18" t="str">
            <v>New works</v>
          </cell>
          <cell r="G18" t="str">
            <v>332/500415</v>
          </cell>
          <cell r="H18" t="str">
            <v>TR Neilson Street Improvements</v>
          </cell>
          <cell r="I18" t="str">
            <v>Transport Strategy</v>
          </cell>
          <cell r="J18" t="str">
            <v>PV17</v>
          </cell>
          <cell r="K18">
            <v>23599999.299999997</v>
          </cell>
          <cell r="M18">
            <v>299999.90000000002</v>
          </cell>
          <cell r="N18">
            <v>999999.9</v>
          </cell>
          <cell r="O18">
            <v>999999.9</v>
          </cell>
          <cell r="P18">
            <v>3299999.9</v>
          </cell>
          <cell r="Q18">
            <v>5999999.9000000004</v>
          </cell>
          <cell r="R18">
            <v>5999999.9000000004</v>
          </cell>
          <cell r="S18">
            <v>5999999.9000000004</v>
          </cell>
        </row>
        <row r="19">
          <cell r="A19" t="str">
            <v>392/000010</v>
          </cell>
          <cell r="B19" t="str">
            <v>Gross_Exp</v>
          </cell>
          <cell r="C19">
            <v>25</v>
          </cell>
          <cell r="D19">
            <v>8.0000000000000002E-3</v>
          </cell>
          <cell r="E19" t="str">
            <v>n/a</v>
          </cell>
          <cell r="F19" t="str">
            <v>New works</v>
          </cell>
          <cell r="G19" t="str">
            <v>392/000010</v>
          </cell>
          <cell r="H19" t="str">
            <v>Central Connector</v>
          </cell>
          <cell r="I19" t="str">
            <v>Transport Strategy</v>
          </cell>
          <cell r="J19" t="str">
            <v>PV17</v>
          </cell>
          <cell r="K19">
            <v>22727920.300000001</v>
          </cell>
          <cell r="L19">
            <v>6200000.1500000004</v>
          </cell>
          <cell r="M19">
            <v>16527920.15</v>
          </cell>
        </row>
        <row r="20">
          <cell r="A20" t="str">
            <v>392/000013</v>
          </cell>
          <cell r="B20" t="str">
            <v>Gross_Exp</v>
          </cell>
          <cell r="C20">
            <v>0</v>
          </cell>
          <cell r="D20">
            <v>8.0000000000000002E-3</v>
          </cell>
          <cell r="E20" t="str">
            <v>n/a</v>
          </cell>
          <cell r="F20" t="str">
            <v>New works</v>
          </cell>
          <cell r="G20" t="str">
            <v>392/000013</v>
          </cell>
          <cell r="H20" t="str">
            <v>PT Interchanges land purchases</v>
          </cell>
          <cell r="I20" t="str">
            <v>Transport Strategy</v>
          </cell>
          <cell r="J20" t="str">
            <v>PV17</v>
          </cell>
          <cell r="K20">
            <v>12810287</v>
          </cell>
          <cell r="L20">
            <v>850000</v>
          </cell>
          <cell r="M20">
            <v>1700000</v>
          </cell>
          <cell r="N20">
            <v>1700000</v>
          </cell>
          <cell r="O20">
            <v>1700000</v>
          </cell>
          <cell r="P20">
            <v>1700000</v>
          </cell>
          <cell r="Q20">
            <v>1700000</v>
          </cell>
          <cell r="R20">
            <v>1700000</v>
          </cell>
          <cell r="S20">
            <v>1760287</v>
          </cell>
        </row>
        <row r="21">
          <cell r="A21" t="str">
            <v>332/500711</v>
          </cell>
          <cell r="B21" t="str">
            <v>Gross_Exp</v>
          </cell>
          <cell r="C21">
            <v>40</v>
          </cell>
          <cell r="D21">
            <v>8.0000000000000002E-3</v>
          </cell>
          <cell r="E21" t="str">
            <v>n/a</v>
          </cell>
          <cell r="F21" t="str">
            <v>New works</v>
          </cell>
          <cell r="G21" t="str">
            <v>332/500711</v>
          </cell>
          <cell r="H21" t="str">
            <v>TR Tiverton and Wolverton Improvements</v>
          </cell>
          <cell r="I21" t="str">
            <v>Transport Strategy</v>
          </cell>
          <cell r="J21" t="str">
            <v>PV17</v>
          </cell>
          <cell r="K21">
            <v>7999999.9000000004</v>
          </cell>
          <cell r="O21">
            <v>3999999.95</v>
          </cell>
          <cell r="P21">
            <v>3999999.95</v>
          </cell>
        </row>
        <row r="22">
          <cell r="A22" t="str">
            <v>332/500100</v>
          </cell>
          <cell r="B22" t="str">
            <v>Gross_Exp</v>
          </cell>
          <cell r="C22">
            <v>40</v>
          </cell>
          <cell r="D22">
            <v>8.0000000000000002E-3</v>
          </cell>
          <cell r="E22" t="str">
            <v>n/a</v>
          </cell>
          <cell r="F22" t="str">
            <v>New works</v>
          </cell>
          <cell r="G22" t="str">
            <v>332/500100</v>
          </cell>
          <cell r="H22" t="str">
            <v>TR Cycleway and Walkway Improvements</v>
          </cell>
          <cell r="I22" t="str">
            <v>Transport Strategy</v>
          </cell>
          <cell r="J22" t="str">
            <v>PV17</v>
          </cell>
          <cell r="K22">
            <v>6100000.4000000004</v>
          </cell>
          <cell r="M22">
            <v>1600000.1</v>
          </cell>
          <cell r="N22">
            <v>1500000.1</v>
          </cell>
          <cell r="O22">
            <v>1500000.1</v>
          </cell>
          <cell r="P22">
            <v>400000</v>
          </cell>
          <cell r="S22">
            <v>1100000.1000000001</v>
          </cell>
        </row>
        <row r="23">
          <cell r="A23" t="str">
            <v>332/500501</v>
          </cell>
          <cell r="B23" t="str">
            <v>Gross_Exp</v>
          </cell>
          <cell r="C23">
            <v>40</v>
          </cell>
          <cell r="D23">
            <v>8.0000000000000002E-3</v>
          </cell>
          <cell r="E23" t="str">
            <v>n/a</v>
          </cell>
          <cell r="F23" t="str">
            <v>New works</v>
          </cell>
          <cell r="G23" t="str">
            <v>332/500501</v>
          </cell>
          <cell r="H23" t="str">
            <v>TR Dominion Rd Improvements PT</v>
          </cell>
          <cell r="I23" t="str">
            <v>Transport Strategy</v>
          </cell>
          <cell r="J23" t="str">
            <v>PV17</v>
          </cell>
          <cell r="K23">
            <v>5700758</v>
          </cell>
          <cell r="L23">
            <v>350000</v>
          </cell>
          <cell r="M23">
            <v>350000</v>
          </cell>
          <cell r="N23">
            <v>350000</v>
          </cell>
          <cell r="O23">
            <v>1500000</v>
          </cell>
          <cell r="P23">
            <v>1500000</v>
          </cell>
          <cell r="Q23">
            <v>1220758</v>
          </cell>
          <cell r="R23">
            <v>430000</v>
          </cell>
        </row>
        <row r="24">
          <cell r="A24" t="str">
            <v>392/000012</v>
          </cell>
          <cell r="B24" t="str">
            <v>Gross_Exp</v>
          </cell>
          <cell r="C24">
            <v>25</v>
          </cell>
          <cell r="D24">
            <v>8.0000000000000002E-3</v>
          </cell>
          <cell r="E24" t="str">
            <v>n/a</v>
          </cell>
          <cell r="F24" t="str">
            <v>New works</v>
          </cell>
          <cell r="G24" t="str">
            <v>392/000012</v>
          </cell>
          <cell r="H24" t="str">
            <v>Passenger Transport Interchanges</v>
          </cell>
          <cell r="I24" t="str">
            <v>Transport Strategy</v>
          </cell>
          <cell r="J24" t="str">
            <v>PV17</v>
          </cell>
          <cell r="K24">
            <v>4526038</v>
          </cell>
          <cell r="L24">
            <v>4526038</v>
          </cell>
        </row>
        <row r="25">
          <cell r="A25" t="str">
            <v>492/550010</v>
          </cell>
          <cell r="B25" t="str">
            <v>Gross_Exp</v>
          </cell>
          <cell r="C25">
            <v>40</v>
          </cell>
          <cell r="D25">
            <v>8.0000000000000002E-3</v>
          </cell>
          <cell r="E25" t="str">
            <v>n/a</v>
          </cell>
          <cell r="F25" t="str">
            <v>New works</v>
          </cell>
          <cell r="G25" t="str">
            <v>492/550010</v>
          </cell>
          <cell r="H25" t="str">
            <v>School Transport safety initiatives</v>
          </cell>
          <cell r="I25" t="str">
            <v>Transport Safety, As</v>
          </cell>
          <cell r="J25" t="str">
            <v>PV17</v>
          </cell>
          <cell r="K25">
            <v>4200000</v>
          </cell>
          <cell r="L25">
            <v>300000</v>
          </cell>
          <cell r="M25">
            <v>300000</v>
          </cell>
          <cell r="N25">
            <v>600000</v>
          </cell>
          <cell r="O25">
            <v>600000</v>
          </cell>
          <cell r="P25">
            <v>600000</v>
          </cell>
          <cell r="Q25">
            <v>600000</v>
          </cell>
          <cell r="R25">
            <v>600000</v>
          </cell>
          <cell r="S25">
            <v>600000</v>
          </cell>
        </row>
        <row r="26">
          <cell r="A26" t="str">
            <v>492/000399</v>
          </cell>
          <cell r="B26" t="str">
            <v>Gross_Exp</v>
          </cell>
          <cell r="C26">
            <v>25</v>
          </cell>
          <cell r="D26">
            <v>8.0000000000000002E-3</v>
          </cell>
          <cell r="E26" t="str">
            <v>n/a</v>
          </cell>
          <cell r="F26" t="str">
            <v>New works</v>
          </cell>
          <cell r="G26" t="str">
            <v>492/000399</v>
          </cell>
          <cell r="H26" t="str">
            <v>Citywide New Footpaths</v>
          </cell>
          <cell r="I26" t="str">
            <v>Transport Safety, As</v>
          </cell>
          <cell r="J26" t="str">
            <v>PV17</v>
          </cell>
          <cell r="K26">
            <v>3999999.6000000006</v>
          </cell>
          <cell r="L26">
            <v>499999.95</v>
          </cell>
          <cell r="M26">
            <v>499999.95</v>
          </cell>
          <cell r="N26">
            <v>499999.95</v>
          </cell>
          <cell r="O26">
            <v>499999.95</v>
          </cell>
          <cell r="P26">
            <v>499999.95</v>
          </cell>
          <cell r="Q26">
            <v>499999.95</v>
          </cell>
          <cell r="R26">
            <v>499999.95</v>
          </cell>
          <cell r="S26">
            <v>499999.95</v>
          </cell>
        </row>
        <row r="27">
          <cell r="A27" t="str">
            <v>492/000398</v>
          </cell>
          <cell r="B27" t="str">
            <v>Gross_Exp</v>
          </cell>
          <cell r="C27">
            <v>20</v>
          </cell>
          <cell r="D27">
            <v>8.0000000000000002E-3</v>
          </cell>
          <cell r="E27" t="str">
            <v>n/a</v>
          </cell>
          <cell r="F27" t="str">
            <v>New works</v>
          </cell>
          <cell r="G27" t="str">
            <v>492/000398</v>
          </cell>
          <cell r="H27" t="str">
            <v>Advanced destination signs - New</v>
          </cell>
          <cell r="I27" t="str">
            <v>Transport Safety, As</v>
          </cell>
          <cell r="J27" t="str">
            <v>PV17</v>
          </cell>
          <cell r="K27">
            <v>3749729.6000000006</v>
          </cell>
          <cell r="L27">
            <v>499999.95</v>
          </cell>
          <cell r="M27">
            <v>499999.95</v>
          </cell>
          <cell r="N27">
            <v>449999.95</v>
          </cell>
          <cell r="O27">
            <v>449999.95</v>
          </cell>
          <cell r="P27">
            <v>449999.95</v>
          </cell>
          <cell r="Q27">
            <v>449999.95</v>
          </cell>
          <cell r="R27">
            <v>449999.95</v>
          </cell>
          <cell r="S27">
            <v>499729.95</v>
          </cell>
        </row>
        <row r="28">
          <cell r="A28" t="str">
            <v>332/500200</v>
          </cell>
          <cell r="B28" t="str">
            <v>Gross_Exp</v>
          </cell>
          <cell r="C28">
            <v>40</v>
          </cell>
          <cell r="D28">
            <v>8.0000000000000002E-3</v>
          </cell>
          <cell r="E28" t="str">
            <v>n/a</v>
          </cell>
          <cell r="F28" t="str">
            <v>New works</v>
          </cell>
          <cell r="G28" t="str">
            <v>332/500200</v>
          </cell>
          <cell r="H28" t="str">
            <v>TR Bus Priorities Improvements</v>
          </cell>
          <cell r="I28" t="str">
            <v>Transport Strategy</v>
          </cell>
          <cell r="J28" t="str">
            <v>PV17</v>
          </cell>
          <cell r="K28">
            <v>2800001.6000000006</v>
          </cell>
          <cell r="L28">
            <v>0.2</v>
          </cell>
          <cell r="M28">
            <v>1000000.2</v>
          </cell>
          <cell r="N28">
            <v>1000000.2</v>
          </cell>
          <cell r="O28">
            <v>800000.2</v>
          </cell>
          <cell r="P28">
            <v>0.2</v>
          </cell>
          <cell r="Q28">
            <v>0.2</v>
          </cell>
          <cell r="R28">
            <v>0.2</v>
          </cell>
          <cell r="S28">
            <v>0.2</v>
          </cell>
        </row>
        <row r="29">
          <cell r="A29" t="str">
            <v>332/500611</v>
          </cell>
          <cell r="B29" t="str">
            <v>Gross_Exp</v>
          </cell>
          <cell r="C29">
            <v>40</v>
          </cell>
          <cell r="D29">
            <v>8.0000000000000002E-3</v>
          </cell>
          <cell r="E29" t="str">
            <v>n/a</v>
          </cell>
          <cell r="F29" t="str">
            <v>New works</v>
          </cell>
          <cell r="G29" t="str">
            <v>332/500611</v>
          </cell>
          <cell r="H29" t="str">
            <v>Greenlane Improvements (PV17 budget 2009 only))</v>
          </cell>
          <cell r="I29" t="str">
            <v>Transport Strategy</v>
          </cell>
          <cell r="J29" t="str">
            <v>PV17</v>
          </cell>
          <cell r="K29">
            <v>2000000</v>
          </cell>
          <cell r="L29">
            <v>2000000</v>
          </cell>
          <cell r="M29">
            <v>0</v>
          </cell>
          <cell r="N29">
            <v>0</v>
          </cell>
          <cell r="O29">
            <v>0</v>
          </cell>
          <cell r="P29">
            <v>0</v>
          </cell>
          <cell r="Q29">
            <v>0</v>
          </cell>
          <cell r="R29">
            <v>0</v>
          </cell>
          <cell r="S29">
            <v>0</v>
          </cell>
        </row>
        <row r="30">
          <cell r="A30" t="str">
            <v>492/000415</v>
          </cell>
          <cell r="B30" t="str">
            <v>Gross_Exp</v>
          </cell>
          <cell r="C30">
            <v>15</v>
          </cell>
          <cell r="D30">
            <v>8.0000000000000002E-3</v>
          </cell>
          <cell r="E30" t="str">
            <v>n/a</v>
          </cell>
          <cell r="F30" t="str">
            <v>New works</v>
          </cell>
          <cell r="G30" t="str">
            <v>492/000415</v>
          </cell>
          <cell r="H30" t="str">
            <v>Liveable streets</v>
          </cell>
          <cell r="I30" t="str">
            <v>Transport Safety, As</v>
          </cell>
          <cell r="J30" t="str">
            <v>PV17</v>
          </cell>
          <cell r="K30">
            <v>1500000</v>
          </cell>
          <cell r="L30">
            <v>1500000</v>
          </cell>
        </row>
        <row r="31">
          <cell r="A31" t="str">
            <v>492/000416</v>
          </cell>
          <cell r="B31" t="str">
            <v>Gross_Exp</v>
          </cell>
          <cell r="C31">
            <v>15</v>
          </cell>
          <cell r="D31">
            <v>8.0000000000000002E-3</v>
          </cell>
          <cell r="E31" t="str">
            <v>n/a</v>
          </cell>
          <cell r="F31" t="str">
            <v>New works</v>
          </cell>
          <cell r="G31" t="str">
            <v>492/000416</v>
          </cell>
          <cell r="H31" t="str">
            <v>Red light camera</v>
          </cell>
          <cell r="I31" t="str">
            <v>Transport Safety, As</v>
          </cell>
          <cell r="J31" t="str">
            <v>PV17</v>
          </cell>
          <cell r="K31">
            <v>650000</v>
          </cell>
          <cell r="L31">
            <v>100000</v>
          </cell>
          <cell r="M31">
            <v>100000</v>
          </cell>
          <cell r="N31">
            <v>100000</v>
          </cell>
          <cell r="O31">
            <v>100000</v>
          </cell>
          <cell r="P31">
            <v>100000</v>
          </cell>
          <cell r="Q31">
            <v>50000</v>
          </cell>
          <cell r="R31">
            <v>50000</v>
          </cell>
          <cell r="S31">
            <v>50000</v>
          </cell>
        </row>
        <row r="32">
          <cell r="A32" t="str">
            <v>492/000420</v>
          </cell>
          <cell r="B32" t="str">
            <v>Gross_Exp</v>
          </cell>
          <cell r="C32">
            <v>10</v>
          </cell>
          <cell r="D32">
            <v>8.0000000000000002E-3</v>
          </cell>
          <cell r="E32" t="str">
            <v>n/a</v>
          </cell>
          <cell r="F32" t="str">
            <v>New works</v>
          </cell>
          <cell r="G32" t="str">
            <v>492/000420</v>
          </cell>
          <cell r="H32" t="str">
            <v>Bus Stop Improvements</v>
          </cell>
          <cell r="I32" t="str">
            <v>Transport Safety, As</v>
          </cell>
          <cell r="J32" t="str">
            <v>PV17</v>
          </cell>
          <cell r="K32">
            <v>415000</v>
          </cell>
          <cell r="L32">
            <v>415000</v>
          </cell>
        </row>
        <row r="34">
          <cell r="A34" t="str">
            <v>332/502000</v>
          </cell>
          <cell r="B34" t="str">
            <v>Gross_Exp</v>
          </cell>
          <cell r="C34">
            <v>40</v>
          </cell>
          <cell r="D34">
            <v>8.0000000000000002E-3</v>
          </cell>
          <cell r="E34" t="str">
            <v>n/a</v>
          </cell>
          <cell r="F34" t="str">
            <v>New works</v>
          </cell>
          <cell r="G34" t="str">
            <v>332/502000</v>
          </cell>
          <cell r="H34" t="str">
            <v>TR Rail projects</v>
          </cell>
          <cell r="I34" t="str">
            <v>Transport Strategy</v>
          </cell>
          <cell r="J34" t="str">
            <v>PV17</v>
          </cell>
          <cell r="K34">
            <v>100000</v>
          </cell>
          <cell r="L34">
            <v>100000</v>
          </cell>
        </row>
        <row r="35">
          <cell r="A35" t="str">
            <v>332/000100</v>
          </cell>
          <cell r="B35" t="str">
            <v>Gross_Exp</v>
          </cell>
          <cell r="C35">
            <v>40</v>
          </cell>
          <cell r="D35">
            <v>8.0000000000000002E-3</v>
          </cell>
          <cell r="E35" t="str">
            <v>n/a</v>
          </cell>
          <cell r="F35" t="str">
            <v>New works</v>
          </cell>
          <cell r="G35" t="str">
            <v>332/000100</v>
          </cell>
          <cell r="H35" t="str">
            <v>Cycleway and Walkway Improvements</v>
          </cell>
          <cell r="I35" t="str">
            <v>Transport Strategy</v>
          </cell>
          <cell r="J35" t="str">
            <v>PV17</v>
          </cell>
          <cell r="K35">
            <v>40996.799999999988</v>
          </cell>
          <cell r="L35">
            <v>40999.599999999999</v>
          </cell>
          <cell r="M35">
            <v>-0.4</v>
          </cell>
          <cell r="N35">
            <v>-0.4</v>
          </cell>
          <cell r="O35">
            <v>-0.4</v>
          </cell>
          <cell r="P35">
            <v>-0.4</v>
          </cell>
          <cell r="Q35">
            <v>-0.4</v>
          </cell>
          <cell r="R35">
            <v>-0.4</v>
          </cell>
          <cell r="S35">
            <v>-0.4</v>
          </cell>
        </row>
        <row r="36">
          <cell r="A36" t="str">
            <v>332/502001</v>
          </cell>
          <cell r="B36" t="str">
            <v>Gross_Exp</v>
          </cell>
          <cell r="C36">
            <v>40</v>
          </cell>
          <cell r="D36">
            <v>8.0000000000000002E-3</v>
          </cell>
          <cell r="E36" t="str">
            <v>n/a</v>
          </cell>
          <cell r="F36" t="str">
            <v>New works</v>
          </cell>
          <cell r="G36" t="str">
            <v>332/502001</v>
          </cell>
          <cell r="H36" t="str">
            <v>TR Travel plan implementation</v>
          </cell>
          <cell r="I36" t="str">
            <v>Transport Strategy</v>
          </cell>
          <cell r="J36" t="str">
            <v>PV17</v>
          </cell>
          <cell r="K36">
            <v>30000</v>
          </cell>
          <cell r="L36">
            <v>30000</v>
          </cell>
        </row>
        <row r="38">
          <cell r="A38" t="str">
            <v>492/000390</v>
          </cell>
          <cell r="B38" t="str">
            <v>Gross_Exp</v>
          </cell>
          <cell r="C38">
            <v>25</v>
          </cell>
          <cell r="D38">
            <v>8.0000000000000002E-3</v>
          </cell>
          <cell r="E38" t="str">
            <v>x</v>
          </cell>
          <cell r="F38" t="str">
            <v>New works</v>
          </cell>
          <cell r="G38" t="str">
            <v>492/000390</v>
          </cell>
          <cell r="H38" t="str">
            <v>Great Barrier Seal Extension</v>
          </cell>
          <cell r="I38" t="str">
            <v>Transport Safety, As</v>
          </cell>
          <cell r="J38" t="str">
            <v>PV17</v>
          </cell>
          <cell r="K38">
            <v>5816000.3999999994</v>
          </cell>
          <cell r="L38">
            <v>1300000.05</v>
          </cell>
          <cell r="M38">
            <v>1300000.05</v>
          </cell>
          <cell r="N38">
            <v>1300000.05</v>
          </cell>
          <cell r="O38">
            <v>400000.05</v>
          </cell>
          <cell r="P38">
            <v>400000.05</v>
          </cell>
          <cell r="Q38">
            <v>400000.05</v>
          </cell>
          <cell r="R38">
            <v>400000.05</v>
          </cell>
          <cell r="S38">
            <v>316000.05</v>
          </cell>
        </row>
        <row r="39">
          <cell r="A39" t="str">
            <v>492/000392</v>
          </cell>
          <cell r="B39" t="str">
            <v>Gross_Exp</v>
          </cell>
          <cell r="C39">
            <v>40</v>
          </cell>
          <cell r="D39">
            <v>8.0000000000000002E-3</v>
          </cell>
          <cell r="E39" t="str">
            <v>x</v>
          </cell>
          <cell r="F39" t="str">
            <v>New works</v>
          </cell>
          <cell r="G39" t="str">
            <v>492/000392</v>
          </cell>
          <cell r="H39" t="str">
            <v>Waiheke Seal Extension</v>
          </cell>
          <cell r="I39" t="str">
            <v>Transport Safety, As</v>
          </cell>
          <cell r="J39" t="str">
            <v>PV17</v>
          </cell>
          <cell r="K39">
            <v>3140000.3999999994</v>
          </cell>
          <cell r="L39">
            <v>380000.05</v>
          </cell>
          <cell r="M39">
            <v>380000.05</v>
          </cell>
          <cell r="N39">
            <v>400000.05</v>
          </cell>
          <cell r="O39">
            <v>400000.05</v>
          </cell>
          <cell r="P39">
            <v>400000.05</v>
          </cell>
          <cell r="Q39">
            <v>400000.05</v>
          </cell>
          <cell r="R39">
            <v>400000.05</v>
          </cell>
          <cell r="S39">
            <v>380000.05</v>
          </cell>
        </row>
        <row r="41">
          <cell r="A41" t="str">
            <v>492/000331</v>
          </cell>
          <cell r="B41" t="str">
            <v>Gross_Exp</v>
          </cell>
          <cell r="C41">
            <v>20</v>
          </cell>
          <cell r="D41">
            <v>8.0000000000000002E-3</v>
          </cell>
          <cell r="E41" t="str">
            <v>x</v>
          </cell>
          <cell r="F41" t="str">
            <v>New works</v>
          </cell>
          <cell r="G41" t="str">
            <v>492/000331</v>
          </cell>
          <cell r="H41" t="str">
            <v>Matiatia Traffic Improvement Plan</v>
          </cell>
          <cell r="I41" t="str">
            <v>Transport Safety, As</v>
          </cell>
          <cell r="J41" t="str">
            <v>PV17</v>
          </cell>
          <cell r="K41">
            <v>1000000</v>
          </cell>
          <cell r="L41">
            <v>100000</v>
          </cell>
          <cell r="M41">
            <v>900000</v>
          </cell>
        </row>
        <row r="42">
          <cell r="A42" t="str">
            <v>492/000401</v>
          </cell>
          <cell r="B42" t="str">
            <v>Gross_Exp</v>
          </cell>
          <cell r="C42">
            <v>20</v>
          </cell>
          <cell r="D42">
            <v>8.0000000000000002E-3</v>
          </cell>
          <cell r="E42" t="str">
            <v>x</v>
          </cell>
          <cell r="F42" t="str">
            <v>New works</v>
          </cell>
          <cell r="G42" t="str">
            <v>492/000401</v>
          </cell>
          <cell r="H42" t="str">
            <v>Oneroa southern service lane</v>
          </cell>
          <cell r="I42" t="str">
            <v>Transport Safety, As</v>
          </cell>
          <cell r="J42" t="str">
            <v>PV17</v>
          </cell>
          <cell r="K42">
            <v>670000</v>
          </cell>
          <cell r="L42">
            <v>670000</v>
          </cell>
        </row>
        <row r="43">
          <cell r="A43" t="str">
            <v>492/000418</v>
          </cell>
          <cell r="B43" t="str">
            <v>Gross_Exp</v>
          </cell>
          <cell r="C43">
            <v>50</v>
          </cell>
          <cell r="D43">
            <v>8.0000000000000002E-3</v>
          </cell>
          <cell r="E43" t="str">
            <v>x</v>
          </cell>
          <cell r="F43" t="str">
            <v>New works</v>
          </cell>
          <cell r="G43" t="str">
            <v>492/000418</v>
          </cell>
          <cell r="H43" t="str">
            <v>Schooner Bay Road Ext. Upgrade - GBI</v>
          </cell>
          <cell r="I43" t="str">
            <v>Transport Safety, As</v>
          </cell>
          <cell r="J43" t="str">
            <v>PV17</v>
          </cell>
          <cell r="K43">
            <v>200000</v>
          </cell>
          <cell r="L43">
            <v>200000</v>
          </cell>
        </row>
        <row r="45">
          <cell r="A45" t="str">
            <v>492/550002</v>
          </cell>
          <cell r="B45" t="str">
            <v>Gross_Exp</v>
          </cell>
          <cell r="C45">
            <v>40</v>
          </cell>
          <cell r="D45">
            <v>8.0000000000000002E-3</v>
          </cell>
          <cell r="E45" t="str">
            <v>x</v>
          </cell>
          <cell r="F45" t="str">
            <v>New works</v>
          </cell>
          <cell r="G45" t="str">
            <v>492/550002</v>
          </cell>
          <cell r="H45" t="str">
            <v>New Wharves - Motuihe, Browns &amp; Motutapu (2010-2013)</v>
          </cell>
          <cell r="I45" t="str">
            <v>Transport Safety, As</v>
          </cell>
          <cell r="J45" t="str">
            <v>PV17</v>
          </cell>
          <cell r="K45">
            <v>5500000</v>
          </cell>
          <cell r="M45">
            <v>250000</v>
          </cell>
          <cell r="N45">
            <v>2250000</v>
          </cell>
          <cell r="O45">
            <v>1500000</v>
          </cell>
          <cell r="P45">
            <v>1500000</v>
          </cell>
        </row>
        <row r="46">
          <cell r="A46" t="str">
            <v>492/000400</v>
          </cell>
          <cell r="B46" t="str">
            <v>Gross_Exp</v>
          </cell>
          <cell r="C46">
            <v>25</v>
          </cell>
          <cell r="D46">
            <v>8.0000000000000002E-3</v>
          </cell>
          <cell r="E46" t="str">
            <v>x</v>
          </cell>
          <cell r="F46" t="str">
            <v>New works</v>
          </cell>
          <cell r="G46" t="str">
            <v>492/000400</v>
          </cell>
          <cell r="H46" t="str">
            <v>Tryphena Wharf Development</v>
          </cell>
          <cell r="I46" t="str">
            <v>Transport Safety, As</v>
          </cell>
          <cell r="J46" t="str">
            <v>PV17</v>
          </cell>
          <cell r="K46">
            <v>2230000</v>
          </cell>
          <cell r="L46">
            <v>1730000</v>
          </cell>
          <cell r="M46">
            <v>500000</v>
          </cell>
        </row>
        <row r="47">
          <cell r="A47" t="str">
            <v>492/000315</v>
          </cell>
          <cell r="B47" t="str">
            <v>Gross_Exp</v>
          </cell>
          <cell r="C47">
            <v>40</v>
          </cell>
          <cell r="D47">
            <v>8.0000000000000002E-3</v>
          </cell>
          <cell r="E47" t="str">
            <v>x</v>
          </cell>
          <cell r="F47" t="str">
            <v>New works</v>
          </cell>
          <cell r="G47" t="str">
            <v>492/000315</v>
          </cell>
          <cell r="H47" t="str">
            <v>The Strand seawall protection</v>
          </cell>
          <cell r="I47" t="str">
            <v>Transport Safety, As</v>
          </cell>
          <cell r="J47" t="str">
            <v>PV17</v>
          </cell>
          <cell r="K47">
            <v>1186999.5999999996</v>
          </cell>
          <cell r="L47">
            <v>1144999.95</v>
          </cell>
          <cell r="M47">
            <v>5999.95</v>
          </cell>
          <cell r="N47">
            <v>5999.95</v>
          </cell>
          <cell r="O47">
            <v>5999.95</v>
          </cell>
          <cell r="P47">
            <v>5999.95</v>
          </cell>
          <cell r="Q47">
            <v>5999.95</v>
          </cell>
          <cell r="R47">
            <v>5999.95</v>
          </cell>
          <cell r="S47">
            <v>5999.95</v>
          </cell>
        </row>
        <row r="48">
          <cell r="A48" t="str">
            <v>492/000395</v>
          </cell>
          <cell r="B48" t="str">
            <v>Gross_Exp</v>
          </cell>
          <cell r="C48">
            <v>20</v>
          </cell>
          <cell r="D48">
            <v>8.0000000000000002E-3</v>
          </cell>
          <cell r="E48" t="str">
            <v>x</v>
          </cell>
          <cell r="F48" t="str">
            <v>New works</v>
          </cell>
          <cell r="G48" t="str">
            <v>492/000395</v>
          </cell>
          <cell r="H48" t="str">
            <v>Huruhi Bay Esplanade seawall protection</v>
          </cell>
          <cell r="I48" t="str">
            <v>Transport Safety, As</v>
          </cell>
          <cell r="J48" t="str">
            <v>PV17</v>
          </cell>
          <cell r="K48">
            <v>505000.39999999991</v>
          </cell>
          <cell r="L48">
            <v>500000.05</v>
          </cell>
          <cell r="M48">
            <v>5000.05</v>
          </cell>
          <cell r="N48">
            <v>0.05</v>
          </cell>
          <cell r="O48">
            <v>0.05</v>
          </cell>
          <cell r="P48">
            <v>0.05</v>
          </cell>
          <cell r="Q48">
            <v>0.05</v>
          </cell>
          <cell r="R48">
            <v>0.05</v>
          </cell>
          <cell r="S48">
            <v>0.05</v>
          </cell>
        </row>
        <row r="49">
          <cell r="A49" t="str">
            <v>492/000408</v>
          </cell>
          <cell r="B49" t="str">
            <v>Gross_Exp</v>
          </cell>
          <cell r="C49">
            <v>60</v>
          </cell>
          <cell r="D49">
            <v>8.0000000000000002E-3</v>
          </cell>
          <cell r="E49" t="str">
            <v>x</v>
          </cell>
          <cell r="F49" t="str">
            <v>New works</v>
          </cell>
          <cell r="G49" t="str">
            <v>492/000408</v>
          </cell>
          <cell r="H49" t="str">
            <v>Kennedy Point Dolphin Piles - Waiheke</v>
          </cell>
          <cell r="I49" t="str">
            <v>Transport Safety, As</v>
          </cell>
          <cell r="J49" t="str">
            <v>PV17</v>
          </cell>
          <cell r="K49">
            <v>500000</v>
          </cell>
          <cell r="L49">
            <v>500000</v>
          </cell>
        </row>
        <row r="50">
          <cell r="A50" t="str">
            <v>492/000323</v>
          </cell>
          <cell r="B50" t="str">
            <v>Gross_Exp</v>
          </cell>
          <cell r="C50">
            <v>60</v>
          </cell>
          <cell r="D50">
            <v>8.0000000000000002E-3</v>
          </cell>
          <cell r="E50" t="str">
            <v>x</v>
          </cell>
          <cell r="F50" t="str">
            <v>New works</v>
          </cell>
          <cell r="G50" t="str">
            <v>492/000323</v>
          </cell>
          <cell r="H50" t="str">
            <v>Kennedys Point breakwater</v>
          </cell>
          <cell r="I50" t="str">
            <v>Transport Safety, As</v>
          </cell>
          <cell r="J50" t="str">
            <v>PV17</v>
          </cell>
          <cell r="K50">
            <v>100000</v>
          </cell>
          <cell r="L50">
            <v>100000</v>
          </cell>
        </row>
        <row r="51">
          <cell r="A51" t="str">
            <v>492/000349</v>
          </cell>
          <cell r="B51" t="str">
            <v>Gross_Exp</v>
          </cell>
          <cell r="C51">
            <v>25</v>
          </cell>
          <cell r="D51">
            <v>8.0000000000000002E-3</v>
          </cell>
          <cell r="E51" t="str">
            <v>x</v>
          </cell>
          <cell r="F51" t="str">
            <v>New works</v>
          </cell>
          <cell r="G51" t="str">
            <v>492/000349</v>
          </cell>
          <cell r="H51" t="str">
            <v>Claris Airfield improvement project</v>
          </cell>
          <cell r="I51" t="str">
            <v>Transport Safety, As</v>
          </cell>
          <cell r="J51" t="str">
            <v>PV17</v>
          </cell>
          <cell r="K51">
            <v>1300000</v>
          </cell>
          <cell r="L51">
            <v>1300000</v>
          </cell>
        </row>
        <row r="52">
          <cell r="A52" t="str">
            <v>492/000413</v>
          </cell>
          <cell r="B52" t="str">
            <v>Gross_Exp</v>
          </cell>
          <cell r="C52">
            <v>50</v>
          </cell>
          <cell r="D52">
            <v>8.0000000000000002E-3</v>
          </cell>
          <cell r="E52" t="str">
            <v>x</v>
          </cell>
          <cell r="F52" t="str">
            <v>New works</v>
          </cell>
          <cell r="G52" t="str">
            <v>492/000413</v>
          </cell>
          <cell r="H52" t="str">
            <v>Kaitoke Dune Stabilisation  - GBI</v>
          </cell>
          <cell r="I52" t="str">
            <v>Transport Safety, As</v>
          </cell>
          <cell r="J52" t="str">
            <v>PV17</v>
          </cell>
          <cell r="K52">
            <v>150000</v>
          </cell>
          <cell r="L52">
            <v>80000</v>
          </cell>
          <cell r="M52">
            <v>70000</v>
          </cell>
        </row>
        <row r="54">
          <cell r="A54" t="str">
            <v>492/600620</v>
          </cell>
          <cell r="B54" t="str">
            <v>Gross_Exp</v>
          </cell>
          <cell r="C54">
            <v>40</v>
          </cell>
          <cell r="D54">
            <v>8.0000000000000002E-3</v>
          </cell>
          <cell r="E54" t="str">
            <v>Y</v>
          </cell>
          <cell r="F54" t="str">
            <v>Renewals</v>
          </cell>
          <cell r="G54" t="str">
            <v>492/600620</v>
          </cell>
          <cell r="H54" t="str">
            <v>Footpaths renewals</v>
          </cell>
          <cell r="I54" t="str">
            <v>Transport Safety, As</v>
          </cell>
          <cell r="J54" t="str">
            <v>PV17</v>
          </cell>
          <cell r="K54">
            <v>204763621</v>
          </cell>
          <cell r="L54">
            <v>24360353</v>
          </cell>
          <cell r="M54">
            <v>32682421</v>
          </cell>
          <cell r="N54">
            <v>27505097</v>
          </cell>
          <cell r="O54">
            <v>24492024</v>
          </cell>
          <cell r="P54">
            <v>23991546</v>
          </cell>
          <cell r="Q54">
            <v>23991038</v>
          </cell>
          <cell r="R54">
            <v>24240501</v>
          </cell>
          <cell r="S54">
            <v>23500641</v>
          </cell>
        </row>
        <row r="55">
          <cell r="A55" t="str">
            <v>492/600628&amp;17</v>
          </cell>
          <cell r="B55" t="str">
            <v>Gross_Exp</v>
          </cell>
          <cell r="C55">
            <v>40</v>
          </cell>
          <cell r="D55">
            <v>8.0000000000000002E-3</v>
          </cell>
          <cell r="E55" t="str">
            <v>Y</v>
          </cell>
          <cell r="F55" t="str">
            <v>Renewals</v>
          </cell>
          <cell r="G55" t="str">
            <v>492/600628</v>
          </cell>
          <cell r="H55" t="str">
            <v>Road Base Renewal</v>
          </cell>
          <cell r="I55" t="str">
            <v>Transport Safety, As</v>
          </cell>
          <cell r="J55" t="str">
            <v>PV17</v>
          </cell>
          <cell r="K55">
            <v>166299998.59999999</v>
          </cell>
          <cell r="L55">
            <v>22300000</v>
          </cell>
          <cell r="M55">
            <v>20999999.800000001</v>
          </cell>
          <cell r="N55">
            <v>20499999.800000001</v>
          </cell>
          <cell r="O55">
            <v>20499999.800000001</v>
          </cell>
          <cell r="P55">
            <v>20499999.800000001</v>
          </cell>
          <cell r="Q55">
            <v>20499999.800000001</v>
          </cell>
          <cell r="R55">
            <v>20499999.800000001</v>
          </cell>
          <cell r="S55">
            <v>20499999.800000001</v>
          </cell>
        </row>
        <row r="56">
          <cell r="A56" t="str">
            <v>492/600627&amp;42</v>
          </cell>
          <cell r="B56" t="str">
            <v>Gross_Exp</v>
          </cell>
          <cell r="C56">
            <v>30</v>
          </cell>
          <cell r="D56">
            <v>8.0000000000000002E-3</v>
          </cell>
          <cell r="E56" t="str">
            <v>Y</v>
          </cell>
          <cell r="F56" t="str">
            <v>Renewals</v>
          </cell>
          <cell r="G56" t="str">
            <v>492/600627</v>
          </cell>
          <cell r="H56" t="str">
            <v>Road Resurfacing Renewal</v>
          </cell>
          <cell r="I56" t="str">
            <v>Transport Safety, As</v>
          </cell>
          <cell r="J56" t="str">
            <v>PV17</v>
          </cell>
          <cell r="K56">
            <v>107099999.65000001</v>
          </cell>
          <cell r="L56">
            <v>12000000</v>
          </cell>
          <cell r="M56">
            <v>13499999.949999999</v>
          </cell>
          <cell r="N56">
            <v>13599999.949999999</v>
          </cell>
          <cell r="O56">
            <v>13599999.949999999</v>
          </cell>
          <cell r="P56">
            <v>13599999.949999999</v>
          </cell>
          <cell r="Q56">
            <v>13599999.949999999</v>
          </cell>
          <cell r="R56">
            <v>13599999.949999999</v>
          </cell>
          <cell r="S56">
            <v>13599999.949999999</v>
          </cell>
        </row>
        <row r="57">
          <cell r="A57" t="str">
            <v>492/600616</v>
          </cell>
          <cell r="B57" t="str">
            <v>Gross_Exp</v>
          </cell>
          <cell r="C57">
            <v>30</v>
          </cell>
          <cell r="D57">
            <v>8.0000000000000002E-3</v>
          </cell>
          <cell r="E57" t="str">
            <v>Y</v>
          </cell>
          <cell r="F57" t="str">
            <v>Renewals</v>
          </cell>
          <cell r="G57" t="str">
            <v>492/600616</v>
          </cell>
          <cell r="H57" t="str">
            <v>Drainage control</v>
          </cell>
          <cell r="I57" t="str">
            <v>Transport Safety, As</v>
          </cell>
          <cell r="J57" t="str">
            <v>PV17</v>
          </cell>
          <cell r="K57">
            <v>75010000.349999994</v>
          </cell>
          <cell r="L57">
            <v>8900000</v>
          </cell>
          <cell r="M57">
            <v>9385000.0500000007</v>
          </cell>
          <cell r="N57">
            <v>9385000.0500000007</v>
          </cell>
          <cell r="O57">
            <v>9385000.0500000007</v>
          </cell>
          <cell r="P57">
            <v>9385000.0500000007</v>
          </cell>
          <cell r="Q57">
            <v>9385000.0500000007</v>
          </cell>
          <cell r="R57">
            <v>9385000.0500000007</v>
          </cell>
          <cell r="S57">
            <v>9800000.0500000007</v>
          </cell>
        </row>
        <row r="58">
          <cell r="A58" t="str">
            <v>492/600619</v>
          </cell>
          <cell r="B58" t="str">
            <v>Gross_Exp</v>
          </cell>
          <cell r="C58">
            <v>50</v>
          </cell>
          <cell r="D58">
            <v>8.0000000000000002E-3</v>
          </cell>
          <cell r="E58" t="str">
            <v>Y</v>
          </cell>
          <cell r="F58" t="str">
            <v>Renewals</v>
          </cell>
          <cell r="G58" t="str">
            <v>492/600619</v>
          </cell>
          <cell r="H58" t="str">
            <v>Structures renewals</v>
          </cell>
          <cell r="I58" t="str">
            <v>Transport Safety, As</v>
          </cell>
          <cell r="J58" t="str">
            <v>PV17</v>
          </cell>
          <cell r="K58">
            <v>24548000</v>
          </cell>
          <cell r="L58">
            <v>2448000</v>
          </cell>
          <cell r="M58">
            <v>2750000</v>
          </cell>
          <cell r="N58">
            <v>3000000</v>
          </cell>
          <cell r="O58">
            <v>3150000</v>
          </cell>
          <cell r="P58">
            <v>3150000</v>
          </cell>
          <cell r="Q58">
            <v>3150000</v>
          </cell>
          <cell r="R58">
            <v>3350000</v>
          </cell>
          <cell r="S58">
            <v>3550000</v>
          </cell>
        </row>
        <row r="59">
          <cell r="A59" t="str">
            <v>492/600613</v>
          </cell>
          <cell r="B59" t="str">
            <v>Gross_Exp</v>
          </cell>
          <cell r="C59">
            <v>40</v>
          </cell>
          <cell r="D59">
            <v>8.0000000000000002E-3</v>
          </cell>
          <cell r="E59" t="str">
            <v>Y</v>
          </cell>
          <cell r="F59" t="str">
            <v>Renewals</v>
          </cell>
          <cell r="G59" t="str">
            <v>492/600613</v>
          </cell>
          <cell r="H59" t="str">
            <v>Pavement renewals</v>
          </cell>
          <cell r="I59" t="str">
            <v>Transport Safety, As</v>
          </cell>
          <cell r="J59" t="str">
            <v>PV17</v>
          </cell>
          <cell r="K59">
            <v>45400000.349999994</v>
          </cell>
          <cell r="L59">
            <v>5500000</v>
          </cell>
          <cell r="M59">
            <v>5700000.0499999998</v>
          </cell>
          <cell r="N59">
            <v>5700000.0499999998</v>
          </cell>
          <cell r="O59">
            <v>5700000.0499999998</v>
          </cell>
          <cell r="P59">
            <v>5700000.0499999998</v>
          </cell>
          <cell r="Q59">
            <v>5700000.0499999998</v>
          </cell>
          <cell r="R59">
            <v>5700000.0499999998</v>
          </cell>
          <cell r="S59">
            <v>5700000.0499999998</v>
          </cell>
        </row>
        <row r="60">
          <cell r="A60" t="str">
            <v>492/600623</v>
          </cell>
          <cell r="B60" t="str">
            <v>Gross_Exp</v>
          </cell>
          <cell r="C60">
            <v>15</v>
          </cell>
          <cell r="D60">
            <v>8.0000000000000002E-3</v>
          </cell>
          <cell r="E60" t="str">
            <v>Y</v>
          </cell>
          <cell r="F60" t="str">
            <v>Renewals</v>
          </cell>
          <cell r="G60" t="str">
            <v>492/600623</v>
          </cell>
          <cell r="H60" t="str">
            <v>Street lights upgrades</v>
          </cell>
          <cell r="I60" t="str">
            <v>Transport Safety, As</v>
          </cell>
          <cell r="J60" t="str">
            <v>PV17</v>
          </cell>
          <cell r="K60">
            <v>29600000</v>
          </cell>
          <cell r="L60">
            <v>4000000</v>
          </cell>
          <cell r="M60">
            <v>3500000</v>
          </cell>
          <cell r="N60">
            <v>3500000</v>
          </cell>
          <cell r="O60">
            <v>3500000</v>
          </cell>
          <cell r="P60">
            <v>3500000</v>
          </cell>
          <cell r="Q60">
            <v>3700000</v>
          </cell>
          <cell r="R60">
            <v>3900000</v>
          </cell>
          <cell r="S60">
            <v>4000000</v>
          </cell>
        </row>
        <row r="61">
          <cell r="A61" t="str">
            <v>492/600622</v>
          </cell>
          <cell r="B61" t="str">
            <v>Gross_Exp</v>
          </cell>
          <cell r="C61">
            <v>20</v>
          </cell>
          <cell r="D61">
            <v>8.0000000000000002E-3</v>
          </cell>
          <cell r="E61" t="str">
            <v>Y</v>
          </cell>
          <cell r="F61" t="str">
            <v>Renewals</v>
          </cell>
          <cell r="G61" t="str">
            <v>492/600622</v>
          </cell>
          <cell r="H61" t="str">
            <v>Traffic control equipments</v>
          </cell>
          <cell r="I61" t="str">
            <v>Transport Safety, As</v>
          </cell>
          <cell r="J61" t="str">
            <v>PV17</v>
          </cell>
          <cell r="K61">
            <v>25575000.400000002</v>
          </cell>
          <cell r="L61">
            <v>3188000.05</v>
          </cell>
          <cell r="M61">
            <v>3211000.05</v>
          </cell>
          <cell r="N61">
            <v>3236000.05</v>
          </cell>
          <cell r="O61">
            <v>3188000.05</v>
          </cell>
          <cell r="P61">
            <v>3188000.05</v>
          </cell>
          <cell r="Q61">
            <v>3188000.05</v>
          </cell>
          <cell r="R61">
            <v>3188000.05</v>
          </cell>
          <cell r="S61">
            <v>3188000.05</v>
          </cell>
        </row>
        <row r="62">
          <cell r="A62" t="str">
            <v>492/600618</v>
          </cell>
          <cell r="B62" t="str">
            <v>Gross_Exp</v>
          </cell>
          <cell r="C62">
            <v>40</v>
          </cell>
          <cell r="D62">
            <v>8.0000000000000002E-3</v>
          </cell>
          <cell r="E62" t="str">
            <v>Y</v>
          </cell>
          <cell r="F62" t="str">
            <v>Renewals</v>
          </cell>
          <cell r="G62" t="str">
            <v>492/600618</v>
          </cell>
          <cell r="H62" t="str">
            <v>Structures preventative maintenance</v>
          </cell>
          <cell r="I62" t="str">
            <v>Transport Safety, As</v>
          </cell>
          <cell r="J62" t="str">
            <v>PV17</v>
          </cell>
          <cell r="K62">
            <v>11150000</v>
          </cell>
          <cell r="L62">
            <v>5500000</v>
          </cell>
          <cell r="M62">
            <v>1000000</v>
          </cell>
          <cell r="N62">
            <v>1000000</v>
          </cell>
          <cell r="O62">
            <v>850000</v>
          </cell>
          <cell r="P62">
            <v>850000</v>
          </cell>
          <cell r="Q62">
            <v>850000</v>
          </cell>
          <cell r="R62">
            <v>650000</v>
          </cell>
          <cell r="S62">
            <v>450000</v>
          </cell>
        </row>
        <row r="63">
          <cell r="A63" t="str">
            <v>492/600634</v>
          </cell>
          <cell r="B63" t="str">
            <v>Gross_Exp</v>
          </cell>
          <cell r="C63">
            <v>10</v>
          </cell>
          <cell r="D63">
            <v>8.0000000000000002E-3</v>
          </cell>
          <cell r="E63" t="str">
            <v>Y</v>
          </cell>
          <cell r="F63" t="str">
            <v>Renewals</v>
          </cell>
          <cell r="G63" t="str">
            <v>492/600634</v>
          </cell>
          <cell r="H63" t="str">
            <v>Thermo-Plastic Road Marking</v>
          </cell>
          <cell r="I63" t="str">
            <v>Transport Safety, As</v>
          </cell>
          <cell r="J63" t="str">
            <v>PV17</v>
          </cell>
          <cell r="K63">
            <v>4124000</v>
          </cell>
          <cell r="L63">
            <v>500000</v>
          </cell>
          <cell r="M63">
            <v>500000</v>
          </cell>
          <cell r="N63">
            <v>500000</v>
          </cell>
          <cell r="O63">
            <v>500000</v>
          </cell>
          <cell r="P63">
            <v>500000</v>
          </cell>
          <cell r="Q63">
            <v>500000</v>
          </cell>
          <cell r="R63">
            <v>500000</v>
          </cell>
          <cell r="S63">
            <v>624000</v>
          </cell>
        </row>
        <row r="64">
          <cell r="A64" t="str">
            <v>492/600633</v>
          </cell>
          <cell r="B64" t="str">
            <v>Gross_Exp</v>
          </cell>
          <cell r="C64">
            <v>20</v>
          </cell>
          <cell r="D64">
            <v>8.0000000000000002E-3</v>
          </cell>
          <cell r="E64" t="str">
            <v>Y</v>
          </cell>
          <cell r="F64" t="str">
            <v>Renewals</v>
          </cell>
          <cell r="G64" t="str">
            <v>492/600633</v>
          </cell>
          <cell r="H64" t="str">
            <v>Traffic control structures renewals</v>
          </cell>
          <cell r="I64" t="str">
            <v>Transport Safety, As</v>
          </cell>
          <cell r="J64" t="str">
            <v>PV17</v>
          </cell>
          <cell r="K64">
            <v>2979999.6</v>
          </cell>
          <cell r="L64">
            <v>249999.95</v>
          </cell>
          <cell r="M64">
            <v>279999.95</v>
          </cell>
          <cell r="N64">
            <v>349999.95</v>
          </cell>
          <cell r="O64">
            <v>399999.95</v>
          </cell>
          <cell r="P64">
            <v>399999.95</v>
          </cell>
          <cell r="Q64">
            <v>399999.95</v>
          </cell>
          <cell r="R64">
            <v>449999.95</v>
          </cell>
          <cell r="S64">
            <v>449999.95</v>
          </cell>
        </row>
        <row r="65">
          <cell r="A65" t="str">
            <v>492/600046</v>
          </cell>
          <cell r="B65" t="str">
            <v>Gross_Exp</v>
          </cell>
          <cell r="C65">
            <v>40</v>
          </cell>
          <cell r="D65">
            <v>8.0000000000000002E-3</v>
          </cell>
          <cell r="E65" t="str">
            <v>Y</v>
          </cell>
          <cell r="F65" t="str">
            <v>Renewals</v>
          </cell>
          <cell r="G65" t="str">
            <v>492/600046</v>
          </cell>
          <cell r="H65" t="str">
            <v>Cycleway renewals</v>
          </cell>
          <cell r="I65" t="str">
            <v>Transport Safety, As</v>
          </cell>
          <cell r="J65" t="str">
            <v>PV17</v>
          </cell>
          <cell r="K65">
            <v>800000.40000000014</v>
          </cell>
          <cell r="L65">
            <v>100000.05</v>
          </cell>
          <cell r="M65">
            <v>100000.05</v>
          </cell>
          <cell r="N65">
            <v>100000.05</v>
          </cell>
          <cell r="O65">
            <v>100000.05</v>
          </cell>
          <cell r="P65">
            <v>100000.05</v>
          </cell>
          <cell r="Q65">
            <v>100000.05</v>
          </cell>
          <cell r="R65">
            <v>100000.05</v>
          </cell>
          <cell r="S65">
            <v>100000.05</v>
          </cell>
        </row>
        <row r="67">
          <cell r="A67" t="str">
            <v>grouped</v>
          </cell>
          <cell r="B67" t="str">
            <v>Gross_Exp</v>
          </cell>
          <cell r="C67">
            <v>15</v>
          </cell>
          <cell r="D67">
            <v>8.0000000000000002E-3</v>
          </cell>
          <cell r="E67" t="str">
            <v>Y</v>
          </cell>
          <cell r="F67" t="str">
            <v>Renewals</v>
          </cell>
          <cell r="G67" t="str">
            <v>718/199996</v>
          </cell>
          <cell r="H67" t="str">
            <v>City wide capital renewal</v>
          </cell>
          <cell r="I67" t="str">
            <v>Parking</v>
          </cell>
          <cell r="J67" t="str">
            <v>PV17</v>
          </cell>
          <cell r="K67">
            <v>4713088</v>
          </cell>
          <cell r="O67">
            <v>613673</v>
          </cell>
          <cell r="P67">
            <v>1490131</v>
          </cell>
          <cell r="Q67">
            <v>622772</v>
          </cell>
          <cell r="R67">
            <v>1603180</v>
          </cell>
          <cell r="S67">
            <v>383332</v>
          </cell>
        </row>
        <row r="68">
          <cell r="A68" t="str">
            <v>grouped</v>
          </cell>
          <cell r="B68" t="str">
            <v>Gross_Exp</v>
          </cell>
          <cell r="C68">
            <v>15</v>
          </cell>
          <cell r="D68">
            <v>8.0000000000000002E-3</v>
          </cell>
          <cell r="E68" t="str">
            <v>Y</v>
          </cell>
          <cell r="F68" t="str">
            <v>Renewals</v>
          </cell>
          <cell r="G68" t="str">
            <v>718/199994</v>
          </cell>
          <cell r="H68" t="str">
            <v>Downtown st carpark future renewals</v>
          </cell>
          <cell r="I68" t="str">
            <v>Parking</v>
          </cell>
          <cell r="J68" t="str">
            <v>PV17</v>
          </cell>
          <cell r="K68">
            <v>3005000</v>
          </cell>
          <cell r="O68">
            <v>290000</v>
          </cell>
          <cell r="P68">
            <v>250000</v>
          </cell>
          <cell r="Q68">
            <v>730000</v>
          </cell>
          <cell r="R68">
            <v>285000</v>
          </cell>
          <cell r="S68">
            <v>1450000</v>
          </cell>
        </row>
        <row r="69">
          <cell r="A69" t="str">
            <v>grouped</v>
          </cell>
          <cell r="B69" t="str">
            <v>Gross_Exp</v>
          </cell>
          <cell r="C69">
            <v>15</v>
          </cell>
          <cell r="D69">
            <v>8.0000000000000002E-3</v>
          </cell>
          <cell r="E69" t="str">
            <v>Y</v>
          </cell>
          <cell r="F69" t="str">
            <v>Renewals</v>
          </cell>
          <cell r="G69" t="str">
            <v>718/199995</v>
          </cell>
          <cell r="H69" t="str">
            <v>Civic Carpark future year renewals</v>
          </cell>
          <cell r="I69" t="str">
            <v>Parking</v>
          </cell>
          <cell r="J69" t="str">
            <v>PV17</v>
          </cell>
          <cell r="K69">
            <v>2675000</v>
          </cell>
          <cell r="O69">
            <v>805000</v>
          </cell>
          <cell r="P69">
            <v>395000</v>
          </cell>
          <cell r="Q69">
            <v>585000</v>
          </cell>
          <cell r="R69">
            <v>295000</v>
          </cell>
          <cell r="S69">
            <v>595000</v>
          </cell>
        </row>
        <row r="70">
          <cell r="A70" t="str">
            <v>grouped</v>
          </cell>
          <cell r="B70" t="str">
            <v>Gross_Exp</v>
          </cell>
          <cell r="C70">
            <v>15</v>
          </cell>
          <cell r="D70">
            <v>8.0000000000000002E-3</v>
          </cell>
          <cell r="E70" t="str">
            <v>Y</v>
          </cell>
          <cell r="F70" t="str">
            <v>Renewals</v>
          </cell>
          <cell r="G70" t="str">
            <v>718/199998</v>
          </cell>
          <cell r="H70" t="str">
            <v>Karangahape Road future year renewals</v>
          </cell>
          <cell r="I70" t="str">
            <v>Parking</v>
          </cell>
          <cell r="J70" t="str">
            <v>PV17</v>
          </cell>
          <cell r="K70">
            <v>2220000</v>
          </cell>
          <cell r="O70">
            <v>840000</v>
          </cell>
          <cell r="P70">
            <v>500000</v>
          </cell>
          <cell r="Q70">
            <v>190000</v>
          </cell>
          <cell r="R70">
            <v>500000</v>
          </cell>
          <cell r="S70">
            <v>190000</v>
          </cell>
        </row>
        <row r="71">
          <cell r="A71" t="str">
            <v>grouped</v>
          </cell>
          <cell r="B71" t="str">
            <v>Gross_Exp</v>
          </cell>
          <cell r="C71">
            <v>25</v>
          </cell>
          <cell r="D71">
            <v>8.0000000000000002E-3</v>
          </cell>
          <cell r="E71" t="str">
            <v>Y</v>
          </cell>
          <cell r="F71" t="str">
            <v>Renewals</v>
          </cell>
          <cell r="G71" t="str">
            <v>492/600750</v>
          </cell>
          <cell r="H71" t="str">
            <v>Carparks Renewals</v>
          </cell>
          <cell r="I71" t="str">
            <v>Transport Safety, As</v>
          </cell>
          <cell r="J71" t="str">
            <v>PV17</v>
          </cell>
          <cell r="K71">
            <v>1750000</v>
          </cell>
          <cell r="L71">
            <v>350000</v>
          </cell>
          <cell r="M71">
            <v>200000</v>
          </cell>
          <cell r="N71">
            <v>200000</v>
          </cell>
          <cell r="O71">
            <v>200000</v>
          </cell>
          <cell r="P71">
            <v>200000</v>
          </cell>
          <cell r="Q71">
            <v>200000</v>
          </cell>
          <cell r="R71">
            <v>200000</v>
          </cell>
          <cell r="S71">
            <v>200000</v>
          </cell>
        </row>
        <row r="72">
          <cell r="A72" t="str">
            <v>grouped</v>
          </cell>
          <cell r="B72" t="str">
            <v>Gross_Exp</v>
          </cell>
          <cell r="C72">
            <v>15</v>
          </cell>
          <cell r="D72">
            <v>8.0000000000000002E-3</v>
          </cell>
          <cell r="E72" t="str">
            <v>Y</v>
          </cell>
          <cell r="F72" t="str">
            <v>Renewals</v>
          </cell>
          <cell r="G72" t="str">
            <v>718/199992</v>
          </cell>
          <cell r="H72" t="str">
            <v>Victoria carpark capital renewals</v>
          </cell>
          <cell r="I72" t="str">
            <v>Parking</v>
          </cell>
          <cell r="J72" t="str">
            <v>PV17</v>
          </cell>
          <cell r="K72">
            <v>1380000</v>
          </cell>
          <cell r="O72">
            <v>200000</v>
          </cell>
          <cell r="P72">
            <v>150000</v>
          </cell>
          <cell r="Q72">
            <v>680000</v>
          </cell>
          <cell r="R72">
            <v>150000</v>
          </cell>
          <cell r="S72">
            <v>200000</v>
          </cell>
        </row>
        <row r="73">
          <cell r="A73" t="str">
            <v>grouped</v>
          </cell>
          <cell r="B73" t="str">
            <v>Gross_Exp</v>
          </cell>
          <cell r="C73">
            <v>20</v>
          </cell>
          <cell r="D73">
            <v>8.0000000000000002E-3</v>
          </cell>
          <cell r="E73" t="str">
            <v>Y</v>
          </cell>
          <cell r="F73" t="str">
            <v>Renewals</v>
          </cell>
          <cell r="G73" t="str">
            <v>712/190092</v>
          </cell>
          <cell r="H73" t="str">
            <v>Downtown carpark operating equipment</v>
          </cell>
          <cell r="I73" t="str">
            <v>Parking</v>
          </cell>
          <cell r="J73" t="str">
            <v>PV17</v>
          </cell>
          <cell r="K73">
            <v>1000226</v>
          </cell>
          <cell r="L73">
            <v>1000226</v>
          </cell>
        </row>
        <row r="74">
          <cell r="A74" t="str">
            <v>grouped</v>
          </cell>
          <cell r="B74" t="str">
            <v>Gross_Exp</v>
          </cell>
          <cell r="C74">
            <v>15</v>
          </cell>
          <cell r="D74">
            <v>8.0000000000000002E-3</v>
          </cell>
          <cell r="E74" t="str">
            <v>Y</v>
          </cell>
          <cell r="F74" t="str">
            <v>Renewals</v>
          </cell>
          <cell r="G74" t="str">
            <v>712/600575</v>
          </cell>
          <cell r="H74" t="str">
            <v>Pay and Display Renewals</v>
          </cell>
          <cell r="I74" t="str">
            <v>Parking</v>
          </cell>
          <cell r="J74" t="str">
            <v>PV17</v>
          </cell>
          <cell r="K74">
            <v>900000</v>
          </cell>
          <cell r="L74">
            <v>100000</v>
          </cell>
          <cell r="M74">
            <v>200000</v>
          </cell>
          <cell r="N74">
            <v>200000</v>
          </cell>
          <cell r="O74">
            <v>200000</v>
          </cell>
          <cell r="P74">
            <v>200000</v>
          </cell>
        </row>
        <row r="75">
          <cell r="A75" t="str">
            <v>grouped</v>
          </cell>
          <cell r="B75" t="str">
            <v>Gross_Exp</v>
          </cell>
          <cell r="C75">
            <v>15</v>
          </cell>
          <cell r="D75">
            <v>8.0000000000000002E-3</v>
          </cell>
          <cell r="E75" t="str">
            <v>Y</v>
          </cell>
          <cell r="F75" t="str">
            <v>Renewals</v>
          </cell>
          <cell r="G75" t="str">
            <v>718/199993</v>
          </cell>
          <cell r="H75" t="str">
            <v>Fanshawe st carpark renewals</v>
          </cell>
          <cell r="I75" t="str">
            <v>Parking</v>
          </cell>
          <cell r="J75" t="str">
            <v>PV17</v>
          </cell>
          <cell r="K75">
            <v>725000</v>
          </cell>
          <cell r="O75">
            <v>115000</v>
          </cell>
          <cell r="P75">
            <v>115000</v>
          </cell>
          <cell r="Q75">
            <v>115000</v>
          </cell>
          <cell r="R75">
            <v>115000</v>
          </cell>
          <cell r="S75">
            <v>265000</v>
          </cell>
        </row>
        <row r="76">
          <cell r="A76" t="str">
            <v>grouped</v>
          </cell>
          <cell r="B76" t="str">
            <v>Gross_Exp</v>
          </cell>
          <cell r="C76">
            <v>15</v>
          </cell>
          <cell r="D76">
            <v>8.0000000000000002E-3</v>
          </cell>
          <cell r="E76" t="str">
            <v>Y</v>
          </cell>
          <cell r="F76" t="str">
            <v>Renewals</v>
          </cell>
          <cell r="G76" t="str">
            <v>712/190110</v>
          </cell>
          <cell r="H76" t="str">
            <v>Victoria carpark equipment renewal</v>
          </cell>
          <cell r="I76" t="str">
            <v>Parking</v>
          </cell>
          <cell r="J76" t="str">
            <v>PV17</v>
          </cell>
          <cell r="K76">
            <v>700000</v>
          </cell>
          <cell r="M76">
            <v>700000</v>
          </cell>
        </row>
        <row r="77">
          <cell r="A77" t="str">
            <v>grouped</v>
          </cell>
          <cell r="B77" t="str">
            <v>Gross_Exp</v>
          </cell>
          <cell r="C77">
            <v>15</v>
          </cell>
          <cell r="D77">
            <v>8.0000000000000002E-3</v>
          </cell>
          <cell r="E77" t="str">
            <v>Y</v>
          </cell>
          <cell r="F77" t="str">
            <v>Renewals</v>
          </cell>
          <cell r="G77" t="str">
            <v>712/190094</v>
          </cell>
          <cell r="H77" t="str">
            <v>Parking Citywide Signage</v>
          </cell>
          <cell r="I77" t="str">
            <v>Parking</v>
          </cell>
          <cell r="J77" t="str">
            <v>PV17</v>
          </cell>
          <cell r="K77">
            <v>500000</v>
          </cell>
          <cell r="L77">
            <v>500000</v>
          </cell>
        </row>
        <row r="78">
          <cell r="A78" t="str">
            <v>grouped</v>
          </cell>
          <cell r="B78" t="str">
            <v>Gross_Exp</v>
          </cell>
          <cell r="C78">
            <v>15</v>
          </cell>
          <cell r="D78">
            <v>8.0000000000000002E-3</v>
          </cell>
          <cell r="E78" t="str">
            <v>Y</v>
          </cell>
          <cell r="F78" t="str">
            <v>Renewals</v>
          </cell>
          <cell r="G78" t="str">
            <v>712/190129</v>
          </cell>
          <cell r="H78" t="str">
            <v>Fanshawe Street carpark upgrade</v>
          </cell>
          <cell r="I78" t="str">
            <v>Parking</v>
          </cell>
          <cell r="J78" t="str">
            <v>PV17</v>
          </cell>
          <cell r="K78">
            <v>500000</v>
          </cell>
          <cell r="L78">
            <v>500000</v>
          </cell>
        </row>
        <row r="79">
          <cell r="A79" t="str">
            <v>grouped</v>
          </cell>
          <cell r="B79" t="str">
            <v>Gross_Exp</v>
          </cell>
          <cell r="C79">
            <v>15</v>
          </cell>
          <cell r="D79">
            <v>8.0000000000000002E-3</v>
          </cell>
          <cell r="E79" t="str">
            <v>Y</v>
          </cell>
          <cell r="F79" t="str">
            <v>Renewals</v>
          </cell>
          <cell r="G79" t="str">
            <v>712/190098</v>
          </cell>
          <cell r="H79" t="str">
            <v>Carparking fixture and fittings</v>
          </cell>
          <cell r="I79" t="str">
            <v>Parking</v>
          </cell>
          <cell r="J79" t="str">
            <v>PV17</v>
          </cell>
          <cell r="K79">
            <v>450000</v>
          </cell>
          <cell r="L79">
            <v>150000</v>
          </cell>
          <cell r="M79">
            <v>150000</v>
          </cell>
          <cell r="N79">
            <v>150000</v>
          </cell>
        </row>
        <row r="80">
          <cell r="A80" t="str">
            <v>grouped</v>
          </cell>
          <cell r="B80" t="str">
            <v>Gross_Exp</v>
          </cell>
          <cell r="C80">
            <v>15</v>
          </cell>
          <cell r="D80">
            <v>8.0000000000000002E-3</v>
          </cell>
          <cell r="E80" t="str">
            <v>Y</v>
          </cell>
          <cell r="F80" t="str">
            <v>Renewals</v>
          </cell>
          <cell r="G80" t="str">
            <v>712/190016</v>
          </cell>
          <cell r="H80" t="str">
            <v>Fanshawe St carpark electrical renewals</v>
          </cell>
          <cell r="I80" t="str">
            <v>Parking</v>
          </cell>
          <cell r="J80" t="str">
            <v>PV17</v>
          </cell>
          <cell r="K80">
            <v>345000</v>
          </cell>
          <cell r="L80">
            <v>195000</v>
          </cell>
          <cell r="M80">
            <v>150000</v>
          </cell>
        </row>
        <row r="81">
          <cell r="A81" t="str">
            <v>grouped</v>
          </cell>
          <cell r="B81" t="str">
            <v>Gross_Exp</v>
          </cell>
          <cell r="C81">
            <v>15</v>
          </cell>
          <cell r="D81">
            <v>8.0000000000000002E-3</v>
          </cell>
          <cell r="E81" t="str">
            <v>Y</v>
          </cell>
          <cell r="F81" t="str">
            <v>Renewals</v>
          </cell>
          <cell r="G81" t="str">
            <v>712/600585</v>
          </cell>
          <cell r="H81" t="str">
            <v>Park and ride carpark renewals</v>
          </cell>
          <cell r="I81" t="str">
            <v>Parking</v>
          </cell>
          <cell r="J81" t="str">
            <v>PV17</v>
          </cell>
          <cell r="K81">
            <v>300000</v>
          </cell>
          <cell r="L81">
            <v>300000</v>
          </cell>
        </row>
        <row r="82">
          <cell r="A82" t="str">
            <v>grouped</v>
          </cell>
          <cell r="B82" t="str">
            <v>Gross_Exp</v>
          </cell>
          <cell r="C82">
            <v>20</v>
          </cell>
          <cell r="D82">
            <v>8.0000000000000002E-3</v>
          </cell>
          <cell r="E82" t="str">
            <v>Y</v>
          </cell>
          <cell r="F82" t="str">
            <v>Renewals</v>
          </cell>
          <cell r="G82" t="str">
            <v>712/190029</v>
          </cell>
          <cell r="H82" t="str">
            <v>Downtown carpark electrical renewals</v>
          </cell>
          <cell r="I82" t="str">
            <v>Parking</v>
          </cell>
          <cell r="J82" t="str">
            <v>PV17</v>
          </cell>
          <cell r="K82">
            <v>250000</v>
          </cell>
          <cell r="L82">
            <v>100000</v>
          </cell>
          <cell r="M82">
            <v>150000</v>
          </cell>
        </row>
        <row r="83">
          <cell r="A83" t="str">
            <v>grouped</v>
          </cell>
          <cell r="B83" t="str">
            <v>Gross_Exp</v>
          </cell>
          <cell r="C83">
            <v>20</v>
          </cell>
          <cell r="D83">
            <v>8.0000000000000002E-3</v>
          </cell>
          <cell r="E83" t="str">
            <v>Y</v>
          </cell>
          <cell r="F83" t="str">
            <v>Renewals</v>
          </cell>
          <cell r="G83" t="str">
            <v>712/190086</v>
          </cell>
          <cell r="H83" t="str">
            <v>Civic carpark lift renewals</v>
          </cell>
          <cell r="I83" t="str">
            <v>Parking</v>
          </cell>
          <cell r="J83" t="str">
            <v>PV17</v>
          </cell>
          <cell r="K83">
            <v>250000</v>
          </cell>
          <cell r="M83">
            <v>250000</v>
          </cell>
        </row>
        <row r="84">
          <cell r="A84" t="str">
            <v>grouped</v>
          </cell>
          <cell r="B84" t="str">
            <v>Gross_Exp</v>
          </cell>
          <cell r="C84">
            <v>15</v>
          </cell>
          <cell r="D84">
            <v>8.0000000000000002E-3</v>
          </cell>
          <cell r="E84" t="str">
            <v>Y</v>
          </cell>
          <cell r="F84" t="str">
            <v>Renewals</v>
          </cell>
          <cell r="G84" t="str">
            <v>712/190018</v>
          </cell>
          <cell r="H84" t="str">
            <v>Victoria St carpark electrical renewals</v>
          </cell>
          <cell r="I84" t="str">
            <v>Parking</v>
          </cell>
          <cell r="J84" t="str">
            <v>PV17</v>
          </cell>
          <cell r="K84">
            <v>180000</v>
          </cell>
          <cell r="L84">
            <v>130000</v>
          </cell>
          <cell r="M84">
            <v>50000</v>
          </cell>
        </row>
        <row r="85">
          <cell r="A85" t="str">
            <v>grouped</v>
          </cell>
          <cell r="B85" t="str">
            <v>Gross_Exp</v>
          </cell>
          <cell r="C85">
            <v>15</v>
          </cell>
          <cell r="D85">
            <v>8.0000000000000002E-3</v>
          </cell>
          <cell r="E85" t="str">
            <v>Y</v>
          </cell>
          <cell r="F85" t="str">
            <v>Renewals</v>
          </cell>
          <cell r="G85" t="str">
            <v>712/190119</v>
          </cell>
          <cell r="H85" t="str">
            <v>Fanshawe st carpark painting</v>
          </cell>
          <cell r="I85" t="str">
            <v>Parking</v>
          </cell>
          <cell r="J85" t="str">
            <v>PV17</v>
          </cell>
          <cell r="K85">
            <v>170000</v>
          </cell>
          <cell r="L85">
            <v>120000</v>
          </cell>
          <cell r="N85">
            <v>50000</v>
          </cell>
        </row>
        <row r="86">
          <cell r="A86" t="str">
            <v>grouped</v>
          </cell>
          <cell r="B86" t="str">
            <v>Gross_Exp</v>
          </cell>
          <cell r="C86">
            <v>20</v>
          </cell>
          <cell r="D86">
            <v>8.0000000000000002E-3</v>
          </cell>
          <cell r="E86" t="str">
            <v>Y</v>
          </cell>
          <cell r="F86" t="str">
            <v>Renewals</v>
          </cell>
          <cell r="G86" t="str">
            <v>712/190100</v>
          </cell>
          <cell r="H86" t="str">
            <v>K Road carpark electrical renewals</v>
          </cell>
          <cell r="I86" t="str">
            <v>Parking</v>
          </cell>
          <cell r="J86" t="str">
            <v>PV17</v>
          </cell>
          <cell r="K86">
            <v>150000</v>
          </cell>
          <cell r="L86">
            <v>150000</v>
          </cell>
        </row>
        <row r="87">
          <cell r="A87" t="str">
            <v>grouped</v>
          </cell>
          <cell r="B87" t="str">
            <v>Gross_Exp</v>
          </cell>
          <cell r="C87">
            <v>15</v>
          </cell>
          <cell r="D87">
            <v>8.0000000000000002E-3</v>
          </cell>
          <cell r="E87" t="str">
            <v>Y</v>
          </cell>
          <cell r="F87" t="str">
            <v>Renewals</v>
          </cell>
          <cell r="G87" t="str">
            <v>712/190113</v>
          </cell>
          <cell r="H87" t="str">
            <v>Fanshawe st carpark booth renewal</v>
          </cell>
          <cell r="I87" t="str">
            <v>Parking</v>
          </cell>
          <cell r="J87" t="str">
            <v>PV17</v>
          </cell>
          <cell r="K87">
            <v>150000</v>
          </cell>
          <cell r="L87">
            <v>20000</v>
          </cell>
          <cell r="M87">
            <v>130000</v>
          </cell>
        </row>
        <row r="88">
          <cell r="A88" t="str">
            <v>grouped</v>
          </cell>
          <cell r="B88" t="str">
            <v>Gross_Exp</v>
          </cell>
          <cell r="C88">
            <v>15</v>
          </cell>
          <cell r="D88">
            <v>8.0000000000000002E-3</v>
          </cell>
          <cell r="E88" t="str">
            <v>Y</v>
          </cell>
          <cell r="F88" t="str">
            <v>Renewals</v>
          </cell>
          <cell r="G88" t="str">
            <v>712/190114</v>
          </cell>
          <cell r="H88" t="str">
            <v>Downtown cashier booths renewal</v>
          </cell>
          <cell r="I88" t="str">
            <v>Parking</v>
          </cell>
          <cell r="J88" t="str">
            <v>PV17</v>
          </cell>
          <cell r="K88">
            <v>150000</v>
          </cell>
          <cell r="L88">
            <v>20000</v>
          </cell>
          <cell r="M88">
            <v>130000</v>
          </cell>
        </row>
        <row r="89">
          <cell r="A89" t="str">
            <v>grouped</v>
          </cell>
          <cell r="B89" t="str">
            <v>Gross_Exp</v>
          </cell>
          <cell r="C89">
            <v>15</v>
          </cell>
          <cell r="D89">
            <v>8.0000000000000002E-3</v>
          </cell>
          <cell r="E89" t="str">
            <v>Y</v>
          </cell>
          <cell r="F89" t="str">
            <v>Renewals</v>
          </cell>
          <cell r="G89" t="str">
            <v>712/190082</v>
          </cell>
          <cell r="H89" t="str">
            <v>Victoria St carpark internal painting</v>
          </cell>
          <cell r="I89" t="str">
            <v>Parking</v>
          </cell>
          <cell r="J89" t="str">
            <v>PV17</v>
          </cell>
          <cell r="K89">
            <v>125000</v>
          </cell>
          <cell r="L89">
            <v>125000</v>
          </cell>
        </row>
        <row r="90">
          <cell r="A90" t="str">
            <v>grouped</v>
          </cell>
          <cell r="B90" t="str">
            <v>Gross_Exp</v>
          </cell>
          <cell r="C90">
            <v>15</v>
          </cell>
          <cell r="D90">
            <v>8.0000000000000002E-3</v>
          </cell>
          <cell r="E90" t="str">
            <v>Y</v>
          </cell>
          <cell r="F90" t="str">
            <v>Renewals</v>
          </cell>
          <cell r="G90" t="str">
            <v>712/190093</v>
          </cell>
          <cell r="H90" t="str">
            <v>Downtown carpark painting renewal</v>
          </cell>
          <cell r="I90" t="str">
            <v>Parking</v>
          </cell>
          <cell r="J90" t="str">
            <v>PV17</v>
          </cell>
          <cell r="K90">
            <v>125000</v>
          </cell>
          <cell r="L90">
            <v>125000</v>
          </cell>
        </row>
        <row r="91">
          <cell r="A91" t="str">
            <v>grouped</v>
          </cell>
          <cell r="B91" t="str">
            <v>Gross_Exp</v>
          </cell>
          <cell r="C91">
            <v>15</v>
          </cell>
          <cell r="D91">
            <v>8.0000000000000002E-3</v>
          </cell>
          <cell r="E91" t="str">
            <v>Y</v>
          </cell>
          <cell r="F91" t="str">
            <v>Renewals</v>
          </cell>
          <cell r="G91" t="str">
            <v>712/190043</v>
          </cell>
          <cell r="H91" t="str">
            <v>Fanshaw St Carpark - Railings Renewal</v>
          </cell>
          <cell r="I91" t="str">
            <v>Parking</v>
          </cell>
          <cell r="J91" t="str">
            <v>PV17</v>
          </cell>
          <cell r="K91">
            <v>120000</v>
          </cell>
          <cell r="L91">
            <v>120000</v>
          </cell>
        </row>
        <row r="92">
          <cell r="A92" t="str">
            <v>grouped</v>
          </cell>
          <cell r="B92" t="str">
            <v>Gross_Exp</v>
          </cell>
          <cell r="C92">
            <v>15</v>
          </cell>
          <cell r="D92">
            <v>8.0000000000000002E-3</v>
          </cell>
          <cell r="E92" t="str">
            <v>Y</v>
          </cell>
          <cell r="F92" t="str">
            <v>Renewals</v>
          </cell>
          <cell r="G92" t="str">
            <v>712/190112</v>
          </cell>
          <cell r="H92" t="str">
            <v>Victoria st cashier booth renewal</v>
          </cell>
          <cell r="I92" t="str">
            <v>Parking</v>
          </cell>
          <cell r="J92" t="str">
            <v>PV17</v>
          </cell>
          <cell r="K92">
            <v>100000</v>
          </cell>
          <cell r="L92">
            <v>20000</v>
          </cell>
          <cell r="M92">
            <v>80000</v>
          </cell>
        </row>
        <row r="93">
          <cell r="A93" t="str">
            <v>grouped</v>
          </cell>
          <cell r="B93" t="str">
            <v>Gross_Exp</v>
          </cell>
          <cell r="C93">
            <v>15</v>
          </cell>
          <cell r="D93">
            <v>8.0000000000000002E-3</v>
          </cell>
          <cell r="E93" t="str">
            <v>Y</v>
          </cell>
          <cell r="F93" t="str">
            <v>Renewals</v>
          </cell>
          <cell r="G93" t="str">
            <v>712/190117</v>
          </cell>
          <cell r="H93" t="str">
            <v>Beresford sty carpark refurbishment</v>
          </cell>
          <cell r="I93" t="str">
            <v>Parking</v>
          </cell>
          <cell r="J93" t="str">
            <v>PV17</v>
          </cell>
          <cell r="K93">
            <v>100000</v>
          </cell>
          <cell r="L93">
            <v>100000</v>
          </cell>
        </row>
        <row r="94">
          <cell r="A94" t="str">
            <v>grouped</v>
          </cell>
          <cell r="B94" t="str">
            <v>Gross_Exp</v>
          </cell>
          <cell r="C94">
            <v>20</v>
          </cell>
          <cell r="D94">
            <v>8.0000000000000002E-3</v>
          </cell>
          <cell r="E94" t="str">
            <v>Y</v>
          </cell>
          <cell r="F94" t="str">
            <v>Renewals</v>
          </cell>
          <cell r="G94" t="str">
            <v>718/199997</v>
          </cell>
          <cell r="H94" t="str">
            <v>Beresford st carpark renewals</v>
          </cell>
          <cell r="I94" t="str">
            <v>Parking</v>
          </cell>
          <cell r="J94" t="str">
            <v>PV17</v>
          </cell>
          <cell r="K94">
            <v>100000</v>
          </cell>
          <cell r="O94">
            <v>50000</v>
          </cell>
          <cell r="R94">
            <v>50000</v>
          </cell>
        </row>
        <row r="95">
          <cell r="A95" t="str">
            <v>grouped</v>
          </cell>
          <cell r="B95" t="str">
            <v>Gross_Exp</v>
          </cell>
          <cell r="C95">
            <v>15</v>
          </cell>
          <cell r="D95">
            <v>8.0000000000000002E-3</v>
          </cell>
          <cell r="E95" t="str">
            <v>Y</v>
          </cell>
          <cell r="F95" t="str">
            <v>Renewals</v>
          </cell>
          <cell r="G95" t="str">
            <v>712/190101</v>
          </cell>
          <cell r="H95" t="str">
            <v>Karangahape Rd carpark painting renewals</v>
          </cell>
          <cell r="I95" t="str">
            <v>Parking</v>
          </cell>
          <cell r="J95" t="str">
            <v>PV17</v>
          </cell>
          <cell r="K95">
            <v>25000</v>
          </cell>
          <cell r="L95">
            <v>25000</v>
          </cell>
        </row>
        <row r="96">
          <cell r="A96" t="str">
            <v>grouped</v>
          </cell>
          <cell r="B96" t="str">
            <v>Gross_Exp</v>
          </cell>
          <cell r="C96">
            <v>25</v>
          </cell>
          <cell r="D96">
            <v>8.0000000000000002E-3</v>
          </cell>
          <cell r="E96" t="str">
            <v>Y</v>
          </cell>
          <cell r="F96" t="str">
            <v>Renewals</v>
          </cell>
          <cell r="G96" t="str">
            <v>712/190023</v>
          </cell>
          <cell r="H96" t="str">
            <v>Civic carpark replace CO2 sensors</v>
          </cell>
          <cell r="I96" t="str">
            <v>Parking</v>
          </cell>
          <cell r="J96" t="str">
            <v>PV17</v>
          </cell>
          <cell r="K96">
            <v>24000</v>
          </cell>
          <cell r="L96">
            <v>8000</v>
          </cell>
          <cell r="M96">
            <v>8000</v>
          </cell>
          <cell r="N96">
            <v>8000</v>
          </cell>
        </row>
        <row r="97">
          <cell r="A97" t="str">
            <v>Parking renewals</v>
          </cell>
          <cell r="B97" t="str">
            <v>Gross_Exp</v>
          </cell>
          <cell r="C97">
            <v>16.5</v>
          </cell>
          <cell r="D97">
            <v>8.0000000000000054E-3</v>
          </cell>
          <cell r="E97" t="str">
            <v>Y</v>
          </cell>
          <cell r="F97" t="str">
            <v>Renewals</v>
          </cell>
          <cell r="H97" t="str">
            <v>Parking - capex renewal projects</v>
          </cell>
          <cell r="I97" t="str">
            <v>Parking</v>
          </cell>
          <cell r="K97">
            <v>23182314</v>
          </cell>
          <cell r="L97">
            <v>4158226</v>
          </cell>
          <cell r="M97">
            <v>2198000</v>
          </cell>
          <cell r="N97">
            <v>608000</v>
          </cell>
          <cell r="O97">
            <v>3313673</v>
          </cell>
          <cell r="P97">
            <v>3300131</v>
          </cell>
          <cell r="Q97">
            <v>3122772</v>
          </cell>
          <cell r="R97">
            <v>3198180</v>
          </cell>
          <cell r="S97">
            <v>3283332</v>
          </cell>
        </row>
        <row r="99">
          <cell r="A99" t="str">
            <v>492/600668</v>
          </cell>
          <cell r="B99" t="str">
            <v>Gross_Exp</v>
          </cell>
          <cell r="C99">
            <v>0</v>
          </cell>
          <cell r="D99">
            <v>8.0000000000000002E-3</v>
          </cell>
          <cell r="E99" t="str">
            <v>Y</v>
          </cell>
          <cell r="F99" t="str">
            <v>Renewals</v>
          </cell>
          <cell r="G99" t="str">
            <v>492/600668</v>
          </cell>
          <cell r="H99" t="str">
            <v>Time charges cost centre realignment</v>
          </cell>
          <cell r="I99" t="str">
            <v>Transport Infrastruc</v>
          </cell>
          <cell r="J99" t="str">
            <v>PV17</v>
          </cell>
          <cell r="K99">
            <v>-2.4</v>
          </cell>
          <cell r="L99">
            <v>-0.3</v>
          </cell>
          <cell r="M99">
            <v>-0.3</v>
          </cell>
          <cell r="N99">
            <v>-0.3</v>
          </cell>
          <cell r="O99">
            <v>-0.3</v>
          </cell>
          <cell r="P99">
            <v>-0.3</v>
          </cell>
          <cell r="Q99">
            <v>-0.3</v>
          </cell>
          <cell r="R99">
            <v>-0.3</v>
          </cell>
          <cell r="S99">
            <v>-0.3</v>
          </cell>
        </row>
        <row r="100">
          <cell r="K100">
            <v>1693850675.5499997</v>
          </cell>
          <cell r="L100">
            <v>166106616.10000002</v>
          </cell>
          <cell r="M100">
            <v>184824339.95000002</v>
          </cell>
          <cell r="N100">
            <v>169820596.10000002</v>
          </cell>
          <cell r="O100">
            <v>180938695.45000002</v>
          </cell>
          <cell r="P100">
            <v>225050638.65000004</v>
          </cell>
          <cell r="Q100">
            <v>238262471.60000002</v>
          </cell>
          <cell r="R100">
            <v>256269828.59999999</v>
          </cell>
          <cell r="S100">
            <v>272577489.09999996</v>
          </cell>
        </row>
        <row r="102">
          <cell r="A102" t="str">
            <v>LTNZ subsidy</v>
          </cell>
        </row>
        <row r="103">
          <cell r="A103" t="str">
            <v>492/000390</v>
          </cell>
          <cell r="B103" t="str">
            <v>LTNZ_Subsidy</v>
          </cell>
          <cell r="F103" t="str">
            <v>New works</v>
          </cell>
          <cell r="G103" t="str">
            <v>495/000802/90</v>
          </cell>
          <cell r="H103" t="str">
            <v>TF - Gt Barrier Seal Extensions</v>
          </cell>
          <cell r="I103" t="str">
            <v>Transport Safety, As</v>
          </cell>
          <cell r="J103" t="str">
            <v>PV17</v>
          </cell>
          <cell r="K103">
            <v>-3082480</v>
          </cell>
          <cell r="L103">
            <v>-689000</v>
          </cell>
          <cell r="M103">
            <v>-689000</v>
          </cell>
          <cell r="N103">
            <v>-689000</v>
          </cell>
          <cell r="O103">
            <v>-212000</v>
          </cell>
          <cell r="P103">
            <v>-212000</v>
          </cell>
          <cell r="Q103">
            <v>-212000</v>
          </cell>
          <cell r="R103">
            <v>-212000</v>
          </cell>
          <cell r="S103">
            <v>-167480</v>
          </cell>
        </row>
        <row r="104">
          <cell r="A104" t="str">
            <v>492/000392</v>
          </cell>
          <cell r="B104" t="str">
            <v>LTNZ_Subsidy</v>
          </cell>
          <cell r="F104" t="str">
            <v>New works</v>
          </cell>
          <cell r="G104" t="str">
            <v>495/000802/92</v>
          </cell>
          <cell r="H104" t="str">
            <v>TF - Waiheke Seal Extensions</v>
          </cell>
          <cell r="I104" t="str">
            <v>Transport Safety, As</v>
          </cell>
          <cell r="J104" t="str">
            <v>PV17</v>
          </cell>
          <cell r="K104">
            <v>-1664200</v>
          </cell>
          <cell r="L104">
            <v>-201400</v>
          </cell>
          <cell r="M104">
            <v>-201400</v>
          </cell>
          <cell r="N104">
            <v>-212000</v>
          </cell>
          <cell r="O104">
            <v>-212000</v>
          </cell>
          <cell r="P104">
            <v>-212000</v>
          </cell>
          <cell r="Q104">
            <v>-212000</v>
          </cell>
          <cell r="R104">
            <v>-212000</v>
          </cell>
          <cell r="S104">
            <v>-201400</v>
          </cell>
        </row>
        <row r="105">
          <cell r="A105" t="str">
            <v>492/000393</v>
          </cell>
          <cell r="B105" t="str">
            <v>LTNZ_Subsidy</v>
          </cell>
          <cell r="F105" t="str">
            <v>New works</v>
          </cell>
          <cell r="G105" t="str">
            <v>495/000802/93</v>
          </cell>
          <cell r="H105" t="str">
            <v>TF - School Travel Plans</v>
          </cell>
          <cell r="I105" t="str">
            <v>Transport Safety, As</v>
          </cell>
          <cell r="J105" t="str">
            <v>PV17</v>
          </cell>
          <cell r="K105">
            <v>-18132625</v>
          </cell>
          <cell r="L105">
            <v>-1855000</v>
          </cell>
          <cell r="M105">
            <v>-2325375</v>
          </cell>
          <cell r="N105">
            <v>-2325375</v>
          </cell>
          <cell r="O105">
            <v>-2325375</v>
          </cell>
          <cell r="P105">
            <v>-2325375</v>
          </cell>
          <cell r="Q105">
            <v>-2325375</v>
          </cell>
          <cell r="R105">
            <v>-2325375</v>
          </cell>
          <cell r="S105">
            <v>-2325375</v>
          </cell>
        </row>
        <row r="106">
          <cell r="A106" t="str">
            <v>492/000398</v>
          </cell>
          <cell r="B106" t="str">
            <v>LTNZ_Subsidy</v>
          </cell>
          <cell r="F106" t="str">
            <v>New works</v>
          </cell>
          <cell r="G106" t="str">
            <v>495/000802/98</v>
          </cell>
          <cell r="H106" t="str">
            <v>LTNZ - Advanced Destination Signs</v>
          </cell>
          <cell r="I106" t="str">
            <v>Transport Safety, As</v>
          </cell>
          <cell r="J106" t="str">
            <v>PV17</v>
          </cell>
          <cell r="K106">
            <v>-1987357</v>
          </cell>
          <cell r="L106">
            <v>-265000</v>
          </cell>
          <cell r="M106">
            <v>-265000</v>
          </cell>
          <cell r="N106">
            <v>-238500</v>
          </cell>
          <cell r="O106">
            <v>-238500</v>
          </cell>
          <cell r="P106">
            <v>-238500</v>
          </cell>
          <cell r="Q106">
            <v>-238500</v>
          </cell>
          <cell r="R106">
            <v>-238500</v>
          </cell>
          <cell r="S106">
            <v>-264857</v>
          </cell>
        </row>
        <row r="107">
          <cell r="A107" t="str">
            <v>492/000416</v>
          </cell>
          <cell r="B107" t="str">
            <v>LTNZ_Subsidy</v>
          </cell>
          <cell r="F107" t="str">
            <v>New works</v>
          </cell>
          <cell r="G107" t="str">
            <v>495/000802/68</v>
          </cell>
          <cell r="H107" t="str">
            <v>LTNZ - Red Light Camera subsidy</v>
          </cell>
          <cell r="I107" t="str">
            <v>Transport Safety, As</v>
          </cell>
          <cell r="J107" t="str">
            <v>PV17</v>
          </cell>
          <cell r="K107">
            <v>-344500</v>
          </cell>
          <cell r="L107">
            <v>-53000</v>
          </cell>
          <cell r="M107">
            <v>-53000</v>
          </cell>
          <cell r="N107">
            <v>-53000</v>
          </cell>
          <cell r="O107">
            <v>-53000</v>
          </cell>
          <cell r="P107">
            <v>-53000</v>
          </cell>
          <cell r="Q107">
            <v>-26500</v>
          </cell>
          <cell r="R107">
            <v>-26500</v>
          </cell>
          <cell r="S107">
            <v>-26500</v>
          </cell>
        </row>
        <row r="108">
          <cell r="A108" t="str">
            <v>492/550010</v>
          </cell>
          <cell r="B108" t="str">
            <v>LTNZ_Subsidy</v>
          </cell>
          <cell r="F108" t="str">
            <v>New works</v>
          </cell>
          <cell r="G108" t="str">
            <v>495/000802/63</v>
          </cell>
          <cell r="H108" t="str">
            <v>TF - School Transport safety initiatives</v>
          </cell>
          <cell r="I108" t="str">
            <v>Transport Safety, As</v>
          </cell>
          <cell r="J108" t="str">
            <v>PV17</v>
          </cell>
          <cell r="K108">
            <v>-2067000</v>
          </cell>
          <cell r="L108">
            <v>0</v>
          </cell>
          <cell r="M108">
            <v>-159000</v>
          </cell>
          <cell r="N108">
            <v>-318000</v>
          </cell>
          <cell r="O108">
            <v>-318000</v>
          </cell>
          <cell r="P108">
            <v>-318000</v>
          </cell>
          <cell r="Q108">
            <v>-318000</v>
          </cell>
          <cell r="R108">
            <v>-318000</v>
          </cell>
          <cell r="S108">
            <v>-318000</v>
          </cell>
        </row>
        <row r="109">
          <cell r="A109" t="str">
            <v>492/600046</v>
          </cell>
          <cell r="B109" t="str">
            <v>LTNZ_Subsidy</v>
          </cell>
          <cell r="F109" t="str">
            <v>Renewals</v>
          </cell>
          <cell r="G109" t="str">
            <v>495/000802/62</v>
          </cell>
          <cell r="H109" t="str">
            <v>TF - Cycleway renewals</v>
          </cell>
          <cell r="I109" t="str">
            <v>Transport Safety, As</v>
          </cell>
          <cell r="J109" t="str">
            <v>PV17</v>
          </cell>
          <cell r="K109">
            <v>-284929</v>
          </cell>
          <cell r="L109">
            <v>-36367</v>
          </cell>
          <cell r="M109">
            <v>-35821</v>
          </cell>
          <cell r="N109">
            <v>-35554</v>
          </cell>
          <cell r="O109">
            <v>-35484</v>
          </cell>
          <cell r="P109">
            <v>-35484</v>
          </cell>
          <cell r="Q109">
            <v>-35484</v>
          </cell>
          <cell r="R109">
            <v>-35484</v>
          </cell>
          <cell r="S109">
            <v>-35251</v>
          </cell>
        </row>
        <row r="110">
          <cell r="A110" t="str">
            <v>492/600613</v>
          </cell>
          <cell r="B110" t="str">
            <v>LTNZ_Subsidy</v>
          </cell>
          <cell r="F110" t="str">
            <v>Renewals</v>
          </cell>
          <cell r="G110" t="str">
            <v>495/000802/13</v>
          </cell>
          <cell r="H110" t="str">
            <v>TF - pavement renewals</v>
          </cell>
          <cell r="I110" t="str">
            <v>Transport Safety, As</v>
          </cell>
          <cell r="J110" t="str">
            <v>PV17</v>
          </cell>
          <cell r="K110">
            <v>-16168140</v>
          </cell>
          <cell r="L110">
            <v>-2000198</v>
          </cell>
          <cell r="M110">
            <v>-2041777</v>
          </cell>
          <cell r="N110">
            <v>-2026564</v>
          </cell>
          <cell r="O110">
            <v>-2022580</v>
          </cell>
          <cell r="P110">
            <v>-2022580</v>
          </cell>
          <cell r="Q110">
            <v>-2022580</v>
          </cell>
          <cell r="R110">
            <v>-2022580</v>
          </cell>
          <cell r="S110">
            <v>-2009281</v>
          </cell>
        </row>
        <row r="111">
          <cell r="A111" t="str">
            <v>492/600616</v>
          </cell>
          <cell r="B111" t="str">
            <v>LTNZ_Subsidy</v>
          </cell>
          <cell r="F111" t="str">
            <v>Renewals</v>
          </cell>
          <cell r="G111" t="str">
            <v>495/000802/16</v>
          </cell>
          <cell r="H111" t="str">
            <v>TF - drainage control</v>
          </cell>
          <cell r="I111" t="str">
            <v>Transport Safety, As</v>
          </cell>
          <cell r="J111" t="str">
            <v>PV17</v>
          </cell>
          <cell r="K111">
            <v>-26710366</v>
          </cell>
          <cell r="L111">
            <v>-3236684</v>
          </cell>
          <cell r="M111">
            <v>-3361768</v>
          </cell>
          <cell r="N111">
            <v>-3336720</v>
          </cell>
          <cell r="O111">
            <v>-3330160</v>
          </cell>
          <cell r="P111">
            <v>-3330160</v>
          </cell>
          <cell r="Q111">
            <v>-3330160</v>
          </cell>
          <cell r="R111">
            <v>-3330160</v>
          </cell>
          <cell r="S111">
            <v>-3454554</v>
          </cell>
        </row>
        <row r="112">
          <cell r="A112" t="str">
            <v>492/600619</v>
          </cell>
          <cell r="B112" t="str">
            <v>LTNZ_Subsidy</v>
          </cell>
          <cell r="F112" t="str">
            <v>Renewals</v>
          </cell>
          <cell r="G112" t="str">
            <v>495/000802/19</v>
          </cell>
          <cell r="H112" t="str">
            <v>TF - structures renewals</v>
          </cell>
          <cell r="I112" t="str">
            <v>Transport Safety, As</v>
          </cell>
          <cell r="J112" t="str">
            <v>PV17</v>
          </cell>
          <cell r="K112">
            <v>-11288646</v>
          </cell>
          <cell r="L112">
            <v>-1435779</v>
          </cell>
          <cell r="M112">
            <v>-1343275</v>
          </cell>
          <cell r="N112">
            <v>-1422151</v>
          </cell>
          <cell r="O112">
            <v>-1419355</v>
          </cell>
          <cell r="P112">
            <v>-1419355</v>
          </cell>
          <cell r="Q112">
            <v>-1419355</v>
          </cell>
          <cell r="R112">
            <v>-1419354</v>
          </cell>
          <cell r="S112">
            <v>-1410022</v>
          </cell>
        </row>
        <row r="113">
          <cell r="A113" t="str">
            <v>492/600622</v>
          </cell>
          <cell r="B113" t="str">
            <v>LTNZ_Subsidy</v>
          </cell>
          <cell r="F113" t="str">
            <v>Renewals</v>
          </cell>
          <cell r="G113" t="str">
            <v>495/000802/22</v>
          </cell>
          <cell r="H113" t="str">
            <v>TF - traffic control equipment</v>
          </cell>
          <cell r="I113" t="str">
            <v>Transport Safety, As</v>
          </cell>
          <cell r="J113" t="str">
            <v>PV17</v>
          </cell>
          <cell r="K113">
            <v>-10997250</v>
          </cell>
          <cell r="L113">
            <v>-1370840</v>
          </cell>
          <cell r="M113">
            <v>-1380730</v>
          </cell>
          <cell r="N113">
            <v>-1391480</v>
          </cell>
          <cell r="O113">
            <v>-1370840</v>
          </cell>
          <cell r="P113">
            <v>-1370840</v>
          </cell>
          <cell r="Q113">
            <v>-1370840</v>
          </cell>
          <cell r="R113">
            <v>-1370840</v>
          </cell>
          <cell r="S113">
            <v>-1370840</v>
          </cell>
        </row>
        <row r="114">
          <cell r="A114" t="str">
            <v>492/600623</v>
          </cell>
          <cell r="B114" t="str">
            <v>LTNZ_Subsidy</v>
          </cell>
          <cell r="F114" t="str">
            <v>Renewals</v>
          </cell>
          <cell r="G114" t="str">
            <v>495/000802/23</v>
          </cell>
          <cell r="H114" t="str">
            <v>F - street lights</v>
          </cell>
          <cell r="I114" t="str">
            <v>Transport Safety, As</v>
          </cell>
          <cell r="J114" t="str">
            <v>PV17</v>
          </cell>
          <cell r="K114">
            <v>-14208000</v>
          </cell>
          <cell r="L114">
            <v>-1920000</v>
          </cell>
          <cell r="M114">
            <v>-1680000</v>
          </cell>
          <cell r="N114">
            <v>-1680000</v>
          </cell>
          <cell r="O114">
            <v>-1680000</v>
          </cell>
          <cell r="P114">
            <v>-1680000</v>
          </cell>
          <cell r="Q114">
            <v>-1776000</v>
          </cell>
          <cell r="R114">
            <v>-1872000</v>
          </cell>
          <cell r="S114">
            <v>-1920000</v>
          </cell>
        </row>
        <row r="115">
          <cell r="A115" t="str">
            <v>492/600627&amp;42</v>
          </cell>
          <cell r="B115" t="str">
            <v>LTNZ_Subsidy</v>
          </cell>
          <cell r="F115" t="str">
            <v>Renewals</v>
          </cell>
          <cell r="G115" t="str">
            <v>495/000802/59</v>
          </cell>
          <cell r="H115" t="str">
            <v>TF - Road resurfacing renewals</v>
          </cell>
          <cell r="I115" t="str">
            <v>Transport Safety, As</v>
          </cell>
          <cell r="J115" t="str">
            <v>PV17</v>
          </cell>
          <cell r="K115">
            <v>-38496133</v>
          </cell>
          <cell r="L115">
            <v>-4727740</v>
          </cell>
          <cell r="M115">
            <v>-4835788</v>
          </cell>
          <cell r="N115">
            <v>-4835310</v>
          </cell>
          <cell r="O115">
            <v>-4825805</v>
          </cell>
          <cell r="P115">
            <v>-4825805</v>
          </cell>
          <cell r="Q115">
            <v>-4825805</v>
          </cell>
          <cell r="R115">
            <v>-4825805</v>
          </cell>
          <cell r="S115">
            <v>-4794075</v>
          </cell>
        </row>
        <row r="116">
          <cell r="A116" t="str">
            <v>492/600628&amp;17</v>
          </cell>
          <cell r="B116" t="str">
            <v>LTNZ_Subsidy</v>
          </cell>
          <cell r="F116" t="str">
            <v>Renewals</v>
          </cell>
          <cell r="G116" t="str">
            <v>495/000802/60</v>
          </cell>
          <cell r="H116" t="str">
            <v>TF - Road base renewal</v>
          </cell>
          <cell r="I116" t="str">
            <v>Transport Safety, As</v>
          </cell>
          <cell r="J116" t="str">
            <v>PV17</v>
          </cell>
          <cell r="K116">
            <v>-58341987</v>
          </cell>
          <cell r="L116">
            <v>-7208000</v>
          </cell>
          <cell r="M116">
            <v>-7522337</v>
          </cell>
          <cell r="N116">
            <v>-7288519</v>
          </cell>
          <cell r="O116">
            <v>-7274192</v>
          </cell>
          <cell r="P116">
            <v>-7274192</v>
          </cell>
          <cell r="Q116">
            <v>-7274192</v>
          </cell>
          <cell r="R116">
            <v>-7274192</v>
          </cell>
          <cell r="S116">
            <v>-7226363</v>
          </cell>
        </row>
        <row r="117">
          <cell r="A117" t="str">
            <v>492/600633</v>
          </cell>
          <cell r="B117" t="str">
            <v>LTNZ_Subsidy</v>
          </cell>
          <cell r="F117" t="str">
            <v>Renewals</v>
          </cell>
          <cell r="G117" t="str">
            <v>495/000802/33</v>
          </cell>
          <cell r="H117" t="str">
            <v>TF - traffic control structures</v>
          </cell>
          <cell r="I117" t="str">
            <v>Transport Safety, As</v>
          </cell>
          <cell r="J117" t="str">
            <v>PV17</v>
          </cell>
          <cell r="K117">
            <v>-1281400</v>
          </cell>
          <cell r="L117">
            <v>-107500</v>
          </cell>
          <cell r="M117">
            <v>-120400</v>
          </cell>
          <cell r="N117">
            <v>-150500</v>
          </cell>
          <cell r="O117">
            <v>-172000</v>
          </cell>
          <cell r="P117">
            <v>-172000</v>
          </cell>
          <cell r="Q117">
            <v>-172000</v>
          </cell>
          <cell r="R117">
            <v>-193500</v>
          </cell>
          <cell r="S117">
            <v>-193500</v>
          </cell>
        </row>
        <row r="118">
          <cell r="A118" t="str">
            <v>492/600634</v>
          </cell>
          <cell r="B118" t="str">
            <v>LTNZ_Subsidy</v>
          </cell>
          <cell r="F118" t="str">
            <v>Renewals</v>
          </cell>
          <cell r="G118" t="str">
            <v>495/000802/61</v>
          </cell>
          <cell r="H118" t="str">
            <v>TF - Thermoplastic road marking</v>
          </cell>
          <cell r="I118" t="str">
            <v>Transport Safety, As</v>
          </cell>
          <cell r="J118" t="str">
            <v>PV17</v>
          </cell>
          <cell r="K118">
            <v>-1773320</v>
          </cell>
          <cell r="L118">
            <v>-215000</v>
          </cell>
          <cell r="M118">
            <v>-215000</v>
          </cell>
          <cell r="N118">
            <v>-215000</v>
          </cell>
          <cell r="O118">
            <v>-215000</v>
          </cell>
          <cell r="P118">
            <v>-215000</v>
          </cell>
          <cell r="Q118">
            <v>-215000</v>
          </cell>
          <cell r="R118">
            <v>-215000</v>
          </cell>
          <cell r="S118">
            <v>-268320</v>
          </cell>
        </row>
        <row r="119">
          <cell r="A119" t="str">
            <v>492/600652</v>
          </cell>
          <cell r="B119" t="str">
            <v>LTNZ_Subsidy</v>
          </cell>
          <cell r="F119" t="str">
            <v>New works</v>
          </cell>
          <cell r="G119" t="str">
            <v>495/000802/52</v>
          </cell>
          <cell r="H119" t="str">
            <v>TF - Minor safety works</v>
          </cell>
          <cell r="I119" t="str">
            <v>Transport Safety, As</v>
          </cell>
          <cell r="J119" t="str">
            <v>PV17</v>
          </cell>
          <cell r="K119">
            <v>-14518350</v>
          </cell>
          <cell r="L119">
            <v>-2141200</v>
          </cell>
          <cell r="M119">
            <v>-1783702</v>
          </cell>
          <cell r="N119">
            <v>-1770411</v>
          </cell>
          <cell r="O119">
            <v>-1766931</v>
          </cell>
          <cell r="P119">
            <v>-1766931</v>
          </cell>
          <cell r="Q119">
            <v>-1766931</v>
          </cell>
          <cell r="R119">
            <v>-1766931</v>
          </cell>
          <cell r="S119">
            <v>-1755313</v>
          </cell>
        </row>
        <row r="120">
          <cell r="A120" t="str">
            <v>492/600667</v>
          </cell>
          <cell r="B120" t="str">
            <v>LTNZ_Subsidy</v>
          </cell>
          <cell r="F120" t="str">
            <v>New works</v>
          </cell>
          <cell r="G120" t="str">
            <v>495/000802/67</v>
          </cell>
          <cell r="H120" t="str">
            <v>TF - OHUG</v>
          </cell>
          <cell r="I120" t="str">
            <v>Transport Safety, As</v>
          </cell>
          <cell r="J120" t="str">
            <v>PV17</v>
          </cell>
          <cell r="K120">
            <v>-12204416</v>
          </cell>
          <cell r="L120">
            <v>-1484000</v>
          </cell>
          <cell r="M120">
            <v>-1324531</v>
          </cell>
          <cell r="N120">
            <v>-1533772</v>
          </cell>
          <cell r="O120">
            <v>-1574493</v>
          </cell>
          <cell r="P120">
            <v>-1574493</v>
          </cell>
          <cell r="Q120">
            <v>-1574493</v>
          </cell>
          <cell r="R120">
            <v>-1574493</v>
          </cell>
          <cell r="S120">
            <v>-1564141</v>
          </cell>
        </row>
        <row r="122">
          <cell r="A122" t="str">
            <v>332/500100</v>
          </cell>
          <cell r="B122" t="str">
            <v>LTNZ_Subsidy</v>
          </cell>
          <cell r="F122" t="str">
            <v>New works</v>
          </cell>
          <cell r="G122" t="str">
            <v>335/500100</v>
          </cell>
          <cell r="H122" t="str">
            <v>TR TF Cycle and walking subsidy</v>
          </cell>
          <cell r="I122" t="str">
            <v>Transport Strategy</v>
          </cell>
          <cell r="J122" t="str">
            <v>PV17</v>
          </cell>
          <cell r="K122">
            <v>-3233000</v>
          </cell>
          <cell r="M122">
            <v>-848000</v>
          </cell>
          <cell r="N122">
            <v>-795000</v>
          </cell>
          <cell r="O122">
            <v>-795000</v>
          </cell>
          <cell r="P122">
            <v>-212265</v>
          </cell>
          <cell r="S122">
            <v>-582735</v>
          </cell>
        </row>
        <row r="123">
          <cell r="A123" t="str">
            <v>332/500200</v>
          </cell>
          <cell r="B123" t="str">
            <v>LTNZ_Subsidy</v>
          </cell>
          <cell r="F123" t="str">
            <v>New works</v>
          </cell>
          <cell r="G123" t="str">
            <v>335/500200</v>
          </cell>
          <cell r="H123" t="str">
            <v>TR TF Bus priorities subsidy</v>
          </cell>
          <cell r="I123" t="str">
            <v>Transport Strategy</v>
          </cell>
          <cell r="J123" t="str">
            <v>PV17</v>
          </cell>
          <cell r="K123">
            <v>-1484000</v>
          </cell>
          <cell r="M123">
            <v>-530000</v>
          </cell>
          <cell r="N123">
            <v>-530000</v>
          </cell>
          <cell r="O123">
            <v>-424000</v>
          </cell>
        </row>
        <row r="124">
          <cell r="A124" t="str">
            <v>332/500415</v>
          </cell>
          <cell r="B124" t="str">
            <v>LTNZ_Subsidy</v>
          </cell>
          <cell r="F124" t="str">
            <v>New works</v>
          </cell>
          <cell r="G124" t="str">
            <v>335/500415/500405</v>
          </cell>
          <cell r="H124" t="str">
            <v>TR TF 332/500415 Neilson St Improvements</v>
          </cell>
          <cell r="I124" t="str">
            <v>Transport Strategy</v>
          </cell>
          <cell r="J124" t="str">
            <v>PV17</v>
          </cell>
          <cell r="K124">
            <v>-13197000</v>
          </cell>
          <cell r="M124">
            <v>-530000</v>
          </cell>
          <cell r="N124">
            <v>-1378000</v>
          </cell>
          <cell r="O124">
            <v>-1749000</v>
          </cell>
          <cell r="P124">
            <v>-3180000</v>
          </cell>
          <cell r="Q124">
            <v>-3180000</v>
          </cell>
          <cell r="R124">
            <v>-3180000</v>
          </cell>
        </row>
        <row r="125">
          <cell r="A125" t="str">
            <v>332/500501</v>
          </cell>
          <cell r="B125" t="str">
            <v>LTNZ_Subsidy</v>
          </cell>
          <cell r="F125" t="str">
            <v>New works</v>
          </cell>
          <cell r="G125" t="str">
            <v>335/500501/500502</v>
          </cell>
          <cell r="H125" t="str">
            <v>TR TF Dominion road project subsidy</v>
          </cell>
          <cell r="I125" t="str">
            <v>Transport Strategy</v>
          </cell>
          <cell r="J125" t="str">
            <v>PV17</v>
          </cell>
          <cell r="K125">
            <v>-26420901</v>
          </cell>
          <cell r="M125">
            <v>-7340500</v>
          </cell>
          <cell r="N125">
            <v>-3365500</v>
          </cell>
          <cell r="O125">
            <v>-5035000</v>
          </cell>
          <cell r="P125">
            <v>-5035000</v>
          </cell>
          <cell r="Q125">
            <v>-4887001</v>
          </cell>
          <cell r="R125">
            <v>-757900</v>
          </cell>
        </row>
        <row r="126">
          <cell r="A126" t="str">
            <v>332/500711</v>
          </cell>
          <cell r="B126" t="str">
            <v>LTNZ_Subsidy</v>
          </cell>
          <cell r="F126" t="str">
            <v>New works</v>
          </cell>
          <cell r="G126" t="str">
            <v>335/500711</v>
          </cell>
          <cell r="H126" t="str">
            <v>TR TF Tiverton/Wolverton construction</v>
          </cell>
          <cell r="I126" t="str">
            <v>Transport Strategy</v>
          </cell>
          <cell r="J126" t="str">
            <v>PV17</v>
          </cell>
          <cell r="K126">
            <v>-4240000</v>
          </cell>
          <cell r="O126">
            <v>-2120000</v>
          </cell>
          <cell r="P126">
            <v>-2120000</v>
          </cell>
        </row>
        <row r="127">
          <cell r="A127" t="str">
            <v>332/500800</v>
          </cell>
          <cell r="B127" t="str">
            <v>LTNZ_Subsidy</v>
          </cell>
          <cell r="F127" t="str">
            <v>New works</v>
          </cell>
          <cell r="G127" t="str">
            <v>335/500800 (b)</v>
          </cell>
          <cell r="H127" t="str">
            <v>LTNZ TR Te Wero Island subsidy</v>
          </cell>
          <cell r="I127" t="str">
            <v>Transport Strategy</v>
          </cell>
          <cell r="J127" t="str">
            <v>PV17</v>
          </cell>
          <cell r="K127">
            <v>-13250000</v>
          </cell>
          <cell r="S127">
            <v>-13250000</v>
          </cell>
        </row>
        <row r="128">
          <cell r="A128" t="str">
            <v>332/501301</v>
          </cell>
          <cell r="B128" t="str">
            <v>LTNZ_Subsidy</v>
          </cell>
          <cell r="F128" t="str">
            <v>New works</v>
          </cell>
          <cell r="G128" t="str">
            <v>335/501301</v>
          </cell>
          <cell r="H128" t="str">
            <v>TR TF road intersection upgrade subsidy</v>
          </cell>
          <cell r="I128" t="str">
            <v>Transport Strategy</v>
          </cell>
          <cell r="J128" t="str">
            <v>PV17</v>
          </cell>
          <cell r="K128">
            <v>-62459284</v>
          </cell>
          <cell r="L128">
            <v>-106000</v>
          </cell>
          <cell r="M128">
            <v>-1590000</v>
          </cell>
          <cell r="N128">
            <v>-2385000</v>
          </cell>
          <cell r="O128">
            <v>-1855000</v>
          </cell>
          <cell r="P128">
            <v>-3671555</v>
          </cell>
          <cell r="Q128">
            <v>-8032150</v>
          </cell>
          <cell r="R128">
            <v>-21307719</v>
          </cell>
          <cell r="S128">
            <v>-23511860</v>
          </cell>
        </row>
        <row r="129">
          <cell r="A129" t="str">
            <v>n/a</v>
          </cell>
          <cell r="B129" t="str">
            <v>LTNZ_Subsidy</v>
          </cell>
          <cell r="C129" t="str">
            <v>balancing item</v>
          </cell>
          <cell r="G129" t="str">
            <v>335/999999</v>
          </cell>
          <cell r="H129" t="str">
            <v>TSPP LTNZ Capex Revenue</v>
          </cell>
          <cell r="I129" t="str">
            <v>Transport Strategy</v>
          </cell>
          <cell r="J129" t="str">
            <v>PV17</v>
          </cell>
          <cell r="K129">
            <v>-750000</v>
          </cell>
          <cell r="L129">
            <v>-750000</v>
          </cell>
        </row>
        <row r="130">
          <cell r="A130" t="str">
            <v>392/000010</v>
          </cell>
          <cell r="B130" t="str">
            <v>LTNZ_Subsidy</v>
          </cell>
          <cell r="F130" t="str">
            <v>New works</v>
          </cell>
          <cell r="G130" t="str">
            <v>395/000001</v>
          </cell>
          <cell r="H130" t="str">
            <v>Central Connector (TF/IA)</v>
          </cell>
          <cell r="I130" t="str">
            <v>Transport Strategy</v>
          </cell>
          <cell r="J130" t="str">
            <v>PV17</v>
          </cell>
          <cell r="K130">
            <v>-7950000</v>
          </cell>
          <cell r="L130">
            <v>-1500000</v>
          </cell>
          <cell r="M130">
            <v>-6450000</v>
          </cell>
        </row>
        <row r="132">
          <cell r="B132" t="str">
            <v>LTNZ_Subsidy</v>
          </cell>
          <cell r="F132" t="str">
            <v>New works</v>
          </cell>
          <cell r="G132" t="str">
            <v>855/000001</v>
          </cell>
          <cell r="H132" t="str">
            <v>TF AMETI - Capital Project Subsidy</v>
          </cell>
          <cell r="I132" t="str">
            <v>Transport Strategy</v>
          </cell>
          <cell r="J132" t="str">
            <v>PV17</v>
          </cell>
          <cell r="K132">
            <v>-362655198</v>
          </cell>
          <cell r="L132">
            <v>-2500000</v>
          </cell>
          <cell r="M132">
            <v>-22906534</v>
          </cell>
          <cell r="N132">
            <v>-22390579</v>
          </cell>
          <cell r="O132">
            <v>-81984728</v>
          </cell>
          <cell r="P132">
            <v>-74115533</v>
          </cell>
          <cell r="Q132">
            <v>-79863913</v>
          </cell>
          <cell r="R132">
            <v>-36404004</v>
          </cell>
          <cell r="S132">
            <v>-42489907</v>
          </cell>
        </row>
        <row r="133">
          <cell r="F133" t="str">
            <v>New works</v>
          </cell>
          <cell r="G133" t="str">
            <v>855/000001</v>
          </cell>
          <cell r="H133" t="str">
            <v xml:space="preserve">TF AMETI - Capital Project Subsidy </v>
          </cell>
          <cell r="I133" t="str">
            <v>Transport Strategy</v>
          </cell>
          <cell r="J133" t="str">
            <v>PV50</v>
          </cell>
          <cell r="K133">
            <v>143335198</v>
          </cell>
          <cell r="M133">
            <v>19726534</v>
          </cell>
          <cell r="N133">
            <v>18150579</v>
          </cell>
          <cell r="O133">
            <v>67284728</v>
          </cell>
          <cell r="P133">
            <v>28090533</v>
          </cell>
          <cell r="Q133">
            <v>25163913</v>
          </cell>
          <cell r="R133">
            <v>-14920996</v>
          </cell>
          <cell r="S133">
            <v>-160093</v>
          </cell>
        </row>
        <row r="134">
          <cell r="A134" t="str">
            <v>852/000060</v>
          </cell>
          <cell r="F134">
            <v>0</v>
          </cell>
          <cell r="H134" t="str">
            <v xml:space="preserve">TF AMETI - Capital Project Subsidy </v>
          </cell>
          <cell r="J134" t="str">
            <v>subtotal</v>
          </cell>
          <cell r="K134">
            <v>-219320000</v>
          </cell>
          <cell r="L134">
            <v>-2500000</v>
          </cell>
          <cell r="M134">
            <v>-3180000</v>
          </cell>
          <cell r="N134">
            <v>-4240000</v>
          </cell>
          <cell r="O134">
            <v>-14700000</v>
          </cell>
          <cell r="P134">
            <v>-46025000</v>
          </cell>
          <cell r="Q134">
            <v>-54700000</v>
          </cell>
          <cell r="R134">
            <v>-51325000</v>
          </cell>
          <cell r="S134">
            <v>-42650000</v>
          </cell>
        </row>
        <row r="135">
          <cell r="K135">
            <v>-585855284</v>
          </cell>
          <cell r="L135">
            <v>-33802708</v>
          </cell>
          <cell r="M135">
            <v>-49806404</v>
          </cell>
          <cell r="N135">
            <v>-42215356</v>
          </cell>
          <cell r="O135">
            <v>-55723715</v>
          </cell>
          <cell r="P135">
            <v>-89289535</v>
          </cell>
          <cell r="Q135">
            <v>-99914366</v>
          </cell>
          <cell r="R135">
            <v>-105803333</v>
          </cell>
          <cell r="S135">
            <v>-109299867</v>
          </cell>
        </row>
        <row r="137">
          <cell r="A137" t="str">
            <v>Other non-rate funding</v>
          </cell>
        </row>
        <row r="138">
          <cell r="A138" t="str">
            <v>?????</v>
          </cell>
          <cell r="B138" t="str">
            <v>Other non_rate</v>
          </cell>
          <cell r="G138" t="str">
            <v>855/000002</v>
          </cell>
          <cell r="H138" t="str">
            <v>AMETI Development contribution</v>
          </cell>
          <cell r="I138" t="str">
            <v>Transport Strategy</v>
          </cell>
          <cell r="J138" t="str">
            <v>PV17</v>
          </cell>
          <cell r="K138">
            <v>-199999998</v>
          </cell>
          <cell r="L138">
            <v>-33750000</v>
          </cell>
          <cell r="N138">
            <v>-27708333</v>
          </cell>
          <cell r="O138">
            <v>-27708333</v>
          </cell>
          <cell r="P138">
            <v>-27708333</v>
          </cell>
          <cell r="Q138">
            <v>-27708333</v>
          </cell>
          <cell r="R138">
            <v>-27708333</v>
          </cell>
          <cell r="S138">
            <v>-27708333</v>
          </cell>
        </row>
        <row r="139">
          <cell r="A139" t="str">
            <v>?????</v>
          </cell>
          <cell r="B139" t="str">
            <v>Other non_rate</v>
          </cell>
          <cell r="G139" t="str">
            <v>335/500001</v>
          </cell>
          <cell r="H139" t="str">
            <v>DC TP Development Contribution Subsidy</v>
          </cell>
          <cell r="I139" t="str">
            <v>Transport Strategy</v>
          </cell>
          <cell r="J139" t="str">
            <v>PV17</v>
          </cell>
          <cell r="K139">
            <v>-110070205</v>
          </cell>
          <cell r="L139">
            <v>-2890722</v>
          </cell>
          <cell r="M139">
            <v>-10417056</v>
          </cell>
          <cell r="N139">
            <v>-14947389</v>
          </cell>
          <cell r="O139">
            <v>-6015000</v>
          </cell>
          <cell r="P139">
            <v>-7648000</v>
          </cell>
          <cell r="Q139">
            <v>-6526738</v>
          </cell>
          <cell r="R139">
            <v>-5965300</v>
          </cell>
          <cell r="S139">
            <v>-55660000</v>
          </cell>
        </row>
        <row r="140">
          <cell r="K140">
            <v>-310070203</v>
          </cell>
          <cell r="L140">
            <v>-36640722</v>
          </cell>
          <cell r="M140">
            <v>-10417056</v>
          </cell>
          <cell r="N140">
            <v>-42655722</v>
          </cell>
          <cell r="O140">
            <v>-33723333</v>
          </cell>
          <cell r="P140">
            <v>-35356333</v>
          </cell>
          <cell r="Q140">
            <v>-34235071</v>
          </cell>
          <cell r="R140">
            <v>-33673633</v>
          </cell>
          <cell r="S140">
            <v>-83368333</v>
          </cell>
        </row>
      </sheetData>
      <sheetData sheetId="7" refreshError="1"/>
      <sheetData sheetId="8" refreshError="1"/>
      <sheetData sheetId="9" refreshError="1"/>
      <sheetData sheetId="10"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9.march.96"/>
      <sheetName val="Export"/>
      <sheetName val="15.nov.96"/>
      <sheetName val="30.jul.97"/>
    </sheetNames>
    <sheetDataSet>
      <sheetData sheetId="0" refreshError="1">
        <row r="8">
          <cell r="A8" t="str">
            <v>Turkey</v>
          </cell>
          <cell r="B8">
            <v>10000</v>
          </cell>
          <cell r="D8">
            <v>47999.94</v>
          </cell>
          <cell r="E8">
            <v>0.20833359375032551</v>
          </cell>
        </row>
        <row r="9">
          <cell r="A9" t="str">
            <v>Spain</v>
          </cell>
          <cell r="B9">
            <v>30</v>
          </cell>
          <cell r="C9" t="str">
            <v>Peso</v>
          </cell>
          <cell r="D9">
            <v>83.43</v>
          </cell>
          <cell r="E9">
            <v>0.35958288385472847</v>
          </cell>
        </row>
        <row r="10">
          <cell r="A10" t="str">
            <v>New Zealand</v>
          </cell>
          <cell r="B10">
            <v>0.4</v>
          </cell>
          <cell r="C10" t="str">
            <v>Cents</v>
          </cell>
          <cell r="D10">
            <v>1</v>
          </cell>
          <cell r="E10">
            <v>0.4</v>
          </cell>
        </row>
        <row r="11">
          <cell r="A11" t="str">
            <v>Portugal</v>
          </cell>
          <cell r="B11">
            <v>47</v>
          </cell>
          <cell r="C11" t="str">
            <v>Cents</v>
          </cell>
          <cell r="D11">
            <v>102.05</v>
          </cell>
          <cell r="E11">
            <v>0.46055854973052429</v>
          </cell>
        </row>
        <row r="12">
          <cell r="A12" t="str">
            <v>USA</v>
          </cell>
          <cell r="B12">
            <v>0.32</v>
          </cell>
          <cell r="C12" t="str">
            <v>Cents</v>
          </cell>
          <cell r="D12">
            <v>0.67720000000000002</v>
          </cell>
          <cell r="E12">
            <v>0.47253396337861781</v>
          </cell>
        </row>
        <row r="13">
          <cell r="A13" t="str">
            <v>Canada</v>
          </cell>
          <cell r="B13">
            <v>0.45</v>
          </cell>
          <cell r="C13" t="str">
            <v>Cents</v>
          </cell>
          <cell r="D13">
            <v>0.92290000000000005</v>
          </cell>
          <cell r="E13">
            <v>0.48759345541228732</v>
          </cell>
        </row>
        <row r="14">
          <cell r="A14" t="str">
            <v>Greece</v>
          </cell>
          <cell r="B14">
            <v>80</v>
          </cell>
          <cell r="C14" t="str">
            <v>Drachma</v>
          </cell>
          <cell r="D14">
            <v>161.58000000000001</v>
          </cell>
          <cell r="E14">
            <v>0.49511078103725703</v>
          </cell>
        </row>
        <row r="15">
          <cell r="A15" t="str">
            <v>Australia</v>
          </cell>
          <cell r="B15">
            <v>0.45</v>
          </cell>
          <cell r="C15" t="str">
            <v>Cents</v>
          </cell>
          <cell r="D15">
            <v>0.8659</v>
          </cell>
          <cell r="E15">
            <v>0.51969049543827228</v>
          </cell>
        </row>
        <row r="16">
          <cell r="A16" t="str">
            <v>UK</v>
          </cell>
          <cell r="B16">
            <v>0.25</v>
          </cell>
          <cell r="C16" t="str">
            <v>Pence</v>
          </cell>
          <cell r="D16">
            <v>0.44350000000000001</v>
          </cell>
          <cell r="E16">
            <v>0.56369785794813976</v>
          </cell>
        </row>
        <row r="17">
          <cell r="A17" t="str">
            <v>Iceland</v>
          </cell>
          <cell r="B17">
            <v>30</v>
          </cell>
          <cell r="D17">
            <v>46.69</v>
          </cell>
          <cell r="E17">
            <v>0.642535874919683</v>
          </cell>
        </row>
        <row r="18">
          <cell r="A18" t="str">
            <v>Italy</v>
          </cell>
          <cell r="B18">
            <v>750</v>
          </cell>
          <cell r="C18" t="str">
            <v>Lire</v>
          </cell>
          <cell r="D18">
            <v>1057.58</v>
          </cell>
          <cell r="E18">
            <v>0.70916620964844268</v>
          </cell>
        </row>
        <row r="19">
          <cell r="A19" t="str">
            <v>Netherlands</v>
          </cell>
          <cell r="B19">
            <v>0.8</v>
          </cell>
          <cell r="C19" t="str">
            <v>Guilder</v>
          </cell>
          <cell r="D19">
            <v>1.1138999999999999</v>
          </cell>
          <cell r="E19">
            <v>0.71819732471496556</v>
          </cell>
        </row>
        <row r="20">
          <cell r="A20" t="str">
            <v>Ireland</v>
          </cell>
          <cell r="B20">
            <v>0.32</v>
          </cell>
          <cell r="C20" t="str">
            <v>Pence</v>
          </cell>
          <cell r="D20">
            <v>0.43</v>
          </cell>
          <cell r="E20">
            <v>0.7441860465116279</v>
          </cell>
        </row>
        <row r="21">
          <cell r="A21" t="str">
            <v>Luxembourg</v>
          </cell>
          <cell r="B21">
            <v>16</v>
          </cell>
          <cell r="D21">
            <v>20.5</v>
          </cell>
          <cell r="E21">
            <v>0.78048780487804881</v>
          </cell>
        </row>
        <row r="22">
          <cell r="A22" t="str">
            <v>Belgium</v>
          </cell>
          <cell r="B22">
            <v>16</v>
          </cell>
          <cell r="C22" t="str">
            <v>Franc</v>
          </cell>
          <cell r="D22">
            <v>20.440000000000001</v>
          </cell>
          <cell r="E22">
            <v>0.78277886497064575</v>
          </cell>
        </row>
        <row r="23">
          <cell r="A23" t="str">
            <v>Norway</v>
          </cell>
          <cell r="B23">
            <v>3.5</v>
          </cell>
          <cell r="C23" t="str">
            <v>Krona</v>
          </cell>
          <cell r="D23">
            <v>4.3183999999999996</v>
          </cell>
          <cell r="E23">
            <v>0.81048536494998158</v>
          </cell>
        </row>
        <row r="24">
          <cell r="A24" t="str">
            <v>France</v>
          </cell>
          <cell r="B24">
            <v>2.8</v>
          </cell>
          <cell r="C24" t="str">
            <v>Francs</v>
          </cell>
          <cell r="D24">
            <v>3.3934000000000002</v>
          </cell>
          <cell r="E24">
            <v>0.82513113691283069</v>
          </cell>
        </row>
        <row r="25">
          <cell r="A25" t="str">
            <v>Sweden</v>
          </cell>
          <cell r="B25">
            <v>3.85</v>
          </cell>
          <cell r="C25" t="str">
            <v>Krona</v>
          </cell>
          <cell r="D25">
            <v>4.4764999999999997</v>
          </cell>
          <cell r="E25">
            <v>0.86004691164972646</v>
          </cell>
        </row>
        <row r="26">
          <cell r="A26" t="str">
            <v>Austria</v>
          </cell>
          <cell r="B26">
            <v>6</v>
          </cell>
          <cell r="C26" t="str">
            <v>ATS</v>
          </cell>
          <cell r="D26">
            <v>6.9581999999999997</v>
          </cell>
          <cell r="E26">
            <v>0.86229197206174013</v>
          </cell>
        </row>
        <row r="27">
          <cell r="A27" t="str">
            <v>Finland</v>
          </cell>
          <cell r="B27">
            <v>2.8</v>
          </cell>
          <cell r="C27" t="str">
            <v>Mark</v>
          </cell>
          <cell r="D27">
            <v>3.1200999999999999</v>
          </cell>
          <cell r="E27">
            <v>0.89740713438671837</v>
          </cell>
        </row>
        <row r="28">
          <cell r="A28" t="str">
            <v>Denmark</v>
          </cell>
          <cell r="B28">
            <v>3.75</v>
          </cell>
          <cell r="C28" t="str">
            <v>Krona</v>
          </cell>
          <cell r="D28">
            <v>3.8370000000000002</v>
          </cell>
          <cell r="E28">
            <v>0.97732603596559808</v>
          </cell>
        </row>
        <row r="29">
          <cell r="A29" t="str">
            <v>Germany</v>
          </cell>
          <cell r="B29">
            <v>1</v>
          </cell>
          <cell r="C29" t="str">
            <v>Mark</v>
          </cell>
          <cell r="D29">
            <v>0.99719999999999998</v>
          </cell>
          <cell r="E29">
            <v>1.0028078620136383</v>
          </cell>
        </row>
        <row r="30">
          <cell r="A30" t="str">
            <v>Japan</v>
          </cell>
          <cell r="B30">
            <v>80</v>
          </cell>
          <cell r="C30" t="str">
            <v>Yen</v>
          </cell>
          <cell r="D30">
            <v>71.78</v>
          </cell>
          <cell r="E30">
            <v>1.1145165784341042</v>
          </cell>
        </row>
        <row r="31">
          <cell r="A31" t="str">
            <v>Switzerland</v>
          </cell>
          <cell r="B31">
            <v>0.9</v>
          </cell>
          <cell r="D31">
            <v>0.80379999999999996</v>
          </cell>
          <cell r="E31">
            <v>1.1196815128141329</v>
          </cell>
        </row>
      </sheetData>
      <sheetData sheetId="1" refreshError="1">
        <row r="4">
          <cell r="A4" t="str">
            <v>Australia</v>
          </cell>
          <cell r="B4">
            <v>4094</v>
          </cell>
          <cell r="C4">
            <v>0.2027033717878893</v>
          </cell>
        </row>
        <row r="5">
          <cell r="A5" t="str">
            <v>Japan</v>
          </cell>
          <cell r="B5">
            <v>3409</v>
          </cell>
          <cell r="C5">
            <v>0.16878744367975443</v>
          </cell>
        </row>
        <row r="6">
          <cell r="A6" t="str">
            <v>Other</v>
          </cell>
          <cell r="B6">
            <v>3363</v>
          </cell>
          <cell r="C6">
            <v>0.16650987770460959</v>
          </cell>
        </row>
        <row r="7">
          <cell r="A7" t="str">
            <v>United States</v>
          </cell>
          <cell r="B7">
            <v>2031</v>
          </cell>
          <cell r="C7">
            <v>0.10055948903302471</v>
          </cell>
        </row>
        <row r="8">
          <cell r="A8" t="str">
            <v>United Kingdom</v>
          </cell>
          <cell r="B8">
            <v>1262</v>
          </cell>
          <cell r="C8">
            <v>6.2484527405060157E-2</v>
          </cell>
        </row>
        <row r="9">
          <cell r="A9" t="str">
            <v>Korea (Republic)</v>
          </cell>
          <cell r="B9">
            <v>1034</v>
          </cell>
          <cell r="C9">
            <v>5.1195722136951033E-2</v>
          </cell>
        </row>
        <row r="10">
          <cell r="A10" t="str">
            <v>Taiwan</v>
          </cell>
          <cell r="B10">
            <v>627</v>
          </cell>
          <cell r="C10">
            <v>3.1044214487300093E-2</v>
          </cell>
        </row>
        <row r="11">
          <cell r="A11" t="str">
            <v>Hong Kong</v>
          </cell>
          <cell r="B11">
            <v>575</v>
          </cell>
          <cell r="C11">
            <v>2.8469574689310294E-2</v>
          </cell>
        </row>
        <row r="12">
          <cell r="A12" t="str">
            <v>China</v>
          </cell>
          <cell r="B12">
            <v>543</v>
          </cell>
          <cell r="C12">
            <v>2.6885180967470418E-2</v>
          </cell>
        </row>
        <row r="13">
          <cell r="A13" t="str">
            <v>Germany</v>
          </cell>
          <cell r="B13">
            <v>497</v>
          </cell>
          <cell r="C13">
            <v>2.4607614992325593E-2</v>
          </cell>
        </row>
        <row r="14">
          <cell r="A14" t="str">
            <v>Malaysia</v>
          </cell>
          <cell r="B14">
            <v>395</v>
          </cell>
          <cell r="C14">
            <v>1.9557360003960984E-2</v>
          </cell>
        </row>
        <row r="15">
          <cell r="A15" t="str">
            <v>Indonesia</v>
          </cell>
          <cell r="B15">
            <v>300</v>
          </cell>
          <cell r="C15">
            <v>1.4853691142248849E-2</v>
          </cell>
        </row>
        <row r="16">
          <cell r="A16" t="str">
            <v>Italy</v>
          </cell>
          <cell r="B16">
            <v>286</v>
          </cell>
          <cell r="C16">
            <v>1.4160518888943903E-2</v>
          </cell>
        </row>
        <row r="17">
          <cell r="A17" t="str">
            <v>Canada</v>
          </cell>
          <cell r="B17">
            <v>285</v>
          </cell>
          <cell r="C17">
            <v>1.4111006585136407E-2</v>
          </cell>
        </row>
        <row r="18">
          <cell r="A18" t="str">
            <v>Singapore</v>
          </cell>
          <cell r="B18">
            <v>263</v>
          </cell>
          <cell r="C18">
            <v>1.3021735901371491E-2</v>
          </cell>
        </row>
        <row r="19">
          <cell r="A19" t="str">
            <v>Thailand</v>
          </cell>
          <cell r="B19">
            <v>253</v>
          </cell>
          <cell r="C19">
            <v>1.2526612863296529E-2</v>
          </cell>
        </row>
        <row r="20">
          <cell r="A20" t="str">
            <v>France</v>
          </cell>
          <cell r="B20">
            <v>229</v>
          </cell>
          <cell r="C20">
            <v>1.133831757191662E-2</v>
          </cell>
        </row>
        <row r="21">
          <cell r="A21" t="str">
            <v>Belgium</v>
          </cell>
          <cell r="B21">
            <v>223</v>
          </cell>
          <cell r="C21">
            <v>1.1041243749071644E-2</v>
          </cell>
        </row>
        <row r="22">
          <cell r="A22" t="str">
            <v>Phillipines</v>
          </cell>
          <cell r="B22">
            <v>194</v>
          </cell>
          <cell r="C22">
            <v>9.6053869386542555E-3</v>
          </cell>
        </row>
        <row r="23">
          <cell r="A23" t="str">
            <v>Saudi Arabia</v>
          </cell>
          <cell r="B23">
            <v>168</v>
          </cell>
          <cell r="C23">
            <v>8.3180670396593558E-3</v>
          </cell>
        </row>
        <row r="24">
          <cell r="A24" t="str">
            <v>Fiji</v>
          </cell>
          <cell r="B24">
            <v>166</v>
          </cell>
          <cell r="C24">
            <v>8.2190424320443631E-3</v>
          </cell>
        </row>
      </sheetData>
      <sheetData sheetId="2"/>
      <sheetData sheetId="3"/>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 Invocies P1 - P9"/>
      <sheetName val="IT_Invocies_P10"/>
    </sheetNames>
    <sheetDataSet>
      <sheetData sheetId="0" refreshError="1">
        <row r="1">
          <cell r="A1" t="str">
            <v>Vendor</v>
          </cell>
          <cell r="B1" t="str">
            <v>Inv. No</v>
          </cell>
          <cell r="C1" t="str">
            <v>Line Amount</v>
          </cell>
          <cell r="D1" t="str">
            <v>Prd</v>
          </cell>
          <cell r="E1" t="str">
            <v>PO</v>
          </cell>
          <cell r="F1" t="str">
            <v>PO Desc.</v>
          </cell>
          <cell r="G1" t="str">
            <v>CC</v>
          </cell>
          <cell r="H1" t="str">
            <v>Subj.</v>
          </cell>
          <cell r="I1" t="str">
            <v>Voucher</v>
          </cell>
        </row>
        <row r="2">
          <cell r="A2" t="str">
            <v>BIGFISH</v>
          </cell>
          <cell r="B2" t="str">
            <v>27957</v>
          </cell>
          <cell r="C2">
            <v>110</v>
          </cell>
          <cell r="D2" t="str">
            <v>PRD-1-03</v>
          </cell>
          <cell r="E2" t="str">
            <v>O151444</v>
          </cell>
          <cell r="F2" t="str">
            <v>HARDWARE MAINTENANCE</v>
          </cell>
          <cell r="G2" t="str">
            <v>12202</v>
          </cell>
          <cell r="H2" t="str">
            <v>6106</v>
          </cell>
          <cell r="I2" t="str">
            <v>E330876</v>
          </cell>
        </row>
        <row r="3">
          <cell r="A3" t="str">
            <v>BIGFISH</v>
          </cell>
          <cell r="B3" t="str">
            <v>28138</v>
          </cell>
          <cell r="C3">
            <v>110</v>
          </cell>
          <cell r="D3" t="str">
            <v>PRD-1-03</v>
          </cell>
          <cell r="E3" t="str">
            <v>O152467</v>
          </cell>
          <cell r="F3" t="str">
            <v>HARDWARE MAINTENANCE</v>
          </cell>
          <cell r="G3" t="str">
            <v>30432</v>
          </cell>
          <cell r="H3" t="str">
            <v>6106</v>
          </cell>
          <cell r="I3" t="str">
            <v>E332655</v>
          </cell>
        </row>
        <row r="4">
          <cell r="A4" t="str">
            <v>BIGFISH</v>
          </cell>
          <cell r="B4" t="str">
            <v>28138</v>
          </cell>
          <cell r="C4">
            <v>110</v>
          </cell>
          <cell r="D4" t="str">
            <v>PRD-1-03</v>
          </cell>
          <cell r="E4" t="str">
            <v>O152467</v>
          </cell>
          <cell r="F4" t="str">
            <v>HARDWARE MAINTENANCE</v>
          </cell>
          <cell r="G4" t="str">
            <v>30432</v>
          </cell>
          <cell r="H4" t="str">
            <v>6106</v>
          </cell>
          <cell r="I4" t="str">
            <v>E332655</v>
          </cell>
        </row>
        <row r="5">
          <cell r="A5" t="str">
            <v>BIGFISH</v>
          </cell>
          <cell r="B5" t="str">
            <v>28138</v>
          </cell>
          <cell r="C5">
            <v>110</v>
          </cell>
          <cell r="D5" t="str">
            <v>PRD-1-03</v>
          </cell>
          <cell r="E5" t="str">
            <v>O152467</v>
          </cell>
          <cell r="F5" t="str">
            <v>HARDWARE MAINTENANCE</v>
          </cell>
          <cell r="G5" t="str">
            <v>30432</v>
          </cell>
          <cell r="H5" t="str">
            <v>6106</v>
          </cell>
          <cell r="I5" t="str">
            <v>E332655</v>
          </cell>
        </row>
        <row r="6">
          <cell r="A6" t="str">
            <v>BIGFISH</v>
          </cell>
          <cell r="B6" t="str">
            <v>28050</v>
          </cell>
          <cell r="C6">
            <v>380</v>
          </cell>
          <cell r="D6" t="str">
            <v>PRD-1-03</v>
          </cell>
          <cell r="E6" t="str">
            <v>O152125</v>
          </cell>
          <cell r="F6" t="str">
            <v>HARDWARE MAINTENANCE</v>
          </cell>
          <cell r="G6" t="str">
            <v>30432</v>
          </cell>
          <cell r="H6" t="str">
            <v>6106</v>
          </cell>
          <cell r="I6" t="str">
            <v>E331097</v>
          </cell>
        </row>
        <row r="7">
          <cell r="A7" t="str">
            <v>BRITISH TELECOMMUNICATIONS PLC</v>
          </cell>
          <cell r="B7" t="str">
            <v>409401</v>
          </cell>
          <cell r="C7">
            <v>114</v>
          </cell>
          <cell r="D7" t="str">
            <v>PRD-1-03</v>
          </cell>
          <cell r="G7" t="str">
            <v>12201</v>
          </cell>
          <cell r="H7" t="str">
            <v>6501</v>
          </cell>
          <cell r="I7" t="str">
            <v>E332371</v>
          </cell>
        </row>
        <row r="8">
          <cell r="A8" t="str">
            <v>BUTLER GROUP</v>
          </cell>
          <cell r="B8" t="str">
            <v>33156M</v>
          </cell>
          <cell r="C8">
            <v>2750</v>
          </cell>
          <cell r="D8" t="str">
            <v>PRD-1-03</v>
          </cell>
          <cell r="F8" t="str">
            <v>SUBSCRIPTION</v>
          </cell>
          <cell r="G8" t="str">
            <v>30430</v>
          </cell>
          <cell r="H8" t="str">
            <v>6402</v>
          </cell>
          <cell r="I8" t="str">
            <v>E332422</v>
          </cell>
        </row>
        <row r="9">
          <cell r="A9" t="str">
            <v>BUTLER GROUP</v>
          </cell>
          <cell r="B9" t="str">
            <v>33156M</v>
          </cell>
          <cell r="D9" t="str">
            <v>PRD-1-03</v>
          </cell>
          <cell r="E9" t="str">
            <v>O152813</v>
          </cell>
          <cell r="F9" t="str">
            <v>SUBSCRIPTION</v>
          </cell>
          <cell r="G9" t="str">
            <v>30430</v>
          </cell>
          <cell r="H9" t="str">
            <v>6402</v>
          </cell>
          <cell r="I9" t="str">
            <v>E332422</v>
          </cell>
        </row>
        <row r="10">
          <cell r="A10" t="str">
            <v>COMMIDEA</v>
          </cell>
          <cell r="B10" t="str">
            <v>43630</v>
          </cell>
          <cell r="C10">
            <v>699</v>
          </cell>
          <cell r="D10" t="str">
            <v>PRD-1-03</v>
          </cell>
          <cell r="E10" t="str">
            <v>O152466</v>
          </cell>
          <cell r="F10" t="str">
            <v>SOFTWARE MAINTENANCE</v>
          </cell>
          <cell r="G10" t="str">
            <v>30430</v>
          </cell>
          <cell r="H10" t="str">
            <v>6107</v>
          </cell>
          <cell r="I10" t="str">
            <v>E331475</v>
          </cell>
        </row>
        <row r="11">
          <cell r="A11" t="str">
            <v>COMMIDEA</v>
          </cell>
          <cell r="B11" t="str">
            <v>43630</v>
          </cell>
          <cell r="C11">
            <v>17</v>
          </cell>
          <cell r="D11" t="str">
            <v>PRD-1-03</v>
          </cell>
          <cell r="E11" t="str">
            <v>O152466</v>
          </cell>
          <cell r="F11" t="str">
            <v>SOFTWARE MAINTENANCE</v>
          </cell>
          <cell r="G11" t="str">
            <v>30430</v>
          </cell>
          <cell r="H11" t="str">
            <v>6107</v>
          </cell>
          <cell r="I11" t="str">
            <v>E331475</v>
          </cell>
        </row>
        <row r="12">
          <cell r="A12" t="str">
            <v>COMPUTACENTER LTD</v>
          </cell>
          <cell r="B12" t="str">
            <v>4212878</v>
          </cell>
          <cell r="C12">
            <v>107.93</v>
          </cell>
          <cell r="D12" t="str">
            <v>PRD-1-03</v>
          </cell>
          <cell r="E12" t="str">
            <v>O147570</v>
          </cell>
          <cell r="F12" t="str">
            <v>IT SOFTWARE</v>
          </cell>
          <cell r="G12" t="str">
            <v>12203</v>
          </cell>
          <cell r="H12" t="str">
            <v>6102</v>
          </cell>
          <cell r="I12" t="str">
            <v>E332499</v>
          </cell>
        </row>
        <row r="13">
          <cell r="A13" t="str">
            <v>COMPUTACENTER LTD</v>
          </cell>
          <cell r="B13" t="str">
            <v>4212878</v>
          </cell>
          <cell r="C13">
            <v>209.85</v>
          </cell>
          <cell r="D13" t="str">
            <v>PRD-1-03</v>
          </cell>
          <cell r="E13" t="str">
            <v>O147570</v>
          </cell>
          <cell r="F13" t="str">
            <v>IT SOFTWARE</v>
          </cell>
          <cell r="G13" t="str">
            <v>12203</v>
          </cell>
          <cell r="H13" t="str">
            <v>6102</v>
          </cell>
          <cell r="I13" t="str">
            <v>E332499</v>
          </cell>
        </row>
        <row r="14">
          <cell r="A14" t="str">
            <v>COMPUTACENTER LTD</v>
          </cell>
          <cell r="B14" t="str">
            <v>4212878</v>
          </cell>
          <cell r="C14">
            <v>208.84</v>
          </cell>
          <cell r="D14" t="str">
            <v>PRD-1-03</v>
          </cell>
          <cell r="E14" t="str">
            <v>O147570</v>
          </cell>
          <cell r="G14" t="str">
            <v>12203</v>
          </cell>
          <cell r="H14" t="str">
            <v>6102</v>
          </cell>
          <cell r="I14" t="str">
            <v>E332499</v>
          </cell>
        </row>
        <row r="15">
          <cell r="A15" t="str">
            <v>COMPUTACENTER LTD</v>
          </cell>
          <cell r="B15" t="str">
            <v>4296628</v>
          </cell>
          <cell r="C15">
            <v>206.82</v>
          </cell>
          <cell r="D15" t="str">
            <v>PRD-1-03</v>
          </cell>
          <cell r="E15" t="str">
            <v>O151641</v>
          </cell>
          <cell r="F15" t="str">
            <v>IT SOFTWARE</v>
          </cell>
          <cell r="G15" t="str">
            <v>12203</v>
          </cell>
          <cell r="H15" t="str">
            <v>6102</v>
          </cell>
          <cell r="I15" t="str">
            <v>E330251</v>
          </cell>
        </row>
        <row r="16">
          <cell r="A16" t="str">
            <v>COMPUTACENTER LTD</v>
          </cell>
          <cell r="B16" t="str">
            <v>4296628</v>
          </cell>
          <cell r="C16">
            <v>508.62</v>
          </cell>
          <cell r="D16" t="str">
            <v>PRD-1-03</v>
          </cell>
          <cell r="E16" t="str">
            <v>O151641</v>
          </cell>
          <cell r="F16" t="str">
            <v>IT SOFTWARE</v>
          </cell>
          <cell r="G16" t="str">
            <v>12203</v>
          </cell>
          <cell r="H16" t="str">
            <v>6102</v>
          </cell>
          <cell r="I16" t="str">
            <v>E330251</v>
          </cell>
        </row>
        <row r="17">
          <cell r="A17" t="str">
            <v>COMPUTACENTER LTD</v>
          </cell>
          <cell r="B17" t="str">
            <v>4296628</v>
          </cell>
          <cell r="C17">
            <v>47.58</v>
          </cell>
          <cell r="D17" t="str">
            <v>PRD-1-03</v>
          </cell>
          <cell r="E17" t="str">
            <v>O151641</v>
          </cell>
          <cell r="F17" t="str">
            <v>IT SOFTWARE</v>
          </cell>
          <cell r="G17" t="str">
            <v>12203</v>
          </cell>
          <cell r="H17" t="str">
            <v>6102</v>
          </cell>
          <cell r="I17" t="str">
            <v>E330251</v>
          </cell>
        </row>
        <row r="18">
          <cell r="A18" t="str">
            <v>COMPUTACENTER LTD</v>
          </cell>
          <cell r="B18" t="str">
            <v>4296628</v>
          </cell>
          <cell r="C18">
            <v>287.14999999999998</v>
          </cell>
          <cell r="D18" t="str">
            <v>PRD-1-03</v>
          </cell>
          <cell r="E18" t="str">
            <v>O151641</v>
          </cell>
          <cell r="F18" t="str">
            <v>IT SOFTWARE</v>
          </cell>
          <cell r="G18" t="str">
            <v>12203</v>
          </cell>
          <cell r="H18" t="str">
            <v>6102</v>
          </cell>
          <cell r="I18" t="str">
            <v>E330251</v>
          </cell>
        </row>
        <row r="19">
          <cell r="A19" t="str">
            <v>COMPUTACENTER LTD</v>
          </cell>
          <cell r="B19" t="str">
            <v>4285568</v>
          </cell>
          <cell r="C19">
            <v>626.05999999999995</v>
          </cell>
          <cell r="D19" t="str">
            <v>PRD-1-03</v>
          </cell>
          <cell r="E19" t="str">
            <v>O151096</v>
          </cell>
          <cell r="F19" t="str">
            <v>IT SOFTWARE</v>
          </cell>
          <cell r="G19" t="str">
            <v>12203</v>
          </cell>
          <cell r="H19" t="str">
            <v>6102</v>
          </cell>
          <cell r="I19" t="str">
            <v>E329301</v>
          </cell>
        </row>
        <row r="20">
          <cell r="A20" t="str">
            <v>COMPUTACENTER LTD</v>
          </cell>
          <cell r="B20" t="str">
            <v>4279379</v>
          </cell>
          <cell r="C20">
            <v>208.84</v>
          </cell>
          <cell r="D20" t="str">
            <v>PRD-1-03</v>
          </cell>
          <cell r="E20" t="str">
            <v>O149953</v>
          </cell>
          <cell r="F20" t="str">
            <v>IT SOFTWARE</v>
          </cell>
          <cell r="G20" t="str">
            <v>12203</v>
          </cell>
          <cell r="H20" t="str">
            <v>6102</v>
          </cell>
          <cell r="I20" t="str">
            <v>E328789</v>
          </cell>
        </row>
        <row r="21">
          <cell r="A21" t="str">
            <v>COMPUTACENTER LTD</v>
          </cell>
          <cell r="B21" t="str">
            <v>4279379</v>
          </cell>
          <cell r="C21">
            <v>208.84</v>
          </cell>
          <cell r="D21" t="str">
            <v>PRD-1-03</v>
          </cell>
          <cell r="E21" t="str">
            <v>O149953</v>
          </cell>
          <cell r="F21" t="str">
            <v>IT SOFTWARE</v>
          </cell>
          <cell r="G21" t="str">
            <v>12203</v>
          </cell>
          <cell r="H21" t="str">
            <v>6102</v>
          </cell>
          <cell r="I21" t="str">
            <v>E328789</v>
          </cell>
        </row>
        <row r="22">
          <cell r="A22" t="str">
            <v>COMPUTACENTER LTD</v>
          </cell>
          <cell r="B22" t="str">
            <v>4279379</v>
          </cell>
          <cell r="C22">
            <v>208.84</v>
          </cell>
          <cell r="D22" t="str">
            <v>PRD-1-03</v>
          </cell>
          <cell r="E22" t="str">
            <v>O149953</v>
          </cell>
          <cell r="F22" t="str">
            <v>IT SOFTWARE</v>
          </cell>
          <cell r="G22" t="str">
            <v>12203</v>
          </cell>
          <cell r="H22" t="str">
            <v>6102</v>
          </cell>
          <cell r="I22" t="str">
            <v>E328789</v>
          </cell>
        </row>
        <row r="23">
          <cell r="A23" t="str">
            <v>COMPUTACENTER LTD</v>
          </cell>
          <cell r="B23" t="str">
            <v>4279379</v>
          </cell>
          <cell r="C23">
            <v>208.84</v>
          </cell>
          <cell r="D23" t="str">
            <v>PRD-1-03</v>
          </cell>
          <cell r="E23" t="str">
            <v>O149953</v>
          </cell>
          <cell r="F23" t="str">
            <v>IT SOFTWARE</v>
          </cell>
          <cell r="G23" t="str">
            <v>12203</v>
          </cell>
          <cell r="H23" t="str">
            <v>6102</v>
          </cell>
          <cell r="I23" t="str">
            <v>E328789</v>
          </cell>
        </row>
        <row r="24">
          <cell r="A24" t="str">
            <v>COMPUTACENTER LTD</v>
          </cell>
          <cell r="B24" t="str">
            <v>4290403</v>
          </cell>
          <cell r="C24">
            <v>106.88</v>
          </cell>
          <cell r="D24" t="str">
            <v>PRD-1-03</v>
          </cell>
          <cell r="E24" t="str">
            <v>O151126</v>
          </cell>
          <cell r="F24" t="str">
            <v>IT SOFTWARE</v>
          </cell>
          <cell r="G24" t="str">
            <v>12203</v>
          </cell>
          <cell r="H24" t="str">
            <v>6102</v>
          </cell>
          <cell r="I24" t="str">
            <v>E329699</v>
          </cell>
        </row>
        <row r="25">
          <cell r="A25" t="str">
            <v>COMPUTACENTER LTD</v>
          </cell>
          <cell r="B25" t="str">
            <v>4323444</v>
          </cell>
          <cell r="C25">
            <v>626</v>
          </cell>
          <cell r="D25" t="str">
            <v>PRD-1-03</v>
          </cell>
          <cell r="E25" t="str">
            <v>O152574</v>
          </cell>
          <cell r="F25" t="str">
            <v>IT SOFTWARE</v>
          </cell>
          <cell r="G25" t="str">
            <v>30430</v>
          </cell>
          <cell r="H25" t="str">
            <v>6102</v>
          </cell>
          <cell r="I25" t="str">
            <v>E332512</v>
          </cell>
        </row>
        <row r="26">
          <cell r="A26" t="str">
            <v>COMPUTACENTER LTD</v>
          </cell>
          <cell r="B26" t="str">
            <v>4321631</v>
          </cell>
          <cell r="C26">
            <v>206.81</v>
          </cell>
          <cell r="D26" t="str">
            <v>PRD-1-03</v>
          </cell>
          <cell r="E26" t="str">
            <v>O152547</v>
          </cell>
          <cell r="F26" t="str">
            <v>IT SOFTWARE</v>
          </cell>
          <cell r="G26" t="str">
            <v>30430</v>
          </cell>
          <cell r="H26" t="str">
            <v>6102</v>
          </cell>
          <cell r="I26" t="str">
            <v>E332253</v>
          </cell>
        </row>
        <row r="27">
          <cell r="A27" t="str">
            <v>COMPUTACENTER LTD</v>
          </cell>
          <cell r="B27" t="str">
            <v>4315708</v>
          </cell>
          <cell r="C27">
            <v>626.05999999999995</v>
          </cell>
          <cell r="D27" t="str">
            <v>PRD-1-03</v>
          </cell>
          <cell r="E27" t="str">
            <v>O152192</v>
          </cell>
          <cell r="F27" t="str">
            <v>IT SOFTWARE</v>
          </cell>
          <cell r="G27" t="str">
            <v>30430</v>
          </cell>
          <cell r="H27" t="str">
            <v>6102</v>
          </cell>
          <cell r="I27" t="str">
            <v>E331744</v>
          </cell>
        </row>
        <row r="28">
          <cell r="A28" t="str">
            <v>COMPUTACENTER LTD</v>
          </cell>
          <cell r="B28" t="str">
            <v>4310277</v>
          </cell>
          <cell r="C28">
            <v>207.27</v>
          </cell>
          <cell r="D28" t="str">
            <v>PRD-1-03</v>
          </cell>
          <cell r="E28" t="str">
            <v>O151995</v>
          </cell>
          <cell r="F28" t="str">
            <v>IT HARDWARE</v>
          </cell>
          <cell r="G28" t="str">
            <v>30430</v>
          </cell>
          <cell r="H28" t="str">
            <v>6102</v>
          </cell>
          <cell r="I28" t="str">
            <v>E331343</v>
          </cell>
        </row>
        <row r="29">
          <cell r="A29" t="str">
            <v>COMPUTACENTER LTD</v>
          </cell>
          <cell r="B29" t="str">
            <v>4310277</v>
          </cell>
          <cell r="C29">
            <v>23.79</v>
          </cell>
          <cell r="D29" t="str">
            <v>PRD-1-03</v>
          </cell>
          <cell r="E29" t="str">
            <v>O151995</v>
          </cell>
          <cell r="F29" t="str">
            <v>IT SOFTWARE</v>
          </cell>
          <cell r="G29" t="str">
            <v>30430</v>
          </cell>
          <cell r="H29" t="str">
            <v>6102</v>
          </cell>
          <cell r="I29" t="str">
            <v>E331343</v>
          </cell>
        </row>
        <row r="30">
          <cell r="A30" t="str">
            <v>COMPUTACENTER LTD</v>
          </cell>
          <cell r="B30" t="str">
            <v>4310277</v>
          </cell>
          <cell r="C30">
            <v>206.82</v>
          </cell>
          <cell r="D30" t="str">
            <v>PRD-1-03</v>
          </cell>
          <cell r="E30" t="str">
            <v>O151995</v>
          </cell>
          <cell r="F30" t="str">
            <v>IT SOFTWARE</v>
          </cell>
          <cell r="G30" t="str">
            <v>30430</v>
          </cell>
          <cell r="H30" t="str">
            <v>6102</v>
          </cell>
          <cell r="I30" t="str">
            <v>E331343</v>
          </cell>
        </row>
        <row r="31">
          <cell r="A31" t="str">
            <v>COMPUTACENTER LTD</v>
          </cell>
          <cell r="B31" t="str">
            <v>4310277</v>
          </cell>
          <cell r="C31">
            <v>626.05999999999995</v>
          </cell>
          <cell r="D31" t="str">
            <v>PRD-1-03</v>
          </cell>
          <cell r="E31" t="str">
            <v>O151995</v>
          </cell>
          <cell r="F31" t="str">
            <v>IT SOFTWARE</v>
          </cell>
          <cell r="G31" t="str">
            <v>30430</v>
          </cell>
          <cell r="H31" t="str">
            <v>6102</v>
          </cell>
          <cell r="I31" t="str">
            <v>E331343</v>
          </cell>
        </row>
        <row r="32">
          <cell r="A32" t="str">
            <v>COMPUTACENTER LTD</v>
          </cell>
          <cell r="B32" t="str">
            <v>4303712</v>
          </cell>
          <cell r="C32">
            <v>166.52</v>
          </cell>
          <cell r="D32" t="str">
            <v>PRD-1-03</v>
          </cell>
          <cell r="E32" t="str">
            <v>O151642</v>
          </cell>
          <cell r="F32" t="str">
            <v>IT HARDWARE</v>
          </cell>
          <cell r="G32" t="str">
            <v>12203</v>
          </cell>
          <cell r="H32" t="str">
            <v>6103</v>
          </cell>
          <cell r="I32" t="str">
            <v>E330673</v>
          </cell>
        </row>
        <row r="33">
          <cell r="A33" t="str">
            <v>COMPUTACENTER LTD</v>
          </cell>
          <cell r="B33" t="str">
            <v>4296630</v>
          </cell>
          <cell r="C33">
            <v>237.07</v>
          </cell>
          <cell r="D33" t="str">
            <v>PRD-1-03</v>
          </cell>
          <cell r="E33" t="str">
            <v>O151642</v>
          </cell>
          <cell r="F33" t="str">
            <v>IT HARDWARE</v>
          </cell>
          <cell r="G33" t="str">
            <v>12203</v>
          </cell>
          <cell r="H33" t="str">
            <v>6103</v>
          </cell>
          <cell r="I33" t="str">
            <v>E330269</v>
          </cell>
        </row>
        <row r="34">
          <cell r="A34" t="str">
            <v>COMPUTACENTER LTD</v>
          </cell>
          <cell r="B34" t="str">
            <v>4296630</v>
          </cell>
          <cell r="C34">
            <v>110</v>
          </cell>
          <cell r="D34" t="str">
            <v>PRD-1-03</v>
          </cell>
          <cell r="E34" t="str">
            <v>O151642</v>
          </cell>
          <cell r="F34" t="str">
            <v>IT HARDWARE</v>
          </cell>
          <cell r="G34" t="str">
            <v>12203</v>
          </cell>
          <cell r="H34" t="str">
            <v>6103</v>
          </cell>
          <cell r="I34" t="str">
            <v>E330269</v>
          </cell>
        </row>
        <row r="35">
          <cell r="A35" t="str">
            <v>COMPUTACENTER LTD</v>
          </cell>
          <cell r="B35" t="str">
            <v>4296630</v>
          </cell>
          <cell r="C35">
            <v>225.75</v>
          </cell>
          <cell r="D35" t="str">
            <v>PRD-1-03</v>
          </cell>
          <cell r="E35" t="str">
            <v>O151642</v>
          </cell>
          <cell r="F35" t="str">
            <v>IT HARDWARE</v>
          </cell>
          <cell r="G35" t="str">
            <v>12203</v>
          </cell>
          <cell r="H35" t="str">
            <v>6103</v>
          </cell>
          <cell r="I35" t="str">
            <v>E330269</v>
          </cell>
        </row>
        <row r="36">
          <cell r="A36" t="str">
            <v>COMPUTACENTER LTD</v>
          </cell>
          <cell r="B36" t="str">
            <v>4296630</v>
          </cell>
          <cell r="C36">
            <v>232.2</v>
          </cell>
          <cell r="D36" t="str">
            <v>PRD-1-03</v>
          </cell>
          <cell r="E36" t="str">
            <v>O151642</v>
          </cell>
          <cell r="F36" t="str">
            <v>IT HARDWARE</v>
          </cell>
          <cell r="G36" t="str">
            <v>12203</v>
          </cell>
          <cell r="H36" t="str">
            <v>6103</v>
          </cell>
          <cell r="I36" t="str">
            <v>E330269</v>
          </cell>
        </row>
        <row r="37">
          <cell r="A37" t="str">
            <v>COMPUTACENTER LTD</v>
          </cell>
          <cell r="B37" t="str">
            <v>4279379</v>
          </cell>
          <cell r="C37">
            <v>51.59</v>
          </cell>
          <cell r="D37" t="str">
            <v>PRD-1-03</v>
          </cell>
          <cell r="G37" t="str">
            <v>12203</v>
          </cell>
          <cell r="H37" t="str">
            <v>6103</v>
          </cell>
          <cell r="I37" t="str">
            <v>E328789</v>
          </cell>
        </row>
        <row r="38">
          <cell r="A38" t="str">
            <v>COMPUTACENTER LTD</v>
          </cell>
          <cell r="B38" t="str">
            <v>4279379</v>
          </cell>
          <cell r="C38">
            <v>10.65</v>
          </cell>
          <cell r="D38" t="str">
            <v>PRD-1-03</v>
          </cell>
          <cell r="E38" t="str">
            <v>O149953</v>
          </cell>
          <cell r="F38" t="str">
            <v>IT HARDWARE</v>
          </cell>
          <cell r="G38" t="str">
            <v>12203</v>
          </cell>
          <cell r="H38" t="str">
            <v>6103</v>
          </cell>
          <cell r="I38" t="str">
            <v>E328789</v>
          </cell>
        </row>
        <row r="39">
          <cell r="A39" t="str">
            <v>COMPUTACENTER LTD</v>
          </cell>
          <cell r="B39" t="str">
            <v>4279379</v>
          </cell>
          <cell r="C39">
            <v>53.25</v>
          </cell>
          <cell r="D39" t="str">
            <v>PRD-1-03</v>
          </cell>
          <cell r="E39" t="str">
            <v>O149953</v>
          </cell>
          <cell r="F39" t="str">
            <v>IT HARDWARE</v>
          </cell>
          <cell r="G39" t="str">
            <v>12203</v>
          </cell>
          <cell r="H39" t="str">
            <v>6103</v>
          </cell>
          <cell r="I39" t="str">
            <v>E328789</v>
          </cell>
        </row>
        <row r="40">
          <cell r="A40" t="str">
            <v>COMPUTACENTER LTD</v>
          </cell>
          <cell r="B40" t="str">
            <v>4292878</v>
          </cell>
          <cell r="C40">
            <v>169.02</v>
          </cell>
          <cell r="D40" t="str">
            <v>PRD-1-03</v>
          </cell>
          <cell r="E40" t="str">
            <v>O151093</v>
          </cell>
          <cell r="F40" t="str">
            <v>IT HARDWARE</v>
          </cell>
          <cell r="G40" t="str">
            <v>12203</v>
          </cell>
          <cell r="H40" t="str">
            <v>6103</v>
          </cell>
          <cell r="I40" t="str">
            <v>E330045</v>
          </cell>
        </row>
        <row r="41">
          <cell r="A41" t="str">
            <v>COMPUTACENTER LTD</v>
          </cell>
          <cell r="B41" t="str">
            <v>4290054</v>
          </cell>
          <cell r="C41">
            <v>676.08</v>
          </cell>
          <cell r="D41" t="str">
            <v>PRD-1-03</v>
          </cell>
          <cell r="E41" t="str">
            <v>O151093</v>
          </cell>
          <cell r="F41" t="str">
            <v>IT HARDWARE</v>
          </cell>
          <cell r="G41" t="str">
            <v>12203</v>
          </cell>
          <cell r="H41" t="str">
            <v>6103</v>
          </cell>
          <cell r="I41" t="str">
            <v>E329683</v>
          </cell>
        </row>
        <row r="42">
          <cell r="A42" t="str">
            <v>COMPUTACENTER LTD</v>
          </cell>
          <cell r="B42" t="str">
            <v>4290054</v>
          </cell>
          <cell r="C42">
            <v>34.299999999999997</v>
          </cell>
          <cell r="D42" t="str">
            <v>PRD-1-03</v>
          </cell>
          <cell r="E42" t="str">
            <v>O151093</v>
          </cell>
          <cell r="F42" t="str">
            <v>IT HARDWARE</v>
          </cell>
          <cell r="G42" t="str">
            <v>12203</v>
          </cell>
          <cell r="H42" t="str">
            <v>6103</v>
          </cell>
          <cell r="I42" t="str">
            <v>E329683</v>
          </cell>
        </row>
        <row r="43">
          <cell r="A43" t="str">
            <v>COMPUTACENTER LTD</v>
          </cell>
          <cell r="B43" t="str">
            <v>4290054</v>
          </cell>
          <cell r="C43">
            <v>687.3</v>
          </cell>
          <cell r="D43" t="str">
            <v>PRD-1-03</v>
          </cell>
          <cell r="E43" t="str">
            <v>O151093</v>
          </cell>
          <cell r="F43" t="str">
            <v>IT HARDWARE</v>
          </cell>
          <cell r="G43" t="str">
            <v>12203</v>
          </cell>
          <cell r="H43" t="str">
            <v>6103</v>
          </cell>
          <cell r="I43" t="str">
            <v>E329683</v>
          </cell>
        </row>
        <row r="44">
          <cell r="A44" t="str">
            <v>COMPUTACENTER LTD</v>
          </cell>
          <cell r="B44" t="str">
            <v>4290403</v>
          </cell>
          <cell r="C44">
            <v>89.68</v>
          </cell>
          <cell r="D44" t="str">
            <v>PRD-1-03</v>
          </cell>
          <cell r="E44" t="str">
            <v>O151126</v>
          </cell>
          <cell r="F44" t="str">
            <v>IT HARDWARE</v>
          </cell>
          <cell r="G44" t="str">
            <v>12203</v>
          </cell>
          <cell r="H44" t="str">
            <v>6103</v>
          </cell>
          <cell r="I44" t="str">
            <v>E329699</v>
          </cell>
        </row>
        <row r="45">
          <cell r="A45" t="str">
            <v>COMPUTACENTER LTD</v>
          </cell>
          <cell r="B45" t="str">
            <v>4323142</v>
          </cell>
          <cell r="C45">
            <v>449.28</v>
          </cell>
          <cell r="D45" t="str">
            <v>PRD-1-03</v>
          </cell>
          <cell r="E45" t="str">
            <v>O152604</v>
          </cell>
          <cell r="F45" t="str">
            <v>IT HARDWARE</v>
          </cell>
          <cell r="G45" t="str">
            <v>30432</v>
          </cell>
          <cell r="H45" t="str">
            <v>6103</v>
          </cell>
          <cell r="I45" t="str">
            <v>E332513</v>
          </cell>
        </row>
        <row r="46">
          <cell r="A46" t="str">
            <v>COMPUTACENTER LTD</v>
          </cell>
          <cell r="B46" t="str">
            <v>4323444</v>
          </cell>
          <cell r="C46">
            <v>458.2</v>
          </cell>
          <cell r="D46" t="str">
            <v>PRD-1-03</v>
          </cell>
          <cell r="E46" t="str">
            <v>O152574</v>
          </cell>
          <cell r="F46" t="str">
            <v>IT HARDWARE</v>
          </cell>
          <cell r="G46" t="str">
            <v>30432</v>
          </cell>
          <cell r="H46" t="str">
            <v>6103</v>
          </cell>
          <cell r="I46" t="str">
            <v>E332512</v>
          </cell>
        </row>
        <row r="47">
          <cell r="A47" t="str">
            <v>COMPUTACENTER LTD</v>
          </cell>
          <cell r="B47" t="str">
            <v>4323444</v>
          </cell>
          <cell r="C47">
            <v>55.95</v>
          </cell>
          <cell r="D47" t="str">
            <v>PRD-1-03</v>
          </cell>
          <cell r="E47" t="str">
            <v>O152574</v>
          </cell>
          <cell r="F47" t="str">
            <v>IT HARDWARE</v>
          </cell>
          <cell r="G47" t="str">
            <v>30432</v>
          </cell>
          <cell r="H47" t="str">
            <v>6103</v>
          </cell>
          <cell r="I47" t="str">
            <v>E332512</v>
          </cell>
        </row>
        <row r="48">
          <cell r="A48" t="str">
            <v>COMPUTACENTER LTD</v>
          </cell>
          <cell r="B48" t="str">
            <v>4321631</v>
          </cell>
          <cell r="C48">
            <v>107.8</v>
          </cell>
          <cell r="D48" t="str">
            <v>PRD-1-03</v>
          </cell>
          <cell r="E48" t="str">
            <v>O152547</v>
          </cell>
          <cell r="F48" t="str">
            <v>IT HARDWARE</v>
          </cell>
          <cell r="G48" t="str">
            <v>30432</v>
          </cell>
          <cell r="H48" t="str">
            <v>6103</v>
          </cell>
          <cell r="I48" t="str">
            <v>E332253</v>
          </cell>
        </row>
        <row r="49">
          <cell r="A49" t="str">
            <v>COMPUTACENTER LTD</v>
          </cell>
          <cell r="B49" t="str">
            <v>4319554</v>
          </cell>
          <cell r="C49">
            <v>493.12</v>
          </cell>
          <cell r="D49" t="str">
            <v>PRD-1-03</v>
          </cell>
          <cell r="E49" t="str">
            <v>O152458</v>
          </cell>
          <cell r="F49" t="str">
            <v>IT HARDWARE</v>
          </cell>
          <cell r="G49" t="str">
            <v>30432</v>
          </cell>
          <cell r="H49" t="str">
            <v>6103</v>
          </cell>
          <cell r="I49" t="str">
            <v>E331936</v>
          </cell>
        </row>
        <row r="50">
          <cell r="A50" t="str">
            <v>COMPUTACENTER LTD</v>
          </cell>
          <cell r="B50" t="str">
            <v>4319554</v>
          </cell>
          <cell r="C50">
            <v>36.86</v>
          </cell>
          <cell r="D50" t="str">
            <v>PRD-1-03</v>
          </cell>
          <cell r="E50" t="str">
            <v>O152458</v>
          </cell>
          <cell r="F50" t="str">
            <v>IT HARDWARE</v>
          </cell>
          <cell r="G50" t="str">
            <v>30432</v>
          </cell>
          <cell r="H50" t="str">
            <v>6103</v>
          </cell>
          <cell r="I50" t="str">
            <v>E331936</v>
          </cell>
        </row>
        <row r="51">
          <cell r="A51" t="str">
            <v>COMPUTACENTER LTD</v>
          </cell>
          <cell r="B51" t="str">
            <v>4315721</v>
          </cell>
          <cell r="C51">
            <v>567</v>
          </cell>
          <cell r="D51" t="str">
            <v>PRD-1-03</v>
          </cell>
          <cell r="E51" t="str">
            <v>O152286</v>
          </cell>
          <cell r="F51" t="str">
            <v>IT HARDWARE</v>
          </cell>
          <cell r="G51" t="str">
            <v>30432</v>
          </cell>
          <cell r="H51" t="str">
            <v>6103</v>
          </cell>
          <cell r="I51" t="str">
            <v>E331745</v>
          </cell>
        </row>
        <row r="52">
          <cell r="A52" t="str">
            <v>COMPUTACENTER LTD</v>
          </cell>
          <cell r="B52" t="str">
            <v>4315721</v>
          </cell>
          <cell r="C52">
            <v>80.63</v>
          </cell>
          <cell r="D52" t="str">
            <v>PRD-1-03</v>
          </cell>
          <cell r="E52" t="str">
            <v>O152286</v>
          </cell>
          <cell r="F52" t="str">
            <v>IT HARDWARE</v>
          </cell>
          <cell r="G52" t="str">
            <v>30432</v>
          </cell>
          <cell r="H52" t="str">
            <v>6103</v>
          </cell>
          <cell r="I52" t="str">
            <v>E331745</v>
          </cell>
        </row>
        <row r="53">
          <cell r="A53" t="str">
            <v>COMPUTACENTER LTD</v>
          </cell>
          <cell r="B53" t="str">
            <v>4310313</v>
          </cell>
          <cell r="C53">
            <v>567</v>
          </cell>
          <cell r="D53" t="str">
            <v>PRD-1-03</v>
          </cell>
          <cell r="E53" t="str">
            <v>O152126</v>
          </cell>
          <cell r="F53" t="str">
            <v>IT HARDWARE</v>
          </cell>
          <cell r="G53" t="str">
            <v>30432</v>
          </cell>
          <cell r="H53" t="str">
            <v>6103</v>
          </cell>
          <cell r="I53" t="str">
            <v>E331344</v>
          </cell>
        </row>
        <row r="54">
          <cell r="A54" t="str">
            <v>DST INTERNATIONAL BILLING</v>
          </cell>
          <cell r="B54" t="str">
            <v>BLINV0000345</v>
          </cell>
          <cell r="C54">
            <v>400.35</v>
          </cell>
          <cell r="D54" t="str">
            <v>PRD-1-03</v>
          </cell>
          <cell r="E54" t="str">
            <v>O152364</v>
          </cell>
          <cell r="F54" t="str">
            <v>SOFTWARE MAINTENANCE</v>
          </cell>
          <cell r="G54" t="str">
            <v>30430</v>
          </cell>
          <cell r="H54" t="str">
            <v>6107</v>
          </cell>
          <cell r="I54" t="str">
            <v>E331929</v>
          </cell>
        </row>
        <row r="55">
          <cell r="A55" t="str">
            <v>DST INTERNATIONAL BILLING</v>
          </cell>
          <cell r="B55" t="str">
            <v>BLINV0000345</v>
          </cell>
          <cell r="C55">
            <v>731</v>
          </cell>
          <cell r="D55" t="str">
            <v>PRD-1-03</v>
          </cell>
          <cell r="E55" t="str">
            <v>O152364</v>
          </cell>
          <cell r="F55" t="str">
            <v>SOFTWARE MAINTENANCE</v>
          </cell>
          <cell r="G55" t="str">
            <v>30430</v>
          </cell>
          <cell r="H55" t="str">
            <v>6107</v>
          </cell>
          <cell r="I55" t="str">
            <v>E331929</v>
          </cell>
        </row>
        <row r="56">
          <cell r="A56" t="str">
            <v>EDNET</v>
          </cell>
          <cell r="B56" t="str">
            <v>49735</v>
          </cell>
          <cell r="C56">
            <v>100</v>
          </cell>
          <cell r="D56" t="str">
            <v>PRD-1-03</v>
          </cell>
          <cell r="E56" t="str">
            <v>O152567</v>
          </cell>
          <cell r="F56" t="str">
            <v>ANNUAL SUBSCRIPTION TO SOL</v>
          </cell>
          <cell r="G56" t="str">
            <v>30430</v>
          </cell>
          <cell r="H56" t="str">
            <v>6402</v>
          </cell>
          <cell r="I56" t="str">
            <v>E332496</v>
          </cell>
        </row>
        <row r="57">
          <cell r="A57" t="str">
            <v>FRETWELL-DOWNING INFORMATICS</v>
          </cell>
          <cell r="B57" t="str">
            <v>T0004447</v>
          </cell>
          <cell r="C57">
            <v>6276.72</v>
          </cell>
          <cell r="D57" t="str">
            <v>PRD-1-03</v>
          </cell>
          <cell r="E57" t="str">
            <v>O152173</v>
          </cell>
          <cell r="F57" t="str">
            <v>SOFTWARE MAINTENANCE</v>
          </cell>
          <cell r="G57" t="str">
            <v>30430</v>
          </cell>
          <cell r="H57" t="str">
            <v>6107</v>
          </cell>
          <cell r="I57" t="str">
            <v>E331042</v>
          </cell>
        </row>
        <row r="58">
          <cell r="A58" t="str">
            <v>GARTNER UK LTD</v>
          </cell>
          <cell r="B58" t="str">
            <v>20041212</v>
          </cell>
          <cell r="C58">
            <v>0</v>
          </cell>
          <cell r="D58" t="str">
            <v>PRD-1-03</v>
          </cell>
          <cell r="E58" t="str">
            <v>O151954</v>
          </cell>
          <cell r="F58" t="str">
            <v>SUBSCRIPTION</v>
          </cell>
          <cell r="G58" t="str">
            <v>30431</v>
          </cell>
          <cell r="H58" t="str">
            <v>2304</v>
          </cell>
          <cell r="I58" t="str">
            <v>E328849</v>
          </cell>
        </row>
        <row r="59">
          <cell r="A59" t="str">
            <v>GARTNER UK LTD</v>
          </cell>
          <cell r="B59" t="str">
            <v>20041212</v>
          </cell>
          <cell r="C59">
            <v>15000</v>
          </cell>
          <cell r="D59" t="str">
            <v>PRD-1-03</v>
          </cell>
          <cell r="E59" t="str">
            <v>O151954</v>
          </cell>
          <cell r="F59" t="str">
            <v>SUBSCRIPTION</v>
          </cell>
          <cell r="G59" t="str">
            <v>30431</v>
          </cell>
          <cell r="H59" t="str">
            <v>2304</v>
          </cell>
          <cell r="I59" t="str">
            <v>E328849</v>
          </cell>
        </row>
        <row r="60">
          <cell r="A60" t="str">
            <v>HEWLETT-PACKARD LTD</v>
          </cell>
          <cell r="B60" t="str">
            <v>6460657</v>
          </cell>
          <cell r="C60">
            <v>5043.45</v>
          </cell>
          <cell r="D60" t="str">
            <v>PRD-1-03</v>
          </cell>
          <cell r="E60" t="str">
            <v>O152489</v>
          </cell>
          <cell r="F60" t="str">
            <v>HARDWARE MAINTENANCE</v>
          </cell>
          <cell r="G60" t="str">
            <v>30432</v>
          </cell>
          <cell r="H60" t="str">
            <v>6106</v>
          </cell>
          <cell r="I60" t="str">
            <v>E330901</v>
          </cell>
        </row>
        <row r="61">
          <cell r="A61" t="str">
            <v>HYDROMANTIS INC</v>
          </cell>
          <cell r="B61" t="str">
            <v>Q2473</v>
          </cell>
          <cell r="C61">
            <v>1663</v>
          </cell>
          <cell r="D61" t="str">
            <v>PRD-1-03</v>
          </cell>
          <cell r="E61" t="str">
            <v>O152175</v>
          </cell>
          <cell r="F61" t="str">
            <v>SOFTWARE MAINTENANCE</v>
          </cell>
          <cell r="G61" t="str">
            <v>30430</v>
          </cell>
          <cell r="H61" t="str">
            <v>6107</v>
          </cell>
          <cell r="I61" t="str">
            <v>E331040</v>
          </cell>
        </row>
        <row r="62">
          <cell r="A62" t="str">
            <v>ITNET UK LTD</v>
          </cell>
          <cell r="B62" t="str">
            <v>I000051882</v>
          </cell>
          <cell r="C62">
            <v>68970.039999999994</v>
          </cell>
          <cell r="D62" t="str">
            <v>PRD-1-03</v>
          </cell>
          <cell r="E62" t="str">
            <v>O143422</v>
          </cell>
          <cell r="F62" t="str">
            <v>CONSULTANCY FEES</v>
          </cell>
          <cell r="G62" t="str">
            <v>12202</v>
          </cell>
          <cell r="H62" t="str">
            <v>4524</v>
          </cell>
          <cell r="I62" t="str">
            <v>E330267</v>
          </cell>
        </row>
        <row r="63">
          <cell r="A63" t="str">
            <v>ITNET UK LTD</v>
          </cell>
          <cell r="B63" t="str">
            <v>I000051693</v>
          </cell>
          <cell r="C63">
            <v>1225</v>
          </cell>
          <cell r="D63" t="str">
            <v>PRD-1-03</v>
          </cell>
          <cell r="E63" t="str">
            <v>O151104</v>
          </cell>
          <cell r="F63" t="str">
            <v>MANAGED SERVICES</v>
          </cell>
          <cell r="G63" t="str">
            <v>12202</v>
          </cell>
          <cell r="H63" t="str">
            <v>4524</v>
          </cell>
          <cell r="I63" t="str">
            <v>E329487</v>
          </cell>
        </row>
        <row r="64">
          <cell r="A64" t="str">
            <v>ITNET UK LTD</v>
          </cell>
          <cell r="B64" t="str">
            <v>I000052395</v>
          </cell>
          <cell r="C64">
            <v>5237.5</v>
          </cell>
          <cell r="D64" t="str">
            <v>PRD-1-03</v>
          </cell>
          <cell r="E64" t="str">
            <v>O152488</v>
          </cell>
          <cell r="F64" t="str">
            <v>MANAGED SERVICES</v>
          </cell>
          <cell r="G64" t="str">
            <v>30432</v>
          </cell>
          <cell r="H64" t="str">
            <v>4524</v>
          </cell>
          <cell r="I64" t="str">
            <v>E331911</v>
          </cell>
        </row>
        <row r="65">
          <cell r="A65" t="str">
            <v>JOHN G RUSSELL (TRANSPORT) LTD</v>
          </cell>
          <cell r="B65" t="str">
            <v>581715</v>
          </cell>
          <cell r="C65">
            <v>40.71</v>
          </cell>
          <cell r="D65" t="str">
            <v>PRD-1-03</v>
          </cell>
          <cell r="E65" t="str">
            <v>O152127</v>
          </cell>
          <cell r="F65" t="str">
            <v>HARDWARE MAINTENANCE</v>
          </cell>
          <cell r="G65" t="str">
            <v>30432</v>
          </cell>
          <cell r="H65" t="str">
            <v>6106</v>
          </cell>
          <cell r="I65" t="str">
            <v>E330164</v>
          </cell>
        </row>
        <row r="66">
          <cell r="A66" t="str">
            <v>KEAVIL HOUSE HOTEL</v>
          </cell>
          <cell r="B66" t="str">
            <v>44422</v>
          </cell>
          <cell r="C66">
            <v>13.5</v>
          </cell>
          <cell r="D66" t="str">
            <v>PRD-1-03</v>
          </cell>
          <cell r="E66" t="str">
            <v>O151158</v>
          </cell>
          <cell r="F66" t="str">
            <v>IT TRAINING</v>
          </cell>
          <cell r="G66" t="str">
            <v>12201</v>
          </cell>
          <cell r="H66" t="str">
            <v>6201</v>
          </cell>
          <cell r="I66" t="str">
            <v>E331625</v>
          </cell>
        </row>
        <row r="67">
          <cell r="A67" t="str">
            <v>KEAVIL HOUSE HOTEL</v>
          </cell>
          <cell r="B67" t="str">
            <v>44422</v>
          </cell>
          <cell r="C67">
            <v>0</v>
          </cell>
          <cell r="D67" t="str">
            <v>PRD-1-03</v>
          </cell>
          <cell r="E67" t="str">
            <v>O151158</v>
          </cell>
          <cell r="F67" t="str">
            <v>IT TRAINING</v>
          </cell>
          <cell r="G67" t="str">
            <v>12201</v>
          </cell>
          <cell r="H67" t="str">
            <v>6201</v>
          </cell>
          <cell r="I67" t="str">
            <v>E331625</v>
          </cell>
        </row>
        <row r="68">
          <cell r="A68" t="str">
            <v>KEAVIL HOUSE HOTEL</v>
          </cell>
          <cell r="B68" t="str">
            <v>44422</v>
          </cell>
          <cell r="C68">
            <v>18.3</v>
          </cell>
          <cell r="D68" t="str">
            <v>PRD-1-03</v>
          </cell>
          <cell r="E68" t="str">
            <v>O151158</v>
          </cell>
          <cell r="F68" t="str">
            <v>IT TRAINING</v>
          </cell>
          <cell r="G68" t="str">
            <v>12201</v>
          </cell>
          <cell r="H68" t="str">
            <v>6201</v>
          </cell>
          <cell r="I68" t="str">
            <v>E331625</v>
          </cell>
        </row>
        <row r="69">
          <cell r="A69" t="str">
            <v>KEAVIL HOUSE HOTEL</v>
          </cell>
          <cell r="B69" t="str">
            <v>44422</v>
          </cell>
          <cell r="C69">
            <v>0</v>
          </cell>
          <cell r="D69" t="str">
            <v>PRD-1-03</v>
          </cell>
          <cell r="E69" t="str">
            <v>O151158</v>
          </cell>
          <cell r="F69" t="str">
            <v>IT TRAINING</v>
          </cell>
          <cell r="G69" t="str">
            <v>12201</v>
          </cell>
          <cell r="H69" t="str">
            <v>6201</v>
          </cell>
          <cell r="I69" t="str">
            <v>E331625</v>
          </cell>
        </row>
        <row r="70">
          <cell r="A70" t="str">
            <v>ROCOM LTD</v>
          </cell>
          <cell r="B70" t="str">
            <v>3348184</v>
          </cell>
          <cell r="C70">
            <v>6.5</v>
          </cell>
          <cell r="D70" t="str">
            <v>PRD-1-03</v>
          </cell>
          <cell r="G70" t="str">
            <v>12203</v>
          </cell>
          <cell r="H70" t="str">
            <v>6103</v>
          </cell>
          <cell r="I70" t="str">
            <v>E330977</v>
          </cell>
        </row>
        <row r="71">
          <cell r="A71" t="str">
            <v>ROCOM LTD</v>
          </cell>
          <cell r="B71" t="str">
            <v>3348184</v>
          </cell>
          <cell r="C71">
            <v>1123</v>
          </cell>
          <cell r="D71" t="str">
            <v>PRD-1-03</v>
          </cell>
          <cell r="E71" t="str">
            <v>O151671</v>
          </cell>
          <cell r="F71" t="str">
            <v>IT HARDWARE</v>
          </cell>
          <cell r="G71" t="str">
            <v>12203</v>
          </cell>
          <cell r="H71" t="str">
            <v>6103</v>
          </cell>
          <cell r="I71" t="str">
            <v>E330977</v>
          </cell>
        </row>
        <row r="72">
          <cell r="A72" t="str">
            <v>TMS COMPUTER GROUP LTD</v>
          </cell>
          <cell r="B72" t="str">
            <v>A213893</v>
          </cell>
          <cell r="C72">
            <v>600</v>
          </cell>
          <cell r="D72" t="str">
            <v>PRD-1-03</v>
          </cell>
          <cell r="E72" t="str">
            <v>O151433</v>
          </cell>
          <cell r="F72" t="str">
            <v>IT SOFTWARE</v>
          </cell>
          <cell r="G72" t="str">
            <v>12202</v>
          </cell>
          <cell r="H72" t="str">
            <v>6102</v>
          </cell>
          <cell r="I72" t="str">
            <v>E330143</v>
          </cell>
        </row>
        <row r="73">
          <cell r="A73" t="str">
            <v>VODAFONE CORPORATE LTD</v>
          </cell>
          <cell r="B73" t="str">
            <v>K336983</v>
          </cell>
          <cell r="C73">
            <v>149</v>
          </cell>
          <cell r="D73" t="str">
            <v>PRD-1-03</v>
          </cell>
          <cell r="G73" t="str">
            <v>12201</v>
          </cell>
          <cell r="H73" t="str">
            <v>6503</v>
          </cell>
          <cell r="I73" t="str">
            <v>E331971</v>
          </cell>
        </row>
        <row r="74">
          <cell r="A74" t="str">
            <v>VODAFONE PAGING LTD</v>
          </cell>
          <cell r="B74" t="str">
            <v>VR848474</v>
          </cell>
          <cell r="C74">
            <v>26.94</v>
          </cell>
          <cell r="D74" t="str">
            <v>PRD-1-03</v>
          </cell>
          <cell r="G74" t="str">
            <v>12201</v>
          </cell>
          <cell r="H74" t="str">
            <v>6503</v>
          </cell>
          <cell r="I74" t="str">
            <v>E294083</v>
          </cell>
        </row>
        <row r="75">
          <cell r="A75" t="str">
            <v>VODAFONE PAGING LTD</v>
          </cell>
          <cell r="B75" t="str">
            <v>VR878901</v>
          </cell>
          <cell r="C75">
            <v>26.94</v>
          </cell>
          <cell r="D75" t="str">
            <v>PRD-1-03</v>
          </cell>
          <cell r="G75" t="str">
            <v>12201</v>
          </cell>
          <cell r="H75" t="str">
            <v>6503</v>
          </cell>
          <cell r="I75" t="str">
            <v>E327496</v>
          </cell>
        </row>
        <row r="76">
          <cell r="A76" t="str">
            <v>WIDE WORLD SERVICES LTD</v>
          </cell>
          <cell r="B76" t="str">
            <v>20030018</v>
          </cell>
          <cell r="C76">
            <v>15716</v>
          </cell>
          <cell r="D76" t="str">
            <v>PRD-1-03</v>
          </cell>
          <cell r="E76" t="str">
            <v>O151776</v>
          </cell>
          <cell r="F76" t="str">
            <v>SOFTWARE MAINTENANCE</v>
          </cell>
          <cell r="G76" t="str">
            <v>12204</v>
          </cell>
          <cell r="H76" t="str">
            <v>6107</v>
          </cell>
          <cell r="I76" t="str">
            <v>E330438</v>
          </cell>
        </row>
        <row r="77">
          <cell r="A77" t="str">
            <v>WIDE WORLD SERVICES LTD</v>
          </cell>
          <cell r="B77" t="str">
            <v>20030011</v>
          </cell>
          <cell r="C77">
            <v>0</v>
          </cell>
          <cell r="D77" t="str">
            <v>PRD-1-03</v>
          </cell>
          <cell r="E77" t="str">
            <v>O151776</v>
          </cell>
          <cell r="F77" t="str">
            <v>SOFTWARE MAINTENANCE</v>
          </cell>
          <cell r="G77" t="str">
            <v>12204</v>
          </cell>
          <cell r="H77" t="str">
            <v>6107</v>
          </cell>
          <cell r="I77" t="str">
            <v>E330435</v>
          </cell>
        </row>
        <row r="78">
          <cell r="A78" t="str">
            <v>WIDE WORLD SERVICES LTD</v>
          </cell>
          <cell r="B78" t="str">
            <v>20030011</v>
          </cell>
          <cell r="C78">
            <v>15716</v>
          </cell>
          <cell r="D78" t="str">
            <v>PRD-1-03</v>
          </cell>
          <cell r="E78" t="str">
            <v>O151776</v>
          </cell>
          <cell r="F78" t="str">
            <v>SOFTWARE MAINTENANCE</v>
          </cell>
          <cell r="G78" t="str">
            <v>12204</v>
          </cell>
          <cell r="H78" t="str">
            <v>6107</v>
          </cell>
          <cell r="I78" t="str">
            <v>E330435</v>
          </cell>
        </row>
        <row r="79">
          <cell r="C79">
            <v>153711.1</v>
          </cell>
          <cell r="D79" t="str">
            <v>PRD-1-03 Total</v>
          </cell>
        </row>
        <row r="80">
          <cell r="A80" t="str">
            <v>BRITISH TELECOMMUNICATIONS PLC</v>
          </cell>
          <cell r="B80" t="str">
            <v>WM34470011Q017</v>
          </cell>
          <cell r="C80">
            <v>7649.88</v>
          </cell>
          <cell r="D80" t="str">
            <v>PRD-2-03</v>
          </cell>
          <cell r="G80" t="str">
            <v>12203</v>
          </cell>
          <cell r="H80" t="str">
            <v>6109</v>
          </cell>
          <cell r="I80" t="str">
            <v>E333003</v>
          </cell>
        </row>
        <row r="81">
          <cell r="A81" t="str">
            <v>BRITISH TELECOMMUNICATIONS PLC</v>
          </cell>
          <cell r="B81" t="str">
            <v>WM34903667Q008</v>
          </cell>
          <cell r="C81">
            <v>47.97</v>
          </cell>
          <cell r="D81" t="str">
            <v>PRD-2-03</v>
          </cell>
          <cell r="G81" t="str">
            <v>12201</v>
          </cell>
          <cell r="H81" t="str">
            <v>6501</v>
          </cell>
          <cell r="I81" t="str">
            <v>E335257</v>
          </cell>
        </row>
        <row r="82">
          <cell r="A82" t="str">
            <v>BRITISH TELECOMMUNICATIONS PLC</v>
          </cell>
          <cell r="B82" t="str">
            <v>WM34868116Q008</v>
          </cell>
          <cell r="C82">
            <v>47.97</v>
          </cell>
          <cell r="D82" t="str">
            <v>PRD-2-03</v>
          </cell>
          <cell r="G82" t="str">
            <v>12201</v>
          </cell>
          <cell r="H82" t="str">
            <v>6501</v>
          </cell>
          <cell r="I82" t="str">
            <v>E334967</v>
          </cell>
        </row>
        <row r="83">
          <cell r="A83" t="str">
            <v>BRITISH TELECOMMUNICATIONS PLC</v>
          </cell>
          <cell r="B83" t="str">
            <v>WM34868135Q008</v>
          </cell>
          <cell r="C83">
            <v>47.97</v>
          </cell>
          <cell r="D83" t="str">
            <v>PRD-2-03</v>
          </cell>
          <cell r="G83" t="str">
            <v>12201</v>
          </cell>
          <cell r="H83" t="str">
            <v>6501</v>
          </cell>
          <cell r="I83" t="str">
            <v>E334966</v>
          </cell>
        </row>
        <row r="84">
          <cell r="A84" t="str">
            <v>BRITISH TELECOMMUNICATIONS PLC</v>
          </cell>
          <cell r="B84" t="str">
            <v>WM35164126Q003</v>
          </cell>
          <cell r="C84">
            <v>47.97</v>
          </cell>
          <cell r="D84" t="str">
            <v>PRD-2-03</v>
          </cell>
          <cell r="G84" t="str">
            <v>12201</v>
          </cell>
          <cell r="H84" t="str">
            <v>6501</v>
          </cell>
          <cell r="I84" t="str">
            <v>E333710</v>
          </cell>
        </row>
        <row r="85">
          <cell r="A85" t="str">
            <v>BRITISH TELECOMMUNICATIONS PLC</v>
          </cell>
          <cell r="B85" t="str">
            <v>WM34902952Q008</v>
          </cell>
          <cell r="C85">
            <v>47.97</v>
          </cell>
          <cell r="D85" t="str">
            <v>PRD-2-03</v>
          </cell>
          <cell r="G85" t="str">
            <v>12203</v>
          </cell>
          <cell r="H85" t="str">
            <v>6501</v>
          </cell>
          <cell r="I85" t="str">
            <v>E335182</v>
          </cell>
        </row>
        <row r="86">
          <cell r="A86" t="str">
            <v>BRITISH TELECOMMUNICATIONS PLC</v>
          </cell>
          <cell r="B86" t="str">
            <v>WM34863260Q008</v>
          </cell>
          <cell r="C86">
            <v>47.97</v>
          </cell>
          <cell r="D86" t="str">
            <v>PRD-2-03</v>
          </cell>
          <cell r="G86" t="str">
            <v>12203</v>
          </cell>
          <cell r="H86" t="str">
            <v>6501</v>
          </cell>
          <cell r="I86" t="str">
            <v>E334969</v>
          </cell>
        </row>
        <row r="87">
          <cell r="A87" t="str">
            <v>BRITISH TELECOMMUNICATIONS PLC</v>
          </cell>
          <cell r="B87" t="str">
            <v>VP19749170Q00501.</v>
          </cell>
          <cell r="C87">
            <v>192909.34</v>
          </cell>
          <cell r="D87" t="str">
            <v>PRD-2-03</v>
          </cell>
          <cell r="G87" t="str">
            <v>30432</v>
          </cell>
          <cell r="H87" t="str">
            <v>6501</v>
          </cell>
          <cell r="I87" t="str">
            <v>E332828.</v>
          </cell>
        </row>
        <row r="88">
          <cell r="A88" t="str">
            <v>BRITISH TELECOMMUNICATIONS PLC</v>
          </cell>
          <cell r="B88" t="str">
            <v>VP19749170Q00501</v>
          </cell>
          <cell r="C88">
            <v>-192909.34</v>
          </cell>
          <cell r="D88" t="str">
            <v>PRD-2-03</v>
          </cell>
          <cell r="G88" t="str">
            <v>30432</v>
          </cell>
          <cell r="H88" t="str">
            <v>6501</v>
          </cell>
          <cell r="I88" t="str">
            <v>E332828</v>
          </cell>
        </row>
        <row r="89">
          <cell r="A89" t="str">
            <v>BRITISH TELECOMMUNICATIONS PLC</v>
          </cell>
          <cell r="B89" t="str">
            <v>VP19749170Q00501</v>
          </cell>
          <cell r="C89">
            <v>192909.34</v>
          </cell>
          <cell r="D89" t="str">
            <v>PRD-2-03</v>
          </cell>
          <cell r="G89" t="str">
            <v>30432</v>
          </cell>
          <cell r="H89" t="str">
            <v>6501</v>
          </cell>
          <cell r="I89" t="str">
            <v>E332828</v>
          </cell>
        </row>
        <row r="90">
          <cell r="A90" t="str">
            <v>BRITISH TELECOMMUNICATIONS PLC</v>
          </cell>
          <cell r="B90" t="str">
            <v>20205852A008</v>
          </cell>
          <cell r="C90">
            <v>1560</v>
          </cell>
          <cell r="D90" t="str">
            <v>PRD-2-03</v>
          </cell>
          <cell r="G90" t="str">
            <v>30432</v>
          </cell>
          <cell r="H90" t="str">
            <v>6501</v>
          </cell>
          <cell r="I90" t="str">
            <v>E331537</v>
          </cell>
        </row>
        <row r="91">
          <cell r="A91" t="str">
            <v>BRITISH TELECOMMUNICATIONS PLC</v>
          </cell>
          <cell r="B91" t="str">
            <v>WM34978569Q006</v>
          </cell>
          <cell r="C91">
            <v>47.97</v>
          </cell>
          <cell r="D91" t="str">
            <v>PRD-2-03</v>
          </cell>
          <cell r="G91" t="str">
            <v>12203</v>
          </cell>
          <cell r="H91" t="str">
            <v>6502</v>
          </cell>
          <cell r="I91" t="str">
            <v>E335197</v>
          </cell>
        </row>
        <row r="92">
          <cell r="A92" t="str">
            <v>BRITISH TELECOMMUNICATIONS PLC</v>
          </cell>
          <cell r="B92" t="str">
            <v>WM34861568Q008</v>
          </cell>
          <cell r="C92">
            <v>47.97</v>
          </cell>
          <cell r="D92" t="str">
            <v>PRD-2-03</v>
          </cell>
          <cell r="G92" t="str">
            <v>12203</v>
          </cell>
          <cell r="H92" t="str">
            <v>6502</v>
          </cell>
          <cell r="I92" t="str">
            <v>E334973</v>
          </cell>
        </row>
        <row r="93">
          <cell r="A93" t="str">
            <v>BRITISH TELECOMMUNICATIONS PLC</v>
          </cell>
          <cell r="B93" t="str">
            <v>WM34849072Q009</v>
          </cell>
          <cell r="C93">
            <v>47.97</v>
          </cell>
          <cell r="D93" t="str">
            <v>PRD-2-03</v>
          </cell>
          <cell r="G93" t="str">
            <v>12203</v>
          </cell>
          <cell r="H93" t="str">
            <v>6502</v>
          </cell>
          <cell r="I93" t="str">
            <v>E334954</v>
          </cell>
        </row>
        <row r="94">
          <cell r="A94" t="str">
            <v>BRITISH TELECOMMUNICATIONS PLC</v>
          </cell>
          <cell r="B94" t="str">
            <v>WM34858588Q008</v>
          </cell>
          <cell r="C94">
            <v>47.97</v>
          </cell>
          <cell r="D94" t="str">
            <v>PRD-2-03</v>
          </cell>
          <cell r="G94" t="str">
            <v>12203</v>
          </cell>
          <cell r="H94" t="str">
            <v>6502</v>
          </cell>
          <cell r="I94" t="str">
            <v>E334944</v>
          </cell>
        </row>
        <row r="95">
          <cell r="A95" t="str">
            <v>BRITISH TELECOMMUNICATIONS PLC</v>
          </cell>
          <cell r="B95" t="str">
            <v>WM34943271Q007</v>
          </cell>
          <cell r="C95">
            <v>47.97</v>
          </cell>
          <cell r="D95" t="str">
            <v>PRD-2-03</v>
          </cell>
          <cell r="G95" t="str">
            <v>12203</v>
          </cell>
          <cell r="H95" t="str">
            <v>6502</v>
          </cell>
          <cell r="I95" t="str">
            <v>E334935</v>
          </cell>
        </row>
        <row r="96">
          <cell r="A96" t="str">
            <v>BRITISH TELECOMMUNICATIONS PLC</v>
          </cell>
          <cell r="B96" t="str">
            <v>20210622N002</v>
          </cell>
          <cell r="C96">
            <v>7948.73</v>
          </cell>
          <cell r="D96" t="str">
            <v>PRD-2-03</v>
          </cell>
          <cell r="G96" t="str">
            <v>30432</v>
          </cell>
          <cell r="H96" t="str">
            <v>6502</v>
          </cell>
          <cell r="I96" t="str">
            <v>E332121</v>
          </cell>
        </row>
        <row r="97">
          <cell r="A97" t="str">
            <v>BRITISH TELECOMMUNICATIONS PLC</v>
          </cell>
          <cell r="B97" t="str">
            <v>20210407Q002</v>
          </cell>
          <cell r="C97">
            <v>1044</v>
          </cell>
          <cell r="D97" t="str">
            <v>PRD-2-03</v>
          </cell>
          <cell r="G97" t="str">
            <v>30432</v>
          </cell>
          <cell r="H97" t="str">
            <v>6502</v>
          </cell>
          <cell r="I97" t="str">
            <v>E334790</v>
          </cell>
        </row>
        <row r="98">
          <cell r="A98" t="str">
            <v>BRITISH TELECOMMUNICATIONS PLC</v>
          </cell>
          <cell r="B98" t="str">
            <v>20206599A012</v>
          </cell>
          <cell r="C98">
            <v>1170</v>
          </cell>
          <cell r="D98" t="str">
            <v>PRD-2-03</v>
          </cell>
          <cell r="G98" t="str">
            <v>30432</v>
          </cell>
          <cell r="H98" t="str">
            <v>6502</v>
          </cell>
          <cell r="I98" t="str">
            <v>E334789</v>
          </cell>
        </row>
        <row r="99">
          <cell r="A99" t="str">
            <v>BRITISH TELECOMMUNICATIONS PLC</v>
          </cell>
          <cell r="B99" t="str">
            <v>20205991A008</v>
          </cell>
          <cell r="C99">
            <v>1660.96</v>
          </cell>
          <cell r="D99" t="str">
            <v>PRD-2-03</v>
          </cell>
          <cell r="G99" t="str">
            <v>30432</v>
          </cell>
          <cell r="H99" t="str">
            <v>6502</v>
          </cell>
          <cell r="I99" t="str">
            <v>E331419</v>
          </cell>
        </row>
        <row r="100">
          <cell r="A100" t="str">
            <v>BRITISH TELECOMMUNICATIONS PLC</v>
          </cell>
          <cell r="B100" t="str">
            <v>20204666A009</v>
          </cell>
          <cell r="C100">
            <v>390</v>
          </cell>
          <cell r="D100" t="str">
            <v>PRD-2-03</v>
          </cell>
          <cell r="G100" t="str">
            <v>30432</v>
          </cell>
          <cell r="H100" t="str">
            <v>6502</v>
          </cell>
          <cell r="I100" t="str">
            <v>E331530</v>
          </cell>
        </row>
        <row r="101">
          <cell r="A101" t="str">
            <v>BRITISH TELECOMMUNICATIONS PLC</v>
          </cell>
          <cell r="B101" t="str">
            <v>20204072A008</v>
          </cell>
          <cell r="C101">
            <v>390</v>
          </cell>
          <cell r="D101" t="str">
            <v>PRD-2-03</v>
          </cell>
          <cell r="G101" t="str">
            <v>30432</v>
          </cell>
          <cell r="H101" t="str">
            <v>6504</v>
          </cell>
          <cell r="I101" t="str">
            <v>E331531</v>
          </cell>
        </row>
        <row r="102">
          <cell r="A102" t="str">
            <v>CABLE &amp; WIRELESS COMMUNICATIONS SERVICES LTD</v>
          </cell>
          <cell r="B102" t="str">
            <v>171309</v>
          </cell>
          <cell r="C102">
            <v>831.83</v>
          </cell>
          <cell r="D102" t="str">
            <v>PRD-2-03</v>
          </cell>
          <cell r="G102" t="str">
            <v>30432</v>
          </cell>
          <cell r="H102" t="str">
            <v>6109</v>
          </cell>
          <cell r="I102" t="str">
            <v>E332829</v>
          </cell>
        </row>
        <row r="103">
          <cell r="A103" t="str">
            <v>CABLE &amp; WIRELESS COMMUNICATIONS SERVICES LTD</v>
          </cell>
          <cell r="B103" t="str">
            <v>14333220</v>
          </cell>
          <cell r="C103">
            <v>180.09</v>
          </cell>
          <cell r="D103" t="str">
            <v>PRD-2-03</v>
          </cell>
          <cell r="G103" t="str">
            <v>30432</v>
          </cell>
          <cell r="H103" t="str">
            <v>6109</v>
          </cell>
          <cell r="I103" t="str">
            <v>E332366</v>
          </cell>
        </row>
        <row r="104">
          <cell r="A104" t="str">
            <v>CABLE &amp; WIRELESS COMMUNICATIONS SERVICES LTD</v>
          </cell>
          <cell r="B104" t="str">
            <v>172782</v>
          </cell>
          <cell r="C104">
            <v>831.83</v>
          </cell>
          <cell r="D104" t="str">
            <v>PRD-2-03</v>
          </cell>
          <cell r="G104" t="str">
            <v>30432</v>
          </cell>
          <cell r="H104" t="str">
            <v>6502</v>
          </cell>
          <cell r="I104" t="str">
            <v>E334791</v>
          </cell>
        </row>
        <row r="105">
          <cell r="A105" t="str">
            <v>CARLSON WAGONLIT TRAVEL UK LTD</v>
          </cell>
          <cell r="B105" t="str">
            <v>5406813</v>
          </cell>
          <cell r="C105">
            <v>13460.4</v>
          </cell>
          <cell r="D105" t="str">
            <v>PRD-2-03</v>
          </cell>
          <cell r="E105" t="str">
            <v>O152680</v>
          </cell>
          <cell r="F105" t="str">
            <v>FLIGHTS</v>
          </cell>
          <cell r="G105" t="str">
            <v>30430</v>
          </cell>
          <cell r="H105" t="str">
            <v>5302</v>
          </cell>
          <cell r="I105" t="str">
            <v>E332440</v>
          </cell>
        </row>
        <row r="106">
          <cell r="A106" t="str">
            <v>CARLSON WAGONLIT TRAVEL UK LTD</v>
          </cell>
          <cell r="B106" t="str">
            <v>5406802</v>
          </cell>
          <cell r="C106">
            <v>4486.8999999999996</v>
          </cell>
          <cell r="D106" t="str">
            <v>PRD-2-03</v>
          </cell>
          <cell r="E106" t="str">
            <v>O152680</v>
          </cell>
          <cell r="F106" t="str">
            <v>FLIGHTS</v>
          </cell>
          <cell r="G106" t="str">
            <v>30430</v>
          </cell>
          <cell r="H106" t="str">
            <v>5302</v>
          </cell>
          <cell r="I106" t="str">
            <v>E332441</v>
          </cell>
        </row>
        <row r="107">
          <cell r="A107" t="str">
            <v>COMPUTACENTER LTD</v>
          </cell>
          <cell r="B107" t="str">
            <v>4338414</v>
          </cell>
          <cell r="C107">
            <v>250</v>
          </cell>
          <cell r="D107" t="str">
            <v>PRD-2-03</v>
          </cell>
          <cell r="E107" t="str">
            <v>O153057</v>
          </cell>
          <cell r="F107" t="str">
            <v>MANAGED SERVICES</v>
          </cell>
          <cell r="G107" t="str">
            <v>30432</v>
          </cell>
          <cell r="H107" t="str">
            <v>4524</v>
          </cell>
          <cell r="I107" t="str">
            <v>E333455</v>
          </cell>
        </row>
        <row r="108">
          <cell r="A108" t="str">
            <v>COMPUTACENTER LTD</v>
          </cell>
          <cell r="B108" t="str">
            <v>4335789</v>
          </cell>
          <cell r="C108">
            <v>977.29</v>
          </cell>
          <cell r="D108" t="str">
            <v>PRD-2-03</v>
          </cell>
          <cell r="E108" t="str">
            <v>O152788</v>
          </cell>
          <cell r="F108" t="str">
            <v>IT SOFTWARE</v>
          </cell>
          <cell r="G108" t="str">
            <v>30430</v>
          </cell>
          <cell r="H108" t="str">
            <v>6102</v>
          </cell>
          <cell r="I108" t="str">
            <v>E333270</v>
          </cell>
        </row>
        <row r="109">
          <cell r="A109" t="str">
            <v>COMPUTACENTER LTD</v>
          </cell>
          <cell r="B109" t="str">
            <v>4333869</v>
          </cell>
          <cell r="C109">
            <v>37.5</v>
          </cell>
          <cell r="D109" t="str">
            <v>PRD-2-03</v>
          </cell>
          <cell r="E109" t="str">
            <v>O152394</v>
          </cell>
          <cell r="F109" t="str">
            <v>IT SOFTWARE</v>
          </cell>
          <cell r="G109" t="str">
            <v>30430</v>
          </cell>
          <cell r="H109" t="str">
            <v>6102</v>
          </cell>
          <cell r="I109" t="str">
            <v>E333137</v>
          </cell>
        </row>
        <row r="110">
          <cell r="A110" t="str">
            <v>COMPUTACENTER LTD</v>
          </cell>
          <cell r="B110" t="str">
            <v>4326924</v>
          </cell>
          <cell r="C110">
            <v>130.27000000000001</v>
          </cell>
          <cell r="D110" t="str">
            <v>PRD-2-03</v>
          </cell>
          <cell r="E110" t="str">
            <v>O152060</v>
          </cell>
          <cell r="F110" t="str">
            <v>IT SOFTWARE</v>
          </cell>
          <cell r="G110" t="str">
            <v>30430</v>
          </cell>
          <cell r="H110" t="str">
            <v>6102</v>
          </cell>
          <cell r="I110" t="str">
            <v>E332753</v>
          </cell>
        </row>
        <row r="111">
          <cell r="A111" t="str">
            <v>COMPUTACENTER LTD</v>
          </cell>
          <cell r="B111" t="str">
            <v>4325242</v>
          </cell>
          <cell r="C111">
            <v>339.08</v>
          </cell>
          <cell r="D111" t="str">
            <v>PRD-2-03</v>
          </cell>
          <cell r="E111" t="str">
            <v>O152060</v>
          </cell>
          <cell r="F111" t="str">
            <v>IT SOFTWARE</v>
          </cell>
          <cell r="G111" t="str">
            <v>30430</v>
          </cell>
          <cell r="H111" t="str">
            <v>6102</v>
          </cell>
          <cell r="I111" t="str">
            <v>E332756</v>
          </cell>
        </row>
        <row r="112">
          <cell r="A112" t="str">
            <v>COMPUTACENTER LTD</v>
          </cell>
          <cell r="B112" t="str">
            <v>4325242</v>
          </cell>
          <cell r="C112">
            <v>626.05999999999995</v>
          </cell>
          <cell r="D112" t="str">
            <v>PRD-2-03</v>
          </cell>
          <cell r="E112" t="str">
            <v>O152060</v>
          </cell>
          <cell r="F112" t="str">
            <v>IT SOFTWARE</v>
          </cell>
          <cell r="G112" t="str">
            <v>30430</v>
          </cell>
          <cell r="H112" t="str">
            <v>6102</v>
          </cell>
          <cell r="I112" t="str">
            <v>E332756</v>
          </cell>
        </row>
        <row r="113">
          <cell r="A113" t="str">
            <v>COMPUTACENTER LTD</v>
          </cell>
          <cell r="B113" t="str">
            <v>4325242</v>
          </cell>
          <cell r="C113">
            <v>413.64</v>
          </cell>
          <cell r="D113" t="str">
            <v>PRD-2-03</v>
          </cell>
          <cell r="E113" t="str">
            <v>O152060</v>
          </cell>
          <cell r="F113" t="str">
            <v>IT SOFTWARE</v>
          </cell>
          <cell r="G113" t="str">
            <v>30430</v>
          </cell>
          <cell r="H113" t="str">
            <v>6102</v>
          </cell>
          <cell r="I113" t="str">
            <v>E332756</v>
          </cell>
        </row>
        <row r="114">
          <cell r="A114" t="str">
            <v>COMPUTACENTER LTD</v>
          </cell>
          <cell r="B114" t="str">
            <v>4325059</v>
          </cell>
          <cell r="C114">
            <v>206.82</v>
          </cell>
          <cell r="D114" t="str">
            <v>PRD-2-03</v>
          </cell>
          <cell r="E114" t="str">
            <v>O152394</v>
          </cell>
          <cell r="F114" t="str">
            <v>IT SOFTWARE</v>
          </cell>
          <cell r="G114" t="str">
            <v>30430</v>
          </cell>
          <cell r="H114" t="str">
            <v>6102</v>
          </cell>
          <cell r="I114" t="str">
            <v>E332755</v>
          </cell>
        </row>
        <row r="115">
          <cell r="A115" t="str">
            <v>COMPUTACENTER LTD</v>
          </cell>
          <cell r="B115" t="str">
            <v>4328615</v>
          </cell>
          <cell r="C115">
            <v>37.5</v>
          </cell>
          <cell r="D115" t="str">
            <v>PRD-2-03</v>
          </cell>
          <cell r="E115" t="str">
            <v>O152218</v>
          </cell>
          <cell r="F115" t="str">
            <v>IT SOFTWARE</v>
          </cell>
          <cell r="G115" t="str">
            <v>30430</v>
          </cell>
          <cell r="H115" t="str">
            <v>6102</v>
          </cell>
          <cell r="I115" t="str">
            <v>E332878</v>
          </cell>
        </row>
        <row r="116">
          <cell r="A116" t="str">
            <v>COMPUTACENTER LTD</v>
          </cell>
          <cell r="B116" t="str">
            <v>4336199</v>
          </cell>
          <cell r="C116">
            <v>413.64</v>
          </cell>
          <cell r="D116" t="str">
            <v>PRD-2-03</v>
          </cell>
          <cell r="E116" t="str">
            <v>O153166</v>
          </cell>
          <cell r="F116" t="str">
            <v>IT SOFTWARE</v>
          </cell>
          <cell r="G116" t="str">
            <v>30432</v>
          </cell>
          <cell r="H116" t="str">
            <v>6102</v>
          </cell>
          <cell r="I116" t="str">
            <v>E333271</v>
          </cell>
        </row>
        <row r="117">
          <cell r="A117" t="str">
            <v>COMPUTACENTER LTD</v>
          </cell>
          <cell r="B117" t="str">
            <v>4336199</v>
          </cell>
          <cell r="C117">
            <v>621.17999999999995</v>
          </cell>
          <cell r="D117" t="str">
            <v>PRD-2-03</v>
          </cell>
          <cell r="E117" t="str">
            <v>O153166</v>
          </cell>
          <cell r="F117" t="str">
            <v>IT SOFTWARE</v>
          </cell>
          <cell r="G117" t="str">
            <v>30432</v>
          </cell>
          <cell r="H117" t="str">
            <v>6102</v>
          </cell>
          <cell r="I117" t="str">
            <v>E333271</v>
          </cell>
        </row>
        <row r="118">
          <cell r="A118" t="str">
            <v>COMPUTACENTER LTD</v>
          </cell>
          <cell r="B118" t="str">
            <v>4348241</v>
          </cell>
          <cell r="C118">
            <v>2</v>
          </cell>
          <cell r="D118" t="str">
            <v>PRD-2-03</v>
          </cell>
          <cell r="E118" t="str">
            <v>O153634</v>
          </cell>
          <cell r="F118" t="str">
            <v>IT HARDWARE</v>
          </cell>
          <cell r="G118" t="str">
            <v>30432</v>
          </cell>
          <cell r="H118" t="str">
            <v>6103</v>
          </cell>
          <cell r="I118" t="str">
            <v>E334352</v>
          </cell>
        </row>
        <row r="119">
          <cell r="A119" t="str">
            <v>COMPUTACENTER LTD</v>
          </cell>
          <cell r="B119" t="str">
            <v>4348241</v>
          </cell>
          <cell r="C119">
            <v>194.7</v>
          </cell>
          <cell r="D119" t="str">
            <v>PRD-2-03</v>
          </cell>
          <cell r="E119" t="str">
            <v>O153634</v>
          </cell>
          <cell r="F119" t="str">
            <v>IT HARDWARE</v>
          </cell>
          <cell r="G119" t="str">
            <v>30432</v>
          </cell>
          <cell r="H119" t="str">
            <v>6103</v>
          </cell>
          <cell r="I119" t="str">
            <v>E334352</v>
          </cell>
        </row>
        <row r="120">
          <cell r="A120" t="str">
            <v>COMPUTACENTER LTD</v>
          </cell>
          <cell r="B120" t="str">
            <v>4348275</v>
          </cell>
          <cell r="C120">
            <v>1092</v>
          </cell>
          <cell r="D120" t="str">
            <v>PRD-2-03</v>
          </cell>
          <cell r="E120" t="str">
            <v>O153637</v>
          </cell>
          <cell r="F120" t="str">
            <v>IT HARDWARE</v>
          </cell>
          <cell r="G120" t="str">
            <v>30432</v>
          </cell>
          <cell r="H120" t="str">
            <v>6103</v>
          </cell>
          <cell r="I120" t="str">
            <v>E334354</v>
          </cell>
        </row>
        <row r="121">
          <cell r="A121" t="str">
            <v>COMPUTACENTER LTD</v>
          </cell>
          <cell r="B121" t="str">
            <v>4341125</v>
          </cell>
          <cell r="C121">
            <v>546</v>
          </cell>
          <cell r="D121" t="str">
            <v>PRD-2-03</v>
          </cell>
          <cell r="E121" t="str">
            <v>O153165</v>
          </cell>
          <cell r="F121" t="str">
            <v>IT HARDWARE</v>
          </cell>
          <cell r="G121" t="str">
            <v>30432</v>
          </cell>
          <cell r="H121" t="str">
            <v>6103</v>
          </cell>
          <cell r="I121" t="str">
            <v>E333769</v>
          </cell>
        </row>
        <row r="122">
          <cell r="A122" t="str">
            <v>COMPUTACENTER LTD</v>
          </cell>
          <cell r="B122" t="str">
            <v>4341125</v>
          </cell>
          <cell r="C122">
            <v>546</v>
          </cell>
          <cell r="D122" t="str">
            <v>PRD-2-03</v>
          </cell>
          <cell r="E122" t="str">
            <v>O153165</v>
          </cell>
          <cell r="F122" t="str">
            <v>IT HARDWARE</v>
          </cell>
          <cell r="G122" t="str">
            <v>30432</v>
          </cell>
          <cell r="H122" t="str">
            <v>6103</v>
          </cell>
          <cell r="I122" t="str">
            <v>E333769</v>
          </cell>
        </row>
        <row r="123">
          <cell r="A123" t="str">
            <v>COMPUTACENTER LTD</v>
          </cell>
          <cell r="B123" t="str">
            <v>4341125</v>
          </cell>
          <cell r="C123">
            <v>231.6</v>
          </cell>
          <cell r="D123" t="str">
            <v>PRD-2-03</v>
          </cell>
          <cell r="E123" t="str">
            <v>O153165</v>
          </cell>
          <cell r="F123" t="str">
            <v>IT HARDWARE</v>
          </cell>
          <cell r="G123" t="str">
            <v>30432</v>
          </cell>
          <cell r="H123" t="str">
            <v>6103</v>
          </cell>
          <cell r="I123" t="str">
            <v>E333769</v>
          </cell>
        </row>
        <row r="124">
          <cell r="A124" t="str">
            <v>COMPUTACENTER LTD</v>
          </cell>
          <cell r="B124" t="str">
            <v>4341125</v>
          </cell>
          <cell r="C124">
            <v>420</v>
          </cell>
          <cell r="D124" t="str">
            <v>PRD-2-03</v>
          </cell>
          <cell r="E124" t="str">
            <v>O153165</v>
          </cell>
          <cell r="F124" t="str">
            <v>IT HARDWARE</v>
          </cell>
          <cell r="G124" t="str">
            <v>30432</v>
          </cell>
          <cell r="H124" t="str">
            <v>6103</v>
          </cell>
          <cell r="I124" t="str">
            <v>E333769</v>
          </cell>
        </row>
        <row r="125">
          <cell r="A125" t="str">
            <v>COMPUTACENTER LTD</v>
          </cell>
          <cell r="B125" t="str">
            <v>4341125</v>
          </cell>
          <cell r="C125">
            <v>0</v>
          </cell>
          <cell r="D125" t="str">
            <v>PRD-2-03</v>
          </cell>
          <cell r="E125" t="str">
            <v>O153165</v>
          </cell>
          <cell r="F125" t="str">
            <v>IT HARDWARE</v>
          </cell>
          <cell r="G125" t="str">
            <v>30432</v>
          </cell>
          <cell r="H125" t="str">
            <v>6103</v>
          </cell>
          <cell r="I125" t="str">
            <v>E333769</v>
          </cell>
        </row>
        <row r="126">
          <cell r="A126" t="str">
            <v>COMPUTACENTER LTD</v>
          </cell>
          <cell r="B126" t="str">
            <v>4341125</v>
          </cell>
          <cell r="C126">
            <v>0</v>
          </cell>
          <cell r="D126" t="str">
            <v>PRD-2-03</v>
          </cell>
          <cell r="E126" t="str">
            <v>O153165</v>
          </cell>
          <cell r="F126" t="str">
            <v>IT HARDWARE</v>
          </cell>
          <cell r="G126" t="str">
            <v>30432</v>
          </cell>
          <cell r="H126" t="str">
            <v>6103</v>
          </cell>
          <cell r="I126" t="str">
            <v>E333769</v>
          </cell>
        </row>
        <row r="127">
          <cell r="A127" t="str">
            <v>COMPUTACENTER LTD</v>
          </cell>
          <cell r="B127" t="str">
            <v>4329352</v>
          </cell>
          <cell r="C127">
            <v>1538.5</v>
          </cell>
          <cell r="D127" t="str">
            <v>PRD-2-03</v>
          </cell>
          <cell r="E127" t="str">
            <v>O152673</v>
          </cell>
          <cell r="F127" t="str">
            <v>IT HARDWARE</v>
          </cell>
          <cell r="G127" t="str">
            <v>30432</v>
          </cell>
          <cell r="H127" t="str">
            <v>6103</v>
          </cell>
          <cell r="I127" t="str">
            <v>E333294</v>
          </cell>
        </row>
        <row r="128">
          <cell r="A128" t="str">
            <v>COMPUTACENTER LTD</v>
          </cell>
          <cell r="B128" t="str">
            <v>4333902</v>
          </cell>
          <cell r="C128">
            <v>111.14</v>
          </cell>
          <cell r="D128" t="str">
            <v>PRD-2-03</v>
          </cell>
          <cell r="E128" t="str">
            <v>O153050</v>
          </cell>
          <cell r="F128" t="str">
            <v>IT HARDWARE</v>
          </cell>
          <cell r="G128" t="str">
            <v>30432</v>
          </cell>
          <cell r="H128" t="str">
            <v>6103</v>
          </cell>
          <cell r="I128" t="str">
            <v>E333138</v>
          </cell>
        </row>
        <row r="129">
          <cell r="A129" t="str">
            <v>COMPUTACENTER LTD</v>
          </cell>
          <cell r="B129" t="str">
            <v>4325242</v>
          </cell>
          <cell r="C129">
            <v>126</v>
          </cell>
          <cell r="D129" t="str">
            <v>PRD-2-03</v>
          </cell>
          <cell r="E129" t="str">
            <v>O152060</v>
          </cell>
          <cell r="F129" t="str">
            <v>IT HARDWARE</v>
          </cell>
          <cell r="G129" t="str">
            <v>30432</v>
          </cell>
          <cell r="H129" t="str">
            <v>6103</v>
          </cell>
          <cell r="I129" t="str">
            <v>E332756</v>
          </cell>
        </row>
        <row r="130">
          <cell r="A130" t="str">
            <v>COMPUTACENTER LTD</v>
          </cell>
          <cell r="B130" t="str">
            <v>4325242</v>
          </cell>
          <cell r="C130">
            <v>34.299999999999997</v>
          </cell>
          <cell r="D130" t="str">
            <v>PRD-2-03</v>
          </cell>
          <cell r="E130" t="str">
            <v>O152060</v>
          </cell>
          <cell r="F130" t="str">
            <v>IT HARDWARE</v>
          </cell>
          <cell r="G130" t="str">
            <v>30432</v>
          </cell>
          <cell r="H130" t="str">
            <v>6103</v>
          </cell>
          <cell r="I130" t="str">
            <v>E332756</v>
          </cell>
        </row>
        <row r="131">
          <cell r="A131" t="str">
            <v>COMPUTACENTER LTD</v>
          </cell>
          <cell r="B131" t="str">
            <v>4325242</v>
          </cell>
          <cell r="C131">
            <v>110</v>
          </cell>
          <cell r="D131" t="str">
            <v>PRD-2-03</v>
          </cell>
          <cell r="E131" t="str">
            <v>O152060</v>
          </cell>
          <cell r="F131" t="str">
            <v>IT HARDWARE</v>
          </cell>
          <cell r="G131" t="str">
            <v>30432</v>
          </cell>
          <cell r="H131" t="str">
            <v>6103</v>
          </cell>
          <cell r="I131" t="str">
            <v>E332756</v>
          </cell>
        </row>
        <row r="132">
          <cell r="A132" t="str">
            <v>COMPUTACENTER LTD</v>
          </cell>
          <cell r="B132" t="str">
            <v>4328470</v>
          </cell>
          <cell r="C132">
            <v>576.17999999999995</v>
          </cell>
          <cell r="D132" t="str">
            <v>PRD-2-03</v>
          </cell>
          <cell r="E132" t="str">
            <v>O152744</v>
          </cell>
          <cell r="F132" t="str">
            <v>IT HARDWARE</v>
          </cell>
          <cell r="G132" t="str">
            <v>30432</v>
          </cell>
          <cell r="H132" t="str">
            <v>6103</v>
          </cell>
          <cell r="I132" t="str">
            <v>E332877</v>
          </cell>
        </row>
        <row r="133">
          <cell r="A133" t="str">
            <v>COMPUTACENTER LTD</v>
          </cell>
          <cell r="B133" t="str">
            <v>4326035</v>
          </cell>
          <cell r="C133">
            <v>420</v>
          </cell>
          <cell r="D133" t="str">
            <v>PRD-2-03</v>
          </cell>
          <cell r="E133" t="str">
            <v>O152672</v>
          </cell>
          <cell r="F133" t="str">
            <v>COURIER SERVICE</v>
          </cell>
          <cell r="G133" t="str">
            <v>30430</v>
          </cell>
          <cell r="H133" t="str">
            <v>6303</v>
          </cell>
          <cell r="I133" t="str">
            <v>E332892</v>
          </cell>
        </row>
        <row r="134">
          <cell r="A134" t="str">
            <v>COOL-TOOLS UK LTD</v>
          </cell>
          <cell r="B134" t="str">
            <v>2026</v>
          </cell>
          <cell r="C134">
            <v>1150</v>
          </cell>
          <cell r="D134" t="str">
            <v>PRD-2-03</v>
          </cell>
          <cell r="E134" t="str">
            <v>O153413</v>
          </cell>
          <cell r="F134" t="str">
            <v>SOFTWARE MAINTENANCE</v>
          </cell>
          <cell r="G134" t="str">
            <v>30430</v>
          </cell>
          <cell r="H134" t="str">
            <v>6107</v>
          </cell>
          <cell r="I134" t="str">
            <v>E331289</v>
          </cell>
        </row>
        <row r="135">
          <cell r="A135" t="str">
            <v>CORPORATE DIRECT (EUROPE) PLC</v>
          </cell>
          <cell r="B135" t="str">
            <v>INV66302</v>
          </cell>
          <cell r="C135">
            <v>7.25</v>
          </cell>
          <cell r="D135" t="str">
            <v>PRD-2-03</v>
          </cell>
          <cell r="G135" t="str">
            <v>30432</v>
          </cell>
          <cell r="H135" t="str">
            <v>6103</v>
          </cell>
          <cell r="I135" t="str">
            <v>E334760</v>
          </cell>
        </row>
        <row r="136">
          <cell r="A136" t="str">
            <v>CORPORATE DIRECT (EUROPE) PLC</v>
          </cell>
          <cell r="B136" t="str">
            <v>INV66302</v>
          </cell>
          <cell r="C136">
            <v>39</v>
          </cell>
          <cell r="D136" t="str">
            <v>PRD-2-03</v>
          </cell>
          <cell r="E136" t="str">
            <v>O153935</v>
          </cell>
          <cell r="F136" t="str">
            <v>IT HARDWARE</v>
          </cell>
          <cell r="G136" t="str">
            <v>30432</v>
          </cell>
          <cell r="H136" t="str">
            <v>6103</v>
          </cell>
          <cell r="I136" t="str">
            <v>E334760</v>
          </cell>
        </row>
        <row r="137">
          <cell r="A137" t="str">
            <v>CORPORATE DIRECT (EUROPE) PLC</v>
          </cell>
          <cell r="B137" t="str">
            <v>INV65806</v>
          </cell>
          <cell r="C137">
            <v>151.80000000000001</v>
          </cell>
          <cell r="D137" t="str">
            <v>PRD-2-03</v>
          </cell>
          <cell r="E137" t="str">
            <v>O153432</v>
          </cell>
          <cell r="F137" t="str">
            <v>IT HARDWARE</v>
          </cell>
          <cell r="G137" t="str">
            <v>30432</v>
          </cell>
          <cell r="H137" t="str">
            <v>6103</v>
          </cell>
          <cell r="I137" t="str">
            <v>E333291</v>
          </cell>
        </row>
        <row r="138">
          <cell r="A138" t="str">
            <v>CORPORATE DIRECT (EUROPE) PLC</v>
          </cell>
          <cell r="B138" t="str">
            <v>INV65807</v>
          </cell>
          <cell r="C138">
            <v>447.2</v>
          </cell>
          <cell r="D138" t="str">
            <v>PRD-2-03</v>
          </cell>
          <cell r="E138" t="str">
            <v>O153028</v>
          </cell>
          <cell r="F138" t="str">
            <v>IT HARDWARE</v>
          </cell>
          <cell r="G138" t="str">
            <v>30432</v>
          </cell>
          <cell r="H138" t="str">
            <v>6103</v>
          </cell>
          <cell r="I138" t="str">
            <v>E333290</v>
          </cell>
        </row>
        <row r="139">
          <cell r="A139" t="str">
            <v>CORPORATE DIRECT (EUROPE) PLC</v>
          </cell>
          <cell r="B139" t="str">
            <v>INV65807</v>
          </cell>
          <cell r="C139">
            <v>560</v>
          </cell>
          <cell r="D139" t="str">
            <v>PRD-2-03</v>
          </cell>
          <cell r="E139" t="str">
            <v>O153028</v>
          </cell>
          <cell r="F139" t="str">
            <v>IT HARDWARE</v>
          </cell>
          <cell r="G139" t="str">
            <v>30432</v>
          </cell>
          <cell r="H139" t="str">
            <v>6103</v>
          </cell>
          <cell r="I139" t="str">
            <v>E333290</v>
          </cell>
        </row>
        <row r="140">
          <cell r="A140" t="str">
            <v>CORPORATE DIRECT (EUROPE) PLC</v>
          </cell>
          <cell r="B140" t="str">
            <v>INV65530</v>
          </cell>
          <cell r="C140">
            <v>48.25</v>
          </cell>
          <cell r="D140" t="str">
            <v>PRD-2-03</v>
          </cell>
          <cell r="E140" t="str">
            <v>O152692</v>
          </cell>
          <cell r="F140" t="str">
            <v>IT HARDWARE</v>
          </cell>
          <cell r="G140" t="str">
            <v>30432</v>
          </cell>
          <cell r="H140" t="str">
            <v>6103</v>
          </cell>
          <cell r="I140" t="str">
            <v>E332752</v>
          </cell>
        </row>
        <row r="141">
          <cell r="A141" t="str">
            <v>KEAVIL HOUSE HOTEL</v>
          </cell>
          <cell r="B141" t="str">
            <v>44421</v>
          </cell>
          <cell r="C141">
            <v>71.400000000000006</v>
          </cell>
          <cell r="D141" t="str">
            <v>PRD-2-03</v>
          </cell>
          <cell r="E141" t="str">
            <v>O151158</v>
          </cell>
          <cell r="F141" t="str">
            <v>IT TRAINING</v>
          </cell>
          <cell r="G141" t="str">
            <v>12201</v>
          </cell>
          <cell r="H141" t="str">
            <v>6201</v>
          </cell>
          <cell r="I141" t="str">
            <v>E331626</v>
          </cell>
        </row>
        <row r="142">
          <cell r="A142" t="str">
            <v>KEAVIL HOUSE HOTEL</v>
          </cell>
          <cell r="B142" t="str">
            <v>44421</v>
          </cell>
          <cell r="C142">
            <v>321.87</v>
          </cell>
          <cell r="D142" t="str">
            <v>PRD-2-03</v>
          </cell>
          <cell r="E142" t="str">
            <v>O151158</v>
          </cell>
          <cell r="F142" t="str">
            <v>IT TRAINING</v>
          </cell>
          <cell r="G142" t="str">
            <v>12201</v>
          </cell>
          <cell r="H142" t="str">
            <v>6201</v>
          </cell>
          <cell r="I142" t="str">
            <v>E331626</v>
          </cell>
        </row>
        <row r="143">
          <cell r="A143" t="str">
            <v>KEAVIL HOUSE HOTEL</v>
          </cell>
          <cell r="B143" t="str">
            <v>44868</v>
          </cell>
          <cell r="C143">
            <v>351.06</v>
          </cell>
          <cell r="D143" t="str">
            <v>PRD-2-03</v>
          </cell>
          <cell r="E143" t="str">
            <v>O152536</v>
          </cell>
          <cell r="F143" t="str">
            <v>CONFERENCE EXPENSES</v>
          </cell>
          <cell r="G143" t="str">
            <v>30430</v>
          </cell>
          <cell r="H143" t="str">
            <v>6405</v>
          </cell>
          <cell r="I143" t="str">
            <v>E333332</v>
          </cell>
        </row>
        <row r="144">
          <cell r="A144" t="str">
            <v>KEAVIL HOUSE HOTEL</v>
          </cell>
          <cell r="B144" t="str">
            <v>44868</v>
          </cell>
          <cell r="C144">
            <v>-325.75</v>
          </cell>
          <cell r="D144" t="str">
            <v>PRD-2-03</v>
          </cell>
          <cell r="E144" t="str">
            <v>O152536</v>
          </cell>
          <cell r="F144" t="str">
            <v>CONFERENCE EXPENSES</v>
          </cell>
          <cell r="G144" t="str">
            <v>30430</v>
          </cell>
          <cell r="H144" t="str">
            <v>6405</v>
          </cell>
          <cell r="I144" t="str">
            <v>E333332</v>
          </cell>
        </row>
        <row r="145">
          <cell r="A145" t="str">
            <v>KEAVIL HOUSE HOTEL</v>
          </cell>
          <cell r="B145" t="str">
            <v>44868</v>
          </cell>
          <cell r="C145">
            <v>270</v>
          </cell>
          <cell r="D145" t="str">
            <v>PRD-2-03</v>
          </cell>
          <cell r="E145" t="str">
            <v>O152536</v>
          </cell>
          <cell r="F145" t="str">
            <v>CONFERENCE EXPENSES</v>
          </cell>
          <cell r="G145" t="str">
            <v>30430</v>
          </cell>
          <cell r="H145" t="str">
            <v>6405</v>
          </cell>
          <cell r="I145" t="str">
            <v>E333332</v>
          </cell>
        </row>
        <row r="146">
          <cell r="A146" t="str">
            <v>KEAVIL HOUSE HOTEL</v>
          </cell>
          <cell r="B146" t="str">
            <v>44868</v>
          </cell>
          <cell r="C146">
            <v>100</v>
          </cell>
          <cell r="D146" t="str">
            <v>PRD-2-03</v>
          </cell>
          <cell r="E146" t="str">
            <v>O152536</v>
          </cell>
          <cell r="F146" t="str">
            <v>CONFERENCE EXPENSES</v>
          </cell>
          <cell r="G146" t="str">
            <v>30430</v>
          </cell>
          <cell r="H146" t="str">
            <v>6405</v>
          </cell>
          <cell r="I146" t="str">
            <v>E333332</v>
          </cell>
        </row>
        <row r="147">
          <cell r="A147" t="str">
            <v>KEAVIL HOUSE HOTEL</v>
          </cell>
          <cell r="B147" t="str">
            <v>44868</v>
          </cell>
          <cell r="C147">
            <v>325.75</v>
          </cell>
          <cell r="D147" t="str">
            <v>PRD-2-03</v>
          </cell>
          <cell r="E147" t="str">
            <v>O152536</v>
          </cell>
          <cell r="F147" t="str">
            <v>CONFERENCE EXPENSES</v>
          </cell>
          <cell r="G147" t="str">
            <v>30430</v>
          </cell>
          <cell r="H147" t="str">
            <v>6405</v>
          </cell>
          <cell r="I147" t="str">
            <v>E333332</v>
          </cell>
        </row>
        <row r="148">
          <cell r="A148" t="str">
            <v>ORION MEDIA MARKETING PLC</v>
          </cell>
          <cell r="B148" t="str">
            <v>527346</v>
          </cell>
          <cell r="C148">
            <v>1100</v>
          </cell>
          <cell r="D148" t="str">
            <v>PRD-2-03</v>
          </cell>
          <cell r="E148" t="str">
            <v>O153153</v>
          </cell>
          <cell r="F148" t="str">
            <v>IT HARDWARE</v>
          </cell>
          <cell r="G148" t="str">
            <v>30432</v>
          </cell>
          <cell r="H148" t="str">
            <v>6103</v>
          </cell>
          <cell r="I148" t="str">
            <v>E333465</v>
          </cell>
        </row>
        <row r="149">
          <cell r="A149" t="str">
            <v>RS COMPONENTS LTD</v>
          </cell>
          <cell r="B149" t="str">
            <v>7568543</v>
          </cell>
          <cell r="C149">
            <v>-93.12</v>
          </cell>
          <cell r="D149" t="str">
            <v>PRD-2-03</v>
          </cell>
          <cell r="E149" t="str">
            <v>O152919</v>
          </cell>
          <cell r="F149" t="str">
            <v>IT HARDWARE</v>
          </cell>
          <cell r="G149" t="str">
            <v>30432</v>
          </cell>
          <cell r="H149" t="str">
            <v>6103</v>
          </cell>
          <cell r="I149" t="str">
            <v>E334651</v>
          </cell>
        </row>
        <row r="150">
          <cell r="A150" t="str">
            <v>RS COMPONENTS LTD</v>
          </cell>
          <cell r="B150" t="str">
            <v>4830756</v>
          </cell>
          <cell r="C150">
            <v>12</v>
          </cell>
          <cell r="D150" t="str">
            <v>PRD-2-03</v>
          </cell>
          <cell r="G150" t="str">
            <v>30432</v>
          </cell>
          <cell r="H150" t="str">
            <v>6103</v>
          </cell>
          <cell r="I150" t="str">
            <v>E332926</v>
          </cell>
        </row>
        <row r="151">
          <cell r="A151" t="str">
            <v>RS COMPONENTS LTD</v>
          </cell>
          <cell r="B151" t="str">
            <v>4830756</v>
          </cell>
          <cell r="C151">
            <v>93.12</v>
          </cell>
          <cell r="D151" t="str">
            <v>PRD-2-03</v>
          </cell>
          <cell r="E151" t="str">
            <v>O152919</v>
          </cell>
          <cell r="F151" t="str">
            <v>IT HARDWARE</v>
          </cell>
          <cell r="G151" t="str">
            <v>30432</v>
          </cell>
          <cell r="H151" t="str">
            <v>6103</v>
          </cell>
          <cell r="I151" t="str">
            <v>E332926</v>
          </cell>
        </row>
        <row r="152">
          <cell r="A152" t="str">
            <v>RS COMPONENTS LTD</v>
          </cell>
          <cell r="B152" t="str">
            <v>4830756</v>
          </cell>
          <cell r="C152">
            <v>75.650000000000006</v>
          </cell>
          <cell r="D152" t="str">
            <v>PRD-2-03</v>
          </cell>
          <cell r="E152" t="str">
            <v>O152919</v>
          </cell>
          <cell r="F152" t="str">
            <v>IT HARDWARE</v>
          </cell>
          <cell r="G152" t="str">
            <v>30432</v>
          </cell>
          <cell r="H152" t="str">
            <v>6103</v>
          </cell>
          <cell r="I152" t="str">
            <v>E332926</v>
          </cell>
        </row>
        <row r="153">
          <cell r="A153" t="str">
            <v>RS COMPONENTS LTD</v>
          </cell>
          <cell r="B153" t="str">
            <v>4830756</v>
          </cell>
          <cell r="C153">
            <v>66.430000000000007</v>
          </cell>
          <cell r="D153" t="str">
            <v>PRD-2-03</v>
          </cell>
          <cell r="E153" t="str">
            <v>O152919</v>
          </cell>
          <cell r="F153" t="str">
            <v>IT HARDWARE</v>
          </cell>
          <cell r="G153" t="str">
            <v>30432</v>
          </cell>
          <cell r="H153" t="str">
            <v>6103</v>
          </cell>
          <cell r="I153" t="str">
            <v>E332926</v>
          </cell>
        </row>
        <row r="154">
          <cell r="A154" t="str">
            <v>SWALLOW HOTEL (DUNDEE)</v>
          </cell>
          <cell r="B154" t="str">
            <v>30911</v>
          </cell>
          <cell r="C154">
            <v>85.96</v>
          </cell>
          <cell r="D154" t="str">
            <v>PRD-2-03</v>
          </cell>
          <cell r="E154" t="str">
            <v>O154268</v>
          </cell>
          <cell r="F154" t="str">
            <v>CONFERENCE EXPENSES</v>
          </cell>
          <cell r="G154" t="str">
            <v>30432</v>
          </cell>
          <cell r="H154" t="str">
            <v>6403</v>
          </cell>
          <cell r="I154" t="str">
            <v>E334874</v>
          </cell>
        </row>
        <row r="155">
          <cell r="A155" t="str">
            <v>VODAFONE CORPORATE LTD</v>
          </cell>
          <cell r="B155" t="str">
            <v>K344742</v>
          </cell>
          <cell r="C155">
            <v>17.5</v>
          </cell>
          <cell r="D155" t="str">
            <v>PRD-2-03</v>
          </cell>
          <cell r="G155" t="str">
            <v>30432</v>
          </cell>
          <cell r="H155" t="str">
            <v>6503</v>
          </cell>
          <cell r="I155" t="str">
            <v>E332630</v>
          </cell>
        </row>
        <row r="156">
          <cell r="A156" t="str">
            <v>WIDE WORLD SERVICES LTD</v>
          </cell>
          <cell r="B156" t="str">
            <v>20030031</v>
          </cell>
          <cell r="C156">
            <v>15716</v>
          </cell>
          <cell r="D156" t="str">
            <v>PRD-2-03</v>
          </cell>
          <cell r="E156" t="str">
            <v>O153987</v>
          </cell>
          <cell r="F156" t="str">
            <v>SOFTWARE MAINTENANCE</v>
          </cell>
          <cell r="G156" t="str">
            <v>30432</v>
          </cell>
          <cell r="H156" t="str">
            <v>4524</v>
          </cell>
          <cell r="I156" t="str">
            <v>E334603</v>
          </cell>
        </row>
        <row r="157">
          <cell r="A157" t="str">
            <v>WIDE WORLD SERVICES LTD</v>
          </cell>
          <cell r="B157" t="str">
            <v>20030025</v>
          </cell>
          <cell r="C157">
            <v>0</v>
          </cell>
          <cell r="D157" t="str">
            <v>PRD-2-03</v>
          </cell>
          <cell r="E157" t="str">
            <v>O153987</v>
          </cell>
          <cell r="F157" t="str">
            <v>SOFTWARE MAINTENANCE</v>
          </cell>
          <cell r="G157" t="str">
            <v>30432</v>
          </cell>
          <cell r="H157" t="str">
            <v>4524</v>
          </cell>
          <cell r="I157" t="str">
            <v>E334604</v>
          </cell>
        </row>
        <row r="158">
          <cell r="A158" t="str">
            <v>WIDE WORLD SERVICES LTD</v>
          </cell>
          <cell r="B158" t="str">
            <v>20030025</v>
          </cell>
          <cell r="C158">
            <v>15716</v>
          </cell>
          <cell r="D158" t="str">
            <v>PRD-2-03</v>
          </cell>
          <cell r="E158" t="str">
            <v>O153987</v>
          </cell>
          <cell r="F158" t="str">
            <v>SOFTWARE MAINTENANCE</v>
          </cell>
          <cell r="G158" t="str">
            <v>30432</v>
          </cell>
          <cell r="H158" t="str">
            <v>4524</v>
          </cell>
          <cell r="I158" t="str">
            <v>E334604</v>
          </cell>
        </row>
        <row r="159">
          <cell r="C159">
            <v>281350.39999999997</v>
          </cell>
          <cell r="D159" t="str">
            <v>PRD-2-03 Total</v>
          </cell>
        </row>
        <row r="160">
          <cell r="A160" t="str">
            <v>BIGFISH</v>
          </cell>
          <cell r="B160" t="str">
            <v>28651</v>
          </cell>
          <cell r="C160">
            <v>270</v>
          </cell>
          <cell r="D160" t="str">
            <v>PRD-3-03</v>
          </cell>
          <cell r="E160" t="str">
            <v>O155262</v>
          </cell>
          <cell r="F160" t="str">
            <v>HARDWARE MAINTENANCE</v>
          </cell>
          <cell r="G160" t="str">
            <v>30432</v>
          </cell>
          <cell r="H160" t="str">
            <v>6106</v>
          </cell>
          <cell r="I160" t="str">
            <v>E337387</v>
          </cell>
        </row>
        <row r="161">
          <cell r="A161" t="str">
            <v>BRITISH TELECOMMUNICATIONS PLC</v>
          </cell>
          <cell r="B161" t="str">
            <v>ES82404027Q014</v>
          </cell>
          <cell r="C161">
            <v>40.270000000000003</v>
          </cell>
          <cell r="D161" t="str">
            <v>PRD-3-03</v>
          </cell>
          <cell r="G161" t="str">
            <v>12203</v>
          </cell>
          <cell r="H161" t="str">
            <v>6501</v>
          </cell>
          <cell r="I161" t="str">
            <v>E335315</v>
          </cell>
        </row>
        <row r="162">
          <cell r="A162" t="str">
            <v>BRITISH TELECOMMUNICATIONS PLC</v>
          </cell>
          <cell r="B162" t="str">
            <v>XI0819P0160284Q017</v>
          </cell>
          <cell r="C162">
            <v>636.5</v>
          </cell>
          <cell r="D162" t="str">
            <v>PRD-3-03</v>
          </cell>
          <cell r="G162" t="str">
            <v>30432</v>
          </cell>
          <cell r="H162" t="str">
            <v>6501</v>
          </cell>
          <cell r="I162" t="str">
            <v>E334977</v>
          </cell>
        </row>
        <row r="163">
          <cell r="A163" t="str">
            <v>BRITISH TELECOMMUNICATIONS PLC</v>
          </cell>
          <cell r="B163" t="str">
            <v>409669</v>
          </cell>
          <cell r="C163">
            <v>114</v>
          </cell>
          <cell r="D163" t="str">
            <v>PRD-3-03</v>
          </cell>
          <cell r="G163" t="str">
            <v>30432</v>
          </cell>
          <cell r="H163" t="str">
            <v>6501</v>
          </cell>
          <cell r="I163" t="str">
            <v>E334157</v>
          </cell>
        </row>
        <row r="164">
          <cell r="A164" t="str">
            <v>BRITISH TELECOMMUNICATIONS PLC</v>
          </cell>
          <cell r="B164" t="str">
            <v>20204796A009</v>
          </cell>
          <cell r="C164">
            <v>5786</v>
          </cell>
          <cell r="D164" t="str">
            <v>PRD-3-03</v>
          </cell>
          <cell r="G164" t="str">
            <v>30432</v>
          </cell>
          <cell r="H164" t="str">
            <v>6501</v>
          </cell>
          <cell r="I164" t="str">
            <v>E331529</v>
          </cell>
        </row>
        <row r="165">
          <cell r="A165" t="str">
            <v>BRITISH TELECOMMUNICATIONS PLC</v>
          </cell>
          <cell r="B165" t="str">
            <v>ES82749337Q007</v>
          </cell>
          <cell r="C165">
            <v>778.2</v>
          </cell>
          <cell r="D165" t="str">
            <v>PRD-3-03</v>
          </cell>
          <cell r="G165" t="str">
            <v>30432</v>
          </cell>
          <cell r="H165" t="str">
            <v>6501</v>
          </cell>
          <cell r="I165" t="str">
            <v>E335574</v>
          </cell>
        </row>
        <row r="166">
          <cell r="A166" t="str">
            <v>BRITISH TELECOMMUNICATIONS PLC</v>
          </cell>
          <cell r="B166" t="str">
            <v>ES82749272Q007</v>
          </cell>
          <cell r="C166">
            <v>15054.47</v>
          </cell>
          <cell r="D166" t="str">
            <v>PRD-3-03</v>
          </cell>
          <cell r="G166" t="str">
            <v>30432</v>
          </cell>
          <cell r="H166" t="str">
            <v>6501</v>
          </cell>
          <cell r="I166" t="str">
            <v>E335573</v>
          </cell>
        </row>
        <row r="167">
          <cell r="A167" t="str">
            <v>BRITISH TELECOMMUNICATIONS PLC</v>
          </cell>
          <cell r="B167" t="str">
            <v>ES82404027Q014</v>
          </cell>
          <cell r="C167">
            <v>93</v>
          </cell>
          <cell r="D167" t="str">
            <v>PRD-3-03</v>
          </cell>
          <cell r="G167" t="str">
            <v>12203</v>
          </cell>
          <cell r="H167" t="str">
            <v>6502</v>
          </cell>
          <cell r="I167" t="str">
            <v>E335315</v>
          </cell>
        </row>
        <row r="168">
          <cell r="A168" t="str">
            <v>BRITISH TELECOMMUNICATIONS PLC</v>
          </cell>
          <cell r="B168" t="str">
            <v>20244074Q009</v>
          </cell>
          <cell r="C168">
            <v>2497.5</v>
          </cell>
          <cell r="D168" t="str">
            <v>PRD-3-03</v>
          </cell>
          <cell r="G168" t="str">
            <v>30432</v>
          </cell>
          <cell r="H168" t="str">
            <v>6502</v>
          </cell>
          <cell r="I168" t="str">
            <v>E335566</v>
          </cell>
        </row>
        <row r="169">
          <cell r="A169" t="str">
            <v>BRITISH TELECOMMUNICATIONS PLC</v>
          </cell>
          <cell r="B169" t="str">
            <v>EWFCIACCT0284Q012</v>
          </cell>
          <cell r="C169">
            <v>10</v>
          </cell>
          <cell r="D169" t="str">
            <v>PRD-3-03</v>
          </cell>
          <cell r="G169" t="str">
            <v>30432</v>
          </cell>
          <cell r="H169" t="str">
            <v>6502</v>
          </cell>
          <cell r="I169" t="str">
            <v>E335565</v>
          </cell>
        </row>
        <row r="170">
          <cell r="A170" t="str">
            <v>BRITISH TELECOMMUNICATIONS PLC</v>
          </cell>
          <cell r="B170" t="str">
            <v>XI0820P0170284Q016</v>
          </cell>
          <cell r="C170">
            <v>848.06</v>
          </cell>
          <cell r="D170" t="str">
            <v>PRD-3-03</v>
          </cell>
          <cell r="G170" t="str">
            <v>30432</v>
          </cell>
          <cell r="H170" t="str">
            <v>6502</v>
          </cell>
          <cell r="I170" t="str">
            <v>E335212</v>
          </cell>
        </row>
        <row r="171">
          <cell r="A171" t="str">
            <v>BRITISH TELECOMMUNICATIONS PLC</v>
          </cell>
          <cell r="B171" t="str">
            <v>XI0011P0060284Q029</v>
          </cell>
          <cell r="C171">
            <v>1059.5999999999999</v>
          </cell>
          <cell r="D171" t="str">
            <v>PRD-3-03</v>
          </cell>
          <cell r="G171" t="str">
            <v>30432</v>
          </cell>
          <cell r="H171" t="str">
            <v>6502</v>
          </cell>
          <cell r="I171" t="str">
            <v>E334932</v>
          </cell>
        </row>
        <row r="172">
          <cell r="A172" t="str">
            <v>BRITISH TELECOMMUNICATIONS PLC</v>
          </cell>
          <cell r="B172" t="str">
            <v>XI0009P0040284Q029</v>
          </cell>
          <cell r="C172">
            <v>671.25</v>
          </cell>
          <cell r="D172" t="str">
            <v>PRD-3-03</v>
          </cell>
          <cell r="G172" t="str">
            <v>30432</v>
          </cell>
          <cell r="H172" t="str">
            <v>6502</v>
          </cell>
          <cell r="I172" t="str">
            <v>E334931</v>
          </cell>
        </row>
        <row r="173">
          <cell r="A173" t="str">
            <v>BRITISH TELECOMMUNICATIONS PLC</v>
          </cell>
          <cell r="B173" t="str">
            <v>XI0018P0130284Q029</v>
          </cell>
          <cell r="C173">
            <v>671.25</v>
          </cell>
          <cell r="D173" t="str">
            <v>PRD-3-03</v>
          </cell>
          <cell r="G173" t="str">
            <v>30432</v>
          </cell>
          <cell r="H173" t="str">
            <v>6502</v>
          </cell>
          <cell r="I173" t="str">
            <v>E334930</v>
          </cell>
        </row>
        <row r="174">
          <cell r="A174" t="str">
            <v>BRITISH TELECOMMUNICATIONS PLC</v>
          </cell>
          <cell r="B174" t="str">
            <v>XI0008P0030284Q029</v>
          </cell>
          <cell r="C174">
            <v>636.54</v>
          </cell>
          <cell r="D174" t="str">
            <v>PRD-3-03</v>
          </cell>
          <cell r="G174" t="str">
            <v>30432</v>
          </cell>
          <cell r="H174" t="str">
            <v>6502</v>
          </cell>
          <cell r="I174" t="str">
            <v>E334929</v>
          </cell>
        </row>
        <row r="175">
          <cell r="A175" t="str">
            <v>BRITISH TELECOMMUNICATIONS PLC</v>
          </cell>
          <cell r="B175" t="str">
            <v>XI0006P0010284Q029</v>
          </cell>
          <cell r="C175">
            <v>1695.58</v>
          </cell>
          <cell r="D175" t="str">
            <v>PRD-3-03</v>
          </cell>
          <cell r="G175" t="str">
            <v>30432</v>
          </cell>
          <cell r="H175" t="str">
            <v>6502</v>
          </cell>
          <cell r="I175" t="str">
            <v>E334928</v>
          </cell>
        </row>
        <row r="176">
          <cell r="A176" t="str">
            <v>BRITISH TELECOMMUNICATIONS PLC</v>
          </cell>
          <cell r="B176" t="str">
            <v>XI0017P0120284Q029</v>
          </cell>
          <cell r="C176">
            <v>707</v>
          </cell>
          <cell r="D176" t="str">
            <v>PRD-3-03</v>
          </cell>
          <cell r="G176" t="str">
            <v>30432</v>
          </cell>
          <cell r="H176" t="str">
            <v>6502</v>
          </cell>
          <cell r="I176" t="str">
            <v>E334927</v>
          </cell>
        </row>
        <row r="177">
          <cell r="A177" t="str">
            <v>BRITISH TELECOMMUNICATIONS PLC</v>
          </cell>
          <cell r="B177" t="str">
            <v>XI0837P0180284Q008</v>
          </cell>
          <cell r="C177">
            <v>576.75</v>
          </cell>
          <cell r="D177" t="str">
            <v>PRD-3-03</v>
          </cell>
          <cell r="G177" t="str">
            <v>30432</v>
          </cell>
          <cell r="H177" t="str">
            <v>6502</v>
          </cell>
          <cell r="I177" t="str">
            <v>E334926</v>
          </cell>
        </row>
        <row r="178">
          <cell r="A178" t="str">
            <v>BRITISH TELECOMMUNICATIONS PLC</v>
          </cell>
          <cell r="B178" t="str">
            <v>XI0013P0080284Q029</v>
          </cell>
          <cell r="C178">
            <v>707</v>
          </cell>
          <cell r="D178" t="str">
            <v>PRD-3-03</v>
          </cell>
          <cell r="G178" t="str">
            <v>30432</v>
          </cell>
          <cell r="H178" t="str">
            <v>6502</v>
          </cell>
          <cell r="I178" t="str">
            <v>E334925</v>
          </cell>
        </row>
        <row r="179">
          <cell r="A179" t="str">
            <v>BRITISH TELECOMMUNICATIONS PLC</v>
          </cell>
          <cell r="B179" t="str">
            <v>XI0014P0090284Q029</v>
          </cell>
          <cell r="C179">
            <v>671.25</v>
          </cell>
          <cell r="D179" t="str">
            <v>PRD-3-03</v>
          </cell>
          <cell r="G179" t="str">
            <v>30432</v>
          </cell>
          <cell r="H179" t="str">
            <v>6502</v>
          </cell>
          <cell r="I179" t="str">
            <v>E334924</v>
          </cell>
        </row>
        <row r="180">
          <cell r="A180" t="str">
            <v>BT MOBILE</v>
          </cell>
          <cell r="B180" t="str">
            <v>409933</v>
          </cell>
          <cell r="C180">
            <v>114</v>
          </cell>
          <cell r="D180" t="str">
            <v>PRD-3-03</v>
          </cell>
          <cell r="G180" t="str">
            <v>12201</v>
          </cell>
          <cell r="H180" t="str">
            <v>6501</v>
          </cell>
          <cell r="I180" t="str">
            <v>E337339</v>
          </cell>
        </row>
        <row r="181">
          <cell r="A181" t="str">
            <v>CABLE &amp; WIRELESS COMMUNICATIONS SERVICES LTD</v>
          </cell>
          <cell r="B181" t="str">
            <v>13992680</v>
          </cell>
          <cell r="C181">
            <v>105.66</v>
          </cell>
          <cell r="D181" t="str">
            <v>PRD-3-03</v>
          </cell>
          <cell r="G181" t="str">
            <v>30432</v>
          </cell>
          <cell r="H181" t="str">
            <v>6501</v>
          </cell>
          <cell r="I181" t="str">
            <v>E335906</v>
          </cell>
        </row>
        <row r="182">
          <cell r="A182" t="str">
            <v>CABLE &amp; WIRELESS COMMUNICATIONS SERVICES LTD</v>
          </cell>
          <cell r="B182" t="str">
            <v>14669482</v>
          </cell>
          <cell r="C182">
            <v>121.89</v>
          </cell>
          <cell r="D182" t="str">
            <v>PRD-3-03</v>
          </cell>
          <cell r="G182" t="str">
            <v>30432</v>
          </cell>
          <cell r="H182" t="str">
            <v>6509</v>
          </cell>
          <cell r="I182" t="str">
            <v>E336314</v>
          </cell>
        </row>
        <row r="183">
          <cell r="A183" t="str">
            <v>CABLE &amp; WIRELESS COMMUNICATIONS SERVICES LTD</v>
          </cell>
          <cell r="B183" t="str">
            <v>20000053</v>
          </cell>
          <cell r="C183">
            <v>925</v>
          </cell>
          <cell r="D183" t="str">
            <v>PRD-3-03</v>
          </cell>
          <cell r="G183" t="str">
            <v>30432</v>
          </cell>
          <cell r="H183" t="str">
            <v>6514</v>
          </cell>
          <cell r="I183" t="str">
            <v>E335666</v>
          </cell>
        </row>
        <row r="184">
          <cell r="A184" t="str">
            <v>CDR GROUP LTD</v>
          </cell>
          <cell r="B184" t="str">
            <v>035662</v>
          </cell>
          <cell r="C184">
            <v>50</v>
          </cell>
          <cell r="D184" t="str">
            <v>PRD-3-03</v>
          </cell>
          <cell r="G184" t="str">
            <v>30432</v>
          </cell>
          <cell r="H184" t="str">
            <v>6107</v>
          </cell>
          <cell r="I184" t="str">
            <v>E334808</v>
          </cell>
        </row>
        <row r="185">
          <cell r="A185" t="str">
            <v>CDR GROUP LTD</v>
          </cell>
          <cell r="B185" t="str">
            <v>035662</v>
          </cell>
          <cell r="C185">
            <v>657</v>
          </cell>
          <cell r="D185" t="str">
            <v>PRD-3-03</v>
          </cell>
          <cell r="E185" t="str">
            <v>O154053</v>
          </cell>
          <cell r="F185" t="str">
            <v>SOFTWARE MAINTENANCE</v>
          </cell>
          <cell r="G185" t="str">
            <v>30432</v>
          </cell>
          <cell r="H185" t="str">
            <v>6107</v>
          </cell>
          <cell r="I185" t="str">
            <v>E334808</v>
          </cell>
        </row>
        <row r="186">
          <cell r="A186" t="str">
            <v>COMMIDEA</v>
          </cell>
          <cell r="B186" t="str">
            <v>46784</v>
          </cell>
          <cell r="C186">
            <v>17</v>
          </cell>
          <cell r="D186" t="str">
            <v>PRD-3-03</v>
          </cell>
          <cell r="E186" t="str">
            <v>O154505</v>
          </cell>
          <cell r="F186" t="str">
            <v>SOFTWARE MAINTENANCE</v>
          </cell>
          <cell r="G186" t="str">
            <v>30430</v>
          </cell>
          <cell r="H186" t="str">
            <v>6107</v>
          </cell>
          <cell r="I186" t="str">
            <v>E338047</v>
          </cell>
        </row>
        <row r="187">
          <cell r="A187" t="str">
            <v>COMMIDEA</v>
          </cell>
          <cell r="B187" t="str">
            <v>45219</v>
          </cell>
          <cell r="C187">
            <v>17</v>
          </cell>
          <cell r="D187" t="str">
            <v>PRD-3-03</v>
          </cell>
          <cell r="E187" t="str">
            <v>O154505</v>
          </cell>
          <cell r="F187" t="str">
            <v>SOFTWARE MAINTENANCE</v>
          </cell>
          <cell r="G187" t="str">
            <v>30430</v>
          </cell>
          <cell r="H187" t="str">
            <v>6107</v>
          </cell>
          <cell r="I187" t="str">
            <v>E334871</v>
          </cell>
        </row>
        <row r="188">
          <cell r="A188" t="str">
            <v>COMPUSERVE INTERACTIVE SERVICES</v>
          </cell>
          <cell r="B188" t="str">
            <v>1304108293</v>
          </cell>
          <cell r="C188">
            <v>43.27</v>
          </cell>
          <cell r="D188" t="str">
            <v>PRD-3-03</v>
          </cell>
          <cell r="E188" t="str">
            <v>O154669</v>
          </cell>
          <cell r="F188" t="str">
            <v>SUBSCRIPTION</v>
          </cell>
          <cell r="G188" t="str">
            <v>30430</v>
          </cell>
          <cell r="H188" t="str">
            <v>6402</v>
          </cell>
          <cell r="I188" t="str">
            <v>E334087</v>
          </cell>
        </row>
        <row r="189">
          <cell r="A189" t="str">
            <v>COMPUTACENTER LTD</v>
          </cell>
          <cell r="B189" t="str">
            <v>4341828</v>
          </cell>
          <cell r="C189">
            <v>4677.5</v>
          </cell>
          <cell r="D189" t="str">
            <v>PRD-3-03</v>
          </cell>
          <cell r="G189" t="str">
            <v>30432</v>
          </cell>
          <cell r="H189" t="str">
            <v>4524</v>
          </cell>
          <cell r="I189" t="str">
            <v>E335364</v>
          </cell>
        </row>
        <row r="190">
          <cell r="A190" t="str">
            <v>COMPUTACENTER LTD</v>
          </cell>
          <cell r="B190" t="str">
            <v>4341828</v>
          </cell>
          <cell r="C190">
            <v>200044.25</v>
          </cell>
          <cell r="D190" t="str">
            <v>PRD-3-03</v>
          </cell>
          <cell r="E190" t="str">
            <v>O152561</v>
          </cell>
          <cell r="F190" t="str">
            <v>MANAGED SERVICES</v>
          </cell>
          <cell r="G190" t="str">
            <v>30432</v>
          </cell>
          <cell r="H190" t="str">
            <v>4524</v>
          </cell>
          <cell r="I190" t="str">
            <v>E335364</v>
          </cell>
        </row>
        <row r="191">
          <cell r="A191" t="str">
            <v>COMPUTACENTER LTD</v>
          </cell>
          <cell r="B191" t="str">
            <v>4365362</v>
          </cell>
          <cell r="C191">
            <v>186.2</v>
          </cell>
          <cell r="D191" t="str">
            <v>PRD-3-03</v>
          </cell>
          <cell r="E191" t="str">
            <v>O154340</v>
          </cell>
          <cell r="F191" t="str">
            <v>IT HARDWARE</v>
          </cell>
          <cell r="G191" t="str">
            <v>30432</v>
          </cell>
          <cell r="H191" t="str">
            <v>6103</v>
          </cell>
          <cell r="I191" t="str">
            <v>E335751</v>
          </cell>
        </row>
        <row r="192">
          <cell r="A192" t="str">
            <v>COMPUTACENTER LTD</v>
          </cell>
          <cell r="B192" t="str">
            <v>4358750</v>
          </cell>
          <cell r="C192">
            <v>60.9</v>
          </cell>
          <cell r="D192" t="str">
            <v>PRD-3-03</v>
          </cell>
          <cell r="E192" t="str">
            <v>O154093</v>
          </cell>
          <cell r="F192" t="str">
            <v>IT HARDWARE</v>
          </cell>
          <cell r="G192" t="str">
            <v>30432</v>
          </cell>
          <cell r="H192" t="str">
            <v>6103</v>
          </cell>
          <cell r="I192" t="str">
            <v>E335003</v>
          </cell>
        </row>
        <row r="193">
          <cell r="A193" t="str">
            <v>COMPUTACENTER LTD</v>
          </cell>
          <cell r="B193" t="str">
            <v>4358750</v>
          </cell>
          <cell r="C193">
            <v>93.93</v>
          </cell>
          <cell r="D193" t="str">
            <v>PRD-3-03</v>
          </cell>
          <cell r="E193" t="str">
            <v>O154093</v>
          </cell>
          <cell r="F193" t="str">
            <v>IT HARDWARE</v>
          </cell>
          <cell r="G193" t="str">
            <v>30432</v>
          </cell>
          <cell r="H193" t="str">
            <v>6103</v>
          </cell>
          <cell r="I193" t="str">
            <v>E335003</v>
          </cell>
        </row>
        <row r="194">
          <cell r="A194" t="str">
            <v>HADEN BUILDING MANAGEMENT LTD</v>
          </cell>
          <cell r="B194" t="str">
            <v>SC00016</v>
          </cell>
          <cell r="C194">
            <v>21.77</v>
          </cell>
          <cell r="D194" t="str">
            <v>PRD-3-03</v>
          </cell>
          <cell r="E194" t="str">
            <v>O154387</v>
          </cell>
          <cell r="F194" t="str">
            <v>8 X 4 PLY BOARDS</v>
          </cell>
          <cell r="G194" t="str">
            <v>30432</v>
          </cell>
          <cell r="H194" t="str">
            <v>3207</v>
          </cell>
          <cell r="I194" t="str">
            <v>E335413</v>
          </cell>
        </row>
        <row r="195">
          <cell r="A195" t="str">
            <v>HADEN BUILDING MANAGEMENT LTD</v>
          </cell>
          <cell r="B195" t="str">
            <v>SC00025</v>
          </cell>
          <cell r="C195">
            <v>245.73</v>
          </cell>
          <cell r="D195" t="str">
            <v>PRD-3-03</v>
          </cell>
          <cell r="E195" t="str">
            <v>O154672</v>
          </cell>
          <cell r="F195" t="str">
            <v>CLEANING CHARGES</v>
          </cell>
          <cell r="G195" t="str">
            <v>30430</v>
          </cell>
          <cell r="H195" t="str">
            <v>3401</v>
          </cell>
          <cell r="I195" t="str">
            <v>E335683</v>
          </cell>
        </row>
        <row r="196">
          <cell r="A196" t="str">
            <v>HADEN BUILDING MANAGEMENT LTD</v>
          </cell>
          <cell r="B196" t="str">
            <v>SC00013</v>
          </cell>
          <cell r="C196">
            <v>0</v>
          </cell>
          <cell r="D196" t="str">
            <v>PRD-3-03</v>
          </cell>
          <cell r="E196" t="str">
            <v>O154672</v>
          </cell>
          <cell r="F196" t="str">
            <v>CLEANING CHARGES</v>
          </cell>
          <cell r="G196" t="str">
            <v>30430</v>
          </cell>
          <cell r="H196" t="str">
            <v>3401</v>
          </cell>
          <cell r="I196" t="str">
            <v>E335682</v>
          </cell>
        </row>
        <row r="197">
          <cell r="A197" t="str">
            <v>HADEN BUILDING MANAGEMENT LTD</v>
          </cell>
          <cell r="B197" t="str">
            <v>SC00013</v>
          </cell>
          <cell r="C197">
            <v>127.76</v>
          </cell>
          <cell r="D197" t="str">
            <v>PRD-3-03</v>
          </cell>
          <cell r="E197" t="str">
            <v>O154672</v>
          </cell>
          <cell r="F197" t="str">
            <v>CLEANING CHARGES</v>
          </cell>
          <cell r="G197" t="str">
            <v>30430</v>
          </cell>
          <cell r="H197" t="str">
            <v>3401</v>
          </cell>
          <cell r="I197" t="str">
            <v>E335682</v>
          </cell>
        </row>
        <row r="198">
          <cell r="A198" t="str">
            <v>ITNET UK LTD</v>
          </cell>
          <cell r="B198" t="str">
            <v>I000053445</v>
          </cell>
          <cell r="C198">
            <v>1431</v>
          </cell>
          <cell r="D198" t="str">
            <v>PRD-3-03</v>
          </cell>
          <cell r="E198" t="str">
            <v>O154523</v>
          </cell>
          <cell r="F198" t="str">
            <v>MANAGED SERVICES</v>
          </cell>
          <cell r="G198" t="str">
            <v>30432</v>
          </cell>
          <cell r="H198" t="str">
            <v>4524</v>
          </cell>
          <cell r="I198" t="str">
            <v>E335907</v>
          </cell>
        </row>
        <row r="199">
          <cell r="A199" t="str">
            <v>JOHN G RUSSELL (TRANSPORT) LTD</v>
          </cell>
          <cell r="B199" t="str">
            <v>582460</v>
          </cell>
          <cell r="C199">
            <v>40.71</v>
          </cell>
          <cell r="D199" t="str">
            <v>PRD-3-03</v>
          </cell>
          <cell r="E199" t="str">
            <v>O155434</v>
          </cell>
          <cell r="F199" t="str">
            <v>HARDWARE MAINTENANCE</v>
          </cell>
          <cell r="G199" t="str">
            <v>30432</v>
          </cell>
          <cell r="H199" t="str">
            <v>6106</v>
          </cell>
          <cell r="I199" t="str">
            <v>E336142</v>
          </cell>
        </row>
        <row r="200">
          <cell r="A200" t="str">
            <v>JOHN G RUSSELL (TRANSPORT) LTD</v>
          </cell>
          <cell r="B200" t="str">
            <v>582080</v>
          </cell>
          <cell r="C200">
            <v>42.07</v>
          </cell>
          <cell r="D200" t="str">
            <v>PRD-3-03</v>
          </cell>
          <cell r="E200" t="str">
            <v>O154582</v>
          </cell>
          <cell r="F200" t="str">
            <v>HARDWARE MAINTENANCE</v>
          </cell>
          <cell r="G200" t="str">
            <v>30432</v>
          </cell>
          <cell r="H200" t="str">
            <v>6106</v>
          </cell>
          <cell r="I200" t="str">
            <v>E333297</v>
          </cell>
        </row>
        <row r="201">
          <cell r="A201" t="str">
            <v>NEXTIRAONE UK LTD</v>
          </cell>
          <cell r="B201" t="str">
            <v>IV529627</v>
          </cell>
          <cell r="C201">
            <v>1245.96</v>
          </cell>
          <cell r="D201" t="str">
            <v>PRD-3-03</v>
          </cell>
          <cell r="E201" t="str">
            <v>O154845</v>
          </cell>
          <cell r="F201" t="str">
            <v>HARDWARE MAINTENANCE</v>
          </cell>
          <cell r="G201" t="str">
            <v>30432</v>
          </cell>
          <cell r="H201" t="str">
            <v>6511</v>
          </cell>
          <cell r="I201" t="str">
            <v>E334923</v>
          </cell>
        </row>
        <row r="202">
          <cell r="A202" t="str">
            <v>ORION MEDIA MARKETING PLC</v>
          </cell>
          <cell r="B202" t="str">
            <v>464383</v>
          </cell>
          <cell r="C202">
            <v>1650</v>
          </cell>
          <cell r="D202" t="str">
            <v>PRD-3-03</v>
          </cell>
          <cell r="E202" t="str">
            <v>O150619</v>
          </cell>
          <cell r="F202" t="str">
            <v>IT HARDWARE</v>
          </cell>
          <cell r="G202" t="str">
            <v>12203</v>
          </cell>
          <cell r="H202" t="str">
            <v>6103</v>
          </cell>
          <cell r="I202" t="str">
            <v>E334610</v>
          </cell>
        </row>
        <row r="203">
          <cell r="A203" t="str">
            <v>ORION MEDIA MARKETING PLC</v>
          </cell>
          <cell r="B203" t="str">
            <v>510873</v>
          </cell>
          <cell r="C203">
            <v>500</v>
          </cell>
          <cell r="D203" t="str">
            <v>PRD-3-03</v>
          </cell>
          <cell r="E203" t="str">
            <v>O155448</v>
          </cell>
          <cell r="F203" t="str">
            <v>IT HARDWARE</v>
          </cell>
          <cell r="G203" t="str">
            <v>30432</v>
          </cell>
          <cell r="H203" t="str">
            <v>6103</v>
          </cell>
          <cell r="I203" t="str">
            <v>E337163</v>
          </cell>
        </row>
        <row r="204">
          <cell r="A204" t="str">
            <v>ORION MEDIA MARKETING PLC</v>
          </cell>
          <cell r="B204" t="str">
            <v>500739</v>
          </cell>
          <cell r="C204">
            <v>96</v>
          </cell>
          <cell r="D204" t="str">
            <v>PRD-3-03</v>
          </cell>
          <cell r="E204" t="str">
            <v>O152117</v>
          </cell>
          <cell r="F204" t="str">
            <v>IT HARDWARE</v>
          </cell>
          <cell r="G204" t="str">
            <v>30432</v>
          </cell>
          <cell r="H204" t="str">
            <v>6103</v>
          </cell>
          <cell r="I204" t="str">
            <v>E337017</v>
          </cell>
        </row>
        <row r="205">
          <cell r="A205" t="str">
            <v>ORION MEDIA MARKETING PLC</v>
          </cell>
          <cell r="B205" t="str">
            <v>500739</v>
          </cell>
          <cell r="C205">
            <v>58</v>
          </cell>
          <cell r="D205" t="str">
            <v>PRD-3-03</v>
          </cell>
          <cell r="E205" t="str">
            <v>O152117</v>
          </cell>
          <cell r="F205" t="str">
            <v>IT HARDWARE</v>
          </cell>
          <cell r="G205" t="str">
            <v>30432</v>
          </cell>
          <cell r="H205" t="str">
            <v>6103</v>
          </cell>
          <cell r="I205" t="str">
            <v>E337017</v>
          </cell>
        </row>
        <row r="206">
          <cell r="A206" t="str">
            <v>ORION MEDIA MARKETING PLC</v>
          </cell>
          <cell r="B206" t="str">
            <v>500739</v>
          </cell>
          <cell r="C206">
            <v>500</v>
          </cell>
          <cell r="D206" t="str">
            <v>PRD-3-03</v>
          </cell>
          <cell r="E206" t="str">
            <v>O152117</v>
          </cell>
          <cell r="F206" t="str">
            <v>IT HARDWARE</v>
          </cell>
          <cell r="G206" t="str">
            <v>30432</v>
          </cell>
          <cell r="H206" t="str">
            <v>6103</v>
          </cell>
          <cell r="I206" t="str">
            <v>E337017</v>
          </cell>
        </row>
        <row r="207">
          <cell r="A207" t="str">
            <v>ORION MEDIA MARKETING PLC</v>
          </cell>
          <cell r="B207" t="str">
            <v>500739</v>
          </cell>
          <cell r="C207">
            <v>570</v>
          </cell>
          <cell r="D207" t="str">
            <v>PRD-3-03</v>
          </cell>
          <cell r="E207" t="str">
            <v>O152117</v>
          </cell>
          <cell r="F207" t="str">
            <v>IT HARDWARE</v>
          </cell>
          <cell r="G207" t="str">
            <v>30432</v>
          </cell>
          <cell r="H207" t="str">
            <v>6103</v>
          </cell>
          <cell r="I207" t="str">
            <v>E337017</v>
          </cell>
        </row>
        <row r="208">
          <cell r="A208" t="str">
            <v>RS COMPONENTS LTD</v>
          </cell>
          <cell r="B208" t="str">
            <v>8240036</v>
          </cell>
          <cell r="C208">
            <v>148.57</v>
          </cell>
          <cell r="D208" t="str">
            <v>PRD-3-03</v>
          </cell>
          <cell r="E208" t="str">
            <v>O154052</v>
          </cell>
          <cell r="F208" t="str">
            <v>IT HARDWARE</v>
          </cell>
          <cell r="G208" t="str">
            <v>30432</v>
          </cell>
          <cell r="H208" t="str">
            <v>6103</v>
          </cell>
          <cell r="I208" t="str">
            <v>E337712</v>
          </cell>
        </row>
        <row r="209">
          <cell r="A209" t="str">
            <v>RS COMPONENTS LTD</v>
          </cell>
          <cell r="B209" t="str">
            <v>5067997</v>
          </cell>
          <cell r="C209">
            <v>12</v>
          </cell>
          <cell r="D209" t="str">
            <v>PRD-3-03</v>
          </cell>
          <cell r="G209" t="str">
            <v>30432</v>
          </cell>
          <cell r="H209" t="str">
            <v>6103</v>
          </cell>
          <cell r="I209" t="str">
            <v>E335782</v>
          </cell>
        </row>
        <row r="210">
          <cell r="A210" t="str">
            <v>RS COMPONENTS LTD</v>
          </cell>
          <cell r="B210" t="str">
            <v>5067997</v>
          </cell>
          <cell r="C210">
            <v>37.14</v>
          </cell>
          <cell r="D210" t="str">
            <v>PRD-3-03</v>
          </cell>
          <cell r="E210" t="str">
            <v>O154052</v>
          </cell>
          <cell r="F210" t="str">
            <v>IT HARDWARE</v>
          </cell>
          <cell r="G210" t="str">
            <v>30432</v>
          </cell>
          <cell r="H210" t="str">
            <v>6103</v>
          </cell>
          <cell r="I210" t="str">
            <v>E335782</v>
          </cell>
        </row>
        <row r="211">
          <cell r="A211" t="str">
            <v>RS COMPONENTS LTD</v>
          </cell>
          <cell r="B211" t="str">
            <v>5067997</v>
          </cell>
          <cell r="C211">
            <v>163.16999999999999</v>
          </cell>
          <cell r="D211" t="str">
            <v>PRD-3-03</v>
          </cell>
          <cell r="E211" t="str">
            <v>O154052</v>
          </cell>
          <cell r="F211" t="str">
            <v>IT HARDWARE</v>
          </cell>
          <cell r="G211" t="str">
            <v>30432</v>
          </cell>
          <cell r="H211" t="str">
            <v>6103</v>
          </cell>
          <cell r="I211" t="str">
            <v>E335782</v>
          </cell>
        </row>
        <row r="212">
          <cell r="A212" t="str">
            <v>RS COMPONENTS LTD</v>
          </cell>
          <cell r="B212" t="str">
            <v>5067997</v>
          </cell>
          <cell r="C212">
            <v>185.71</v>
          </cell>
          <cell r="D212" t="str">
            <v>PRD-3-03</v>
          </cell>
          <cell r="E212" t="str">
            <v>O154052</v>
          </cell>
          <cell r="F212" t="str">
            <v>IT HARDWARE</v>
          </cell>
          <cell r="G212" t="str">
            <v>30432</v>
          </cell>
          <cell r="H212" t="str">
            <v>6103</v>
          </cell>
          <cell r="I212" t="str">
            <v>E335782</v>
          </cell>
        </row>
        <row r="213">
          <cell r="A213" t="str">
            <v>RS COMPONENTS LTD</v>
          </cell>
          <cell r="B213" t="str">
            <v>5067997</v>
          </cell>
          <cell r="C213">
            <v>163.16999999999999</v>
          </cell>
          <cell r="D213" t="str">
            <v>PRD-3-03</v>
          </cell>
          <cell r="E213" t="str">
            <v>O154052</v>
          </cell>
          <cell r="F213" t="str">
            <v>IT HARDWARE</v>
          </cell>
          <cell r="G213" t="str">
            <v>30432</v>
          </cell>
          <cell r="H213" t="str">
            <v>6103</v>
          </cell>
          <cell r="I213" t="str">
            <v>E335782</v>
          </cell>
        </row>
        <row r="214">
          <cell r="A214" t="str">
            <v>TELEWEST COMMUNICATIONS (SCOTLAND) LTD</v>
          </cell>
          <cell r="B214" t="str">
            <v>224375901501090503</v>
          </cell>
          <cell r="C214">
            <v>13</v>
          </cell>
          <cell r="D214" t="str">
            <v>PRD-3-03</v>
          </cell>
          <cell r="G214" t="str">
            <v>30432</v>
          </cell>
          <cell r="H214" t="str">
            <v>6501</v>
          </cell>
          <cell r="I214" t="str">
            <v>E334407</v>
          </cell>
        </row>
        <row r="215">
          <cell r="A215" t="str">
            <v>VODAFONE CORPORATE LTD</v>
          </cell>
          <cell r="B215" t="str">
            <v>K366947</v>
          </cell>
          <cell r="C215">
            <v>28</v>
          </cell>
          <cell r="D215" t="str">
            <v>PRD-3-03</v>
          </cell>
          <cell r="G215" t="str">
            <v>30431</v>
          </cell>
          <cell r="H215" t="str">
            <v>6503</v>
          </cell>
          <cell r="I215" t="str">
            <v>E335115</v>
          </cell>
        </row>
        <row r="216">
          <cell r="A216" t="str">
            <v>VODAFONE CORPORATE LTD</v>
          </cell>
          <cell r="B216" t="str">
            <v>K367973</v>
          </cell>
          <cell r="C216">
            <v>28</v>
          </cell>
          <cell r="D216" t="str">
            <v>PRD-3-03</v>
          </cell>
          <cell r="G216" t="str">
            <v>30432</v>
          </cell>
          <cell r="H216" t="str">
            <v>6503</v>
          </cell>
          <cell r="I216" t="str">
            <v>E335122</v>
          </cell>
        </row>
        <row r="217">
          <cell r="C217">
            <v>247945.58000000005</v>
          </cell>
          <cell r="D217" t="str">
            <v>PRD-3-03 Total</v>
          </cell>
        </row>
        <row r="218">
          <cell r="A218" t="str">
            <v>BIGFISH</v>
          </cell>
          <cell r="B218" t="str">
            <v>28908</v>
          </cell>
          <cell r="C218">
            <v>110</v>
          </cell>
          <cell r="D218" t="str">
            <v>PRD-4-03</v>
          </cell>
          <cell r="E218" t="str">
            <v>O156746</v>
          </cell>
          <cell r="F218" t="str">
            <v>HARDWARE MAINTENANCE</v>
          </cell>
          <cell r="G218" t="str">
            <v>30432</v>
          </cell>
          <cell r="H218" t="str">
            <v>6106</v>
          </cell>
          <cell r="I218" t="str">
            <v>E339841</v>
          </cell>
        </row>
        <row r="219">
          <cell r="A219" t="str">
            <v>BIGFISH</v>
          </cell>
          <cell r="B219" t="str">
            <v>28760</v>
          </cell>
          <cell r="C219">
            <v>55</v>
          </cell>
          <cell r="D219" t="str">
            <v>PRD-4-03</v>
          </cell>
          <cell r="E219" t="str">
            <v>O155900</v>
          </cell>
          <cell r="F219" t="str">
            <v>IT HARDWARE</v>
          </cell>
          <cell r="G219" t="str">
            <v>30432</v>
          </cell>
          <cell r="H219" t="str">
            <v>6106</v>
          </cell>
          <cell r="I219" t="str">
            <v>E338301</v>
          </cell>
        </row>
        <row r="220">
          <cell r="A220" t="str">
            <v>BRITISH TELECOMMUNICATIONS PLC</v>
          </cell>
          <cell r="B220" t="str">
            <v>EWNNCACCT0284Q029</v>
          </cell>
          <cell r="C220">
            <v>-5829</v>
          </cell>
          <cell r="D220" t="str">
            <v>PRD-4-03</v>
          </cell>
          <cell r="G220" t="str">
            <v>12203</v>
          </cell>
          <cell r="H220" t="str">
            <v>6501</v>
          </cell>
          <cell r="I220" t="str">
            <v>E339209</v>
          </cell>
        </row>
        <row r="221">
          <cell r="A221" t="str">
            <v>BRITISH TELECOMMUNICATIONS PLC</v>
          </cell>
          <cell r="B221" t="str">
            <v>EWNNCACCT0284Q029</v>
          </cell>
          <cell r="C221">
            <v>5829</v>
          </cell>
          <cell r="D221" t="str">
            <v>PRD-4-03</v>
          </cell>
          <cell r="G221" t="str">
            <v>12203</v>
          </cell>
          <cell r="H221" t="str">
            <v>6501</v>
          </cell>
          <cell r="I221" t="str">
            <v>E339209</v>
          </cell>
        </row>
        <row r="222">
          <cell r="A222" t="str">
            <v>BRITISH TELECOMMUNICATIONS PLC</v>
          </cell>
          <cell r="B222" t="str">
            <v>EWNNCACCT0284Q029</v>
          </cell>
          <cell r="C222">
            <v>5829</v>
          </cell>
          <cell r="D222" t="str">
            <v>PRD-4-03</v>
          </cell>
          <cell r="G222" t="str">
            <v>30432</v>
          </cell>
          <cell r="H222" t="str">
            <v>6512</v>
          </cell>
          <cell r="I222" t="str">
            <v>E339209</v>
          </cell>
        </row>
        <row r="223">
          <cell r="A223" t="str">
            <v>BT MOBILE</v>
          </cell>
          <cell r="B223" t="str">
            <v>410199</v>
          </cell>
          <cell r="C223">
            <v>114</v>
          </cell>
          <cell r="D223" t="str">
            <v>PRD-4-03</v>
          </cell>
          <cell r="G223" t="str">
            <v>12201</v>
          </cell>
          <cell r="H223" t="str">
            <v>6501</v>
          </cell>
          <cell r="I223" t="str">
            <v>E339696</v>
          </cell>
        </row>
        <row r="224">
          <cell r="A224" t="str">
            <v>CABLE &amp; WIRELESS COMMUNICATIONS SERVICES LTD</v>
          </cell>
          <cell r="B224" t="str">
            <v>15292262</v>
          </cell>
          <cell r="C224">
            <v>248.85</v>
          </cell>
          <cell r="D224" t="str">
            <v>PRD-4-03</v>
          </cell>
          <cell r="G224" t="str">
            <v>30432</v>
          </cell>
          <cell r="H224" t="str">
            <v>6501</v>
          </cell>
          <cell r="I224" t="str">
            <v>E340893</v>
          </cell>
        </row>
        <row r="225">
          <cell r="A225" t="str">
            <v>CABLE &amp; WIRELESS COMMUNICATIONS SERVICES LTD</v>
          </cell>
          <cell r="B225" t="str">
            <v>EASM27</v>
          </cell>
          <cell r="C225">
            <v>831.83</v>
          </cell>
          <cell r="D225" t="str">
            <v>PRD-4-03</v>
          </cell>
          <cell r="G225" t="str">
            <v>30432</v>
          </cell>
          <cell r="H225" t="str">
            <v>6501</v>
          </cell>
          <cell r="I225" t="str">
            <v>E340894</v>
          </cell>
        </row>
        <row r="226">
          <cell r="A226" t="str">
            <v>CABLE &amp; WIRELESS COMMUNICATIONS SERVICES LTD</v>
          </cell>
          <cell r="B226" t="str">
            <v>14983954</v>
          </cell>
          <cell r="C226">
            <v>381.91</v>
          </cell>
          <cell r="D226" t="str">
            <v>PRD-4-03</v>
          </cell>
          <cell r="G226" t="str">
            <v>30432</v>
          </cell>
          <cell r="H226" t="str">
            <v>6509</v>
          </cell>
          <cell r="I226" t="str">
            <v>E338497</v>
          </cell>
        </row>
        <row r="227">
          <cell r="A227" t="str">
            <v>CABLE &amp; WIRELESS COMMUNICATIONS SERVICES LTD</v>
          </cell>
          <cell r="B227" t="str">
            <v>EASM27173998</v>
          </cell>
          <cell r="C227">
            <v>831.83</v>
          </cell>
          <cell r="D227" t="str">
            <v>PRD-4-03</v>
          </cell>
          <cell r="G227" t="str">
            <v>30432</v>
          </cell>
          <cell r="H227" t="str">
            <v>6516</v>
          </cell>
          <cell r="I227" t="str">
            <v>E338496</v>
          </cell>
        </row>
        <row r="228">
          <cell r="A228" t="str">
            <v>CITY CABS (EDINBURGH) LTD</v>
          </cell>
          <cell r="B228" t="str">
            <v>66505</v>
          </cell>
          <cell r="C228">
            <v>7.94</v>
          </cell>
          <cell r="D228" t="str">
            <v>PRD-4-03</v>
          </cell>
          <cell r="G228" t="str">
            <v>12201</v>
          </cell>
          <cell r="H228" t="str">
            <v>5303</v>
          </cell>
          <cell r="I228" t="str">
            <v>E336921</v>
          </cell>
        </row>
        <row r="229">
          <cell r="A229" t="str">
            <v>COMPUTACENTER LTD</v>
          </cell>
          <cell r="B229" t="str">
            <v>4401302</v>
          </cell>
          <cell r="C229">
            <v>672</v>
          </cell>
          <cell r="D229" t="str">
            <v>PRD-4-03</v>
          </cell>
          <cell r="E229" t="str">
            <v>O155973</v>
          </cell>
          <cell r="F229" t="str">
            <v>TRAVEL COST</v>
          </cell>
          <cell r="G229" t="str">
            <v>30432</v>
          </cell>
          <cell r="H229" t="str">
            <v>4524</v>
          </cell>
          <cell r="I229" t="str">
            <v>E338361</v>
          </cell>
        </row>
        <row r="230">
          <cell r="A230" t="str">
            <v>COMPUTACENTER LTD</v>
          </cell>
          <cell r="B230" t="str">
            <v>4401302</v>
          </cell>
          <cell r="C230">
            <v>420</v>
          </cell>
          <cell r="D230" t="str">
            <v>PRD-4-03</v>
          </cell>
          <cell r="E230" t="str">
            <v>O155973</v>
          </cell>
          <cell r="F230" t="str">
            <v>FLIGHTS</v>
          </cell>
          <cell r="G230" t="str">
            <v>30432</v>
          </cell>
          <cell r="H230" t="str">
            <v>4524</v>
          </cell>
          <cell r="I230" t="str">
            <v>E338361</v>
          </cell>
        </row>
        <row r="231">
          <cell r="A231" t="str">
            <v>COMPUTACENTER LTD</v>
          </cell>
          <cell r="B231" t="str">
            <v>4407821</v>
          </cell>
          <cell r="C231">
            <v>626.05999999999995</v>
          </cell>
          <cell r="D231" t="str">
            <v>PRD-4-03</v>
          </cell>
          <cell r="E231" t="str">
            <v>O155748</v>
          </cell>
          <cell r="F231" t="str">
            <v>IT SOFTWARE</v>
          </cell>
          <cell r="G231" t="str">
            <v>30430</v>
          </cell>
          <cell r="H231" t="str">
            <v>6102</v>
          </cell>
          <cell r="I231" t="str">
            <v>E338624</v>
          </cell>
        </row>
        <row r="232">
          <cell r="A232" t="str">
            <v>COMPUTACENTER LTD</v>
          </cell>
          <cell r="B232" t="str">
            <v>4397907</v>
          </cell>
          <cell r="C232">
            <v>626.05999999999995</v>
          </cell>
          <cell r="D232" t="str">
            <v>PRD-4-03</v>
          </cell>
          <cell r="E232" t="str">
            <v>O155253</v>
          </cell>
          <cell r="F232" t="str">
            <v>IT SOFTWARE</v>
          </cell>
          <cell r="G232" t="str">
            <v>30430</v>
          </cell>
          <cell r="H232" t="str">
            <v>6102</v>
          </cell>
          <cell r="I232" t="str">
            <v>E338119</v>
          </cell>
        </row>
        <row r="233">
          <cell r="A233" t="str">
            <v>COMPUTACENTER LTD</v>
          </cell>
          <cell r="B233" t="str">
            <v>4407821</v>
          </cell>
          <cell r="C233">
            <v>420</v>
          </cell>
          <cell r="D233" t="str">
            <v>PRD-4-03</v>
          </cell>
          <cell r="E233" t="str">
            <v>O155748</v>
          </cell>
          <cell r="F233" t="str">
            <v>IT HARDWARE</v>
          </cell>
          <cell r="G233" t="str">
            <v>30432</v>
          </cell>
          <cell r="H233" t="str">
            <v>6103</v>
          </cell>
          <cell r="I233" t="str">
            <v>E338624</v>
          </cell>
        </row>
        <row r="234">
          <cell r="A234" t="str">
            <v>COMPUTACENTER LTD</v>
          </cell>
          <cell r="B234" t="str">
            <v>4396613</v>
          </cell>
          <cell r="C234">
            <v>174.8</v>
          </cell>
          <cell r="D234" t="str">
            <v>PRD-4-03</v>
          </cell>
          <cell r="E234" t="str">
            <v>O155748</v>
          </cell>
          <cell r="F234" t="str">
            <v>IT HARDWARE</v>
          </cell>
          <cell r="G234" t="str">
            <v>30432</v>
          </cell>
          <cell r="H234" t="str">
            <v>6103</v>
          </cell>
          <cell r="I234" t="str">
            <v>E338122</v>
          </cell>
        </row>
        <row r="235">
          <cell r="A235" t="str">
            <v>CORPORATE DIRECT (EUROPE) PLC</v>
          </cell>
          <cell r="B235" t="str">
            <v>INV66401</v>
          </cell>
          <cell r="C235">
            <v>7.25</v>
          </cell>
          <cell r="D235" t="str">
            <v>PRD-4-03</v>
          </cell>
          <cell r="G235" t="str">
            <v>30432</v>
          </cell>
          <cell r="H235" t="str">
            <v>6103</v>
          </cell>
          <cell r="I235" t="str">
            <v>E340150</v>
          </cell>
        </row>
        <row r="236">
          <cell r="A236" t="str">
            <v>CORPORATE DIRECT (EUROPE) PLC</v>
          </cell>
          <cell r="B236" t="str">
            <v>INV66401</v>
          </cell>
          <cell r="C236">
            <v>37.950000000000003</v>
          </cell>
          <cell r="D236" t="str">
            <v>PRD-4-03</v>
          </cell>
          <cell r="E236" t="str">
            <v>O157179</v>
          </cell>
          <cell r="F236" t="str">
            <v>IT HARDWARE</v>
          </cell>
          <cell r="G236" t="str">
            <v>30432</v>
          </cell>
          <cell r="H236" t="str">
            <v>6103</v>
          </cell>
          <cell r="I236" t="str">
            <v>E340150</v>
          </cell>
        </row>
        <row r="237">
          <cell r="A237" t="str">
            <v>CORPORATE DIRECT (EUROPE) PLC</v>
          </cell>
          <cell r="B237" t="str">
            <v>INV67748</v>
          </cell>
          <cell r="C237">
            <v>7.99</v>
          </cell>
          <cell r="D237" t="str">
            <v>PRD-4-03</v>
          </cell>
          <cell r="G237" t="str">
            <v>30432</v>
          </cell>
          <cell r="H237" t="str">
            <v>6103</v>
          </cell>
          <cell r="I237" t="str">
            <v>E338124</v>
          </cell>
        </row>
        <row r="238">
          <cell r="A238" t="str">
            <v>CORPORATE DIRECT (EUROPE) PLC</v>
          </cell>
          <cell r="B238" t="str">
            <v>INV67748</v>
          </cell>
          <cell r="C238">
            <v>1999</v>
          </cell>
          <cell r="D238" t="str">
            <v>PRD-4-03</v>
          </cell>
          <cell r="E238" t="str">
            <v>O155899</v>
          </cell>
          <cell r="F238" t="str">
            <v>IT HARDWARE</v>
          </cell>
          <cell r="G238" t="str">
            <v>30432</v>
          </cell>
          <cell r="H238" t="str">
            <v>6103</v>
          </cell>
          <cell r="I238" t="str">
            <v>E338124</v>
          </cell>
        </row>
        <row r="239">
          <cell r="A239" t="str">
            <v>CORPORATE DIRECT (EUROPE) PLC</v>
          </cell>
          <cell r="B239" t="str">
            <v>INV67560</v>
          </cell>
          <cell r="C239">
            <v>7.99</v>
          </cell>
          <cell r="D239" t="str">
            <v>PRD-4-03</v>
          </cell>
          <cell r="G239" t="str">
            <v>30432</v>
          </cell>
          <cell r="H239" t="str">
            <v>6103</v>
          </cell>
          <cell r="I239" t="str">
            <v>E33700</v>
          </cell>
        </row>
        <row r="240">
          <cell r="A240" t="str">
            <v>CORPORATE DIRECT (EUROPE) PLC</v>
          </cell>
          <cell r="B240" t="str">
            <v>INV67560</v>
          </cell>
          <cell r="C240">
            <v>139</v>
          </cell>
          <cell r="D240" t="str">
            <v>PRD-4-03</v>
          </cell>
          <cell r="E240" t="str">
            <v>O155513</v>
          </cell>
          <cell r="F240" t="str">
            <v>IT HARDWARE</v>
          </cell>
          <cell r="G240" t="str">
            <v>30432</v>
          </cell>
          <cell r="H240" t="str">
            <v>6103</v>
          </cell>
          <cell r="I240" t="str">
            <v>E33700</v>
          </cell>
        </row>
        <row r="241">
          <cell r="A241" t="str">
            <v>CORPORATE DIRECT (EUROPE) PLC</v>
          </cell>
          <cell r="B241" t="str">
            <v>INV67802</v>
          </cell>
          <cell r="C241">
            <v>7.99</v>
          </cell>
          <cell r="D241" t="str">
            <v>PRD-4-03</v>
          </cell>
          <cell r="G241" t="str">
            <v>30432</v>
          </cell>
          <cell r="H241" t="str">
            <v>6103</v>
          </cell>
          <cell r="I241" t="str">
            <v>E338350</v>
          </cell>
        </row>
        <row r="242">
          <cell r="A242" t="str">
            <v>CORPORATE DIRECT (EUROPE) PLC</v>
          </cell>
          <cell r="B242" t="str">
            <v>INV67802</v>
          </cell>
          <cell r="C242">
            <v>174</v>
          </cell>
          <cell r="D242" t="str">
            <v>PRD-4-03</v>
          </cell>
          <cell r="E242" t="str">
            <v>O155897</v>
          </cell>
          <cell r="F242" t="str">
            <v>IT HARDWARE</v>
          </cell>
          <cell r="G242" t="str">
            <v>30432</v>
          </cell>
          <cell r="H242" t="str">
            <v>6103</v>
          </cell>
          <cell r="I242" t="str">
            <v>E338350</v>
          </cell>
        </row>
        <row r="243">
          <cell r="A243" t="str">
            <v>CORPORATE DIRECT (EUROPE) PLC</v>
          </cell>
          <cell r="B243" t="str">
            <v>INV67802</v>
          </cell>
          <cell r="C243">
            <v>269</v>
          </cell>
          <cell r="D243" t="str">
            <v>PRD-4-03</v>
          </cell>
          <cell r="E243" t="str">
            <v>O155897</v>
          </cell>
          <cell r="F243" t="str">
            <v>IT HARDWARE</v>
          </cell>
          <cell r="G243" t="str">
            <v>30432</v>
          </cell>
          <cell r="H243" t="str">
            <v>6103</v>
          </cell>
          <cell r="I243" t="str">
            <v>E338350</v>
          </cell>
        </row>
        <row r="244">
          <cell r="A244" t="str">
            <v>DST INTERNATIONAL BILLING</v>
          </cell>
          <cell r="B244" t="str">
            <v>BLINV0000302.</v>
          </cell>
          <cell r="C244">
            <v>10782</v>
          </cell>
          <cell r="D244" t="str">
            <v>PRD-4-03</v>
          </cell>
          <cell r="E244" t="str">
            <v>O156136</v>
          </cell>
          <cell r="F244" t="str">
            <v>SOFTWARE MAINTENANCE</v>
          </cell>
          <cell r="G244" t="str">
            <v>30432</v>
          </cell>
          <cell r="H244" t="str">
            <v>4301</v>
          </cell>
          <cell r="I244" t="str">
            <v>E328354.</v>
          </cell>
        </row>
        <row r="245">
          <cell r="A245" t="str">
            <v>ITNET UK LTD</v>
          </cell>
          <cell r="B245" t="str">
            <v>I000054120</v>
          </cell>
          <cell r="C245">
            <v>68970.039999999994</v>
          </cell>
          <cell r="D245" t="str">
            <v>PRD-4-03</v>
          </cell>
          <cell r="E245" t="str">
            <v>O143422</v>
          </cell>
          <cell r="F245" t="str">
            <v>CONSULTANCY FEES</v>
          </cell>
          <cell r="G245" t="str">
            <v>12202</v>
          </cell>
          <cell r="H245" t="str">
            <v>4524</v>
          </cell>
          <cell r="I245" t="str">
            <v>E339443</v>
          </cell>
        </row>
        <row r="246">
          <cell r="A246" t="str">
            <v>ITNET UK LTD</v>
          </cell>
          <cell r="B246" t="str">
            <v>I000054129</v>
          </cell>
          <cell r="C246">
            <v>1812.5</v>
          </cell>
          <cell r="D246" t="str">
            <v>PRD-4-03</v>
          </cell>
          <cell r="E246" t="str">
            <v>O155961</v>
          </cell>
          <cell r="F246" t="str">
            <v>MANAGED SERVICES</v>
          </cell>
          <cell r="G246" t="str">
            <v>30432</v>
          </cell>
          <cell r="H246" t="str">
            <v>4524</v>
          </cell>
          <cell r="I246" t="str">
            <v>E339444</v>
          </cell>
        </row>
        <row r="247">
          <cell r="A247" t="str">
            <v>JOHN G RUSSELL (TRANSPORT) LTD</v>
          </cell>
          <cell r="B247" t="str">
            <v>582824</v>
          </cell>
          <cell r="C247">
            <v>42.07</v>
          </cell>
          <cell r="D247" t="str">
            <v>PRD-4-03</v>
          </cell>
          <cell r="E247" t="str">
            <v>O156946</v>
          </cell>
          <cell r="F247" t="str">
            <v>HARDWARE MAINTENANCE</v>
          </cell>
          <cell r="G247" t="str">
            <v>30432</v>
          </cell>
          <cell r="H247" t="str">
            <v>6106</v>
          </cell>
          <cell r="I247" t="str">
            <v>E338576</v>
          </cell>
        </row>
        <row r="248">
          <cell r="A248" t="str">
            <v>KEYTERRA - FIRMA LTD</v>
          </cell>
          <cell r="B248" t="str">
            <v>TF03069</v>
          </cell>
          <cell r="C248">
            <v>600</v>
          </cell>
          <cell r="D248" t="str">
            <v>PRD-4-03</v>
          </cell>
          <cell r="E248" t="str">
            <v>O156133</v>
          </cell>
          <cell r="F248" t="str">
            <v>SOFTWARE MAINTENANCE</v>
          </cell>
          <cell r="G248" t="str">
            <v>30432</v>
          </cell>
          <cell r="H248" t="str">
            <v>4301</v>
          </cell>
          <cell r="I248" t="str">
            <v>E338657</v>
          </cell>
        </row>
        <row r="249">
          <cell r="A249" t="str">
            <v>ORION MEDIA MARKETING PLC</v>
          </cell>
          <cell r="B249" t="str">
            <v>568681</v>
          </cell>
          <cell r="C249">
            <v>1194</v>
          </cell>
          <cell r="D249" t="str">
            <v>PRD-4-03</v>
          </cell>
          <cell r="E249" t="str">
            <v>O154903</v>
          </cell>
          <cell r="F249" t="str">
            <v>IT HARDWARE</v>
          </cell>
          <cell r="G249" t="str">
            <v>30432</v>
          </cell>
          <cell r="H249" t="str">
            <v>6103</v>
          </cell>
          <cell r="I249" t="str">
            <v>E339345</v>
          </cell>
        </row>
        <row r="250">
          <cell r="A250" t="str">
            <v>ORION MEDIA MARKETING PLC</v>
          </cell>
          <cell r="B250" t="str">
            <v>637889</v>
          </cell>
          <cell r="C250">
            <v>48</v>
          </cell>
          <cell r="D250" t="str">
            <v>PRD-4-03</v>
          </cell>
          <cell r="E250" t="str">
            <v>O156914</v>
          </cell>
          <cell r="F250" t="str">
            <v>IT HARDWARE</v>
          </cell>
          <cell r="G250" t="str">
            <v>30432</v>
          </cell>
          <cell r="H250" t="str">
            <v>6103</v>
          </cell>
          <cell r="I250" t="str">
            <v>E340088</v>
          </cell>
        </row>
        <row r="251">
          <cell r="A251" t="str">
            <v>ORION MEDIA MARKETING PLC</v>
          </cell>
          <cell r="B251" t="str">
            <v>637889</v>
          </cell>
          <cell r="C251">
            <v>29</v>
          </cell>
          <cell r="D251" t="str">
            <v>PRD-4-03</v>
          </cell>
          <cell r="E251" t="str">
            <v>O156914</v>
          </cell>
          <cell r="F251" t="str">
            <v>IT HARDWARE</v>
          </cell>
          <cell r="G251" t="str">
            <v>30432</v>
          </cell>
          <cell r="H251" t="str">
            <v>6103</v>
          </cell>
          <cell r="I251" t="str">
            <v>E340088</v>
          </cell>
        </row>
        <row r="252">
          <cell r="A252" t="str">
            <v>ORION MEDIA MARKETING PLC</v>
          </cell>
          <cell r="B252" t="str">
            <v>637889</v>
          </cell>
          <cell r="C252">
            <v>1236.9000000000001</v>
          </cell>
          <cell r="D252" t="str">
            <v>PRD-4-03</v>
          </cell>
          <cell r="E252" t="str">
            <v>O156914</v>
          </cell>
          <cell r="F252" t="str">
            <v>IT HARDWARE</v>
          </cell>
          <cell r="G252" t="str">
            <v>30432</v>
          </cell>
          <cell r="H252" t="str">
            <v>6103</v>
          </cell>
          <cell r="I252" t="str">
            <v>E340088</v>
          </cell>
        </row>
        <row r="253">
          <cell r="A253" t="str">
            <v>PITMAN TRAINING</v>
          </cell>
          <cell r="B253" t="str">
            <v>C11488701</v>
          </cell>
          <cell r="C253">
            <v>195</v>
          </cell>
          <cell r="D253" t="str">
            <v>PRD-4-03</v>
          </cell>
          <cell r="E253" t="str">
            <v>O156329</v>
          </cell>
          <cell r="F253" t="str">
            <v>PROVISION OF TRAINING COURSE</v>
          </cell>
          <cell r="G253" t="str">
            <v>30433</v>
          </cell>
          <cell r="H253" t="str">
            <v>6201</v>
          </cell>
          <cell r="I253" t="str">
            <v>E338658</v>
          </cell>
        </row>
        <row r="254">
          <cell r="A254" t="str">
            <v>RAC SOFTWARE SOLUTIONS LIMITED</v>
          </cell>
          <cell r="B254" t="str">
            <v>4779</v>
          </cell>
          <cell r="C254">
            <v>3718.64</v>
          </cell>
          <cell r="D254" t="str">
            <v>PRD-4-03</v>
          </cell>
          <cell r="E254" t="str">
            <v>O156134</v>
          </cell>
          <cell r="F254" t="str">
            <v>SOFTWARE MAINTENANCE</v>
          </cell>
          <cell r="G254" t="str">
            <v>30432</v>
          </cell>
          <cell r="H254" t="str">
            <v>6107</v>
          </cell>
          <cell r="I254" t="str">
            <v>E338888</v>
          </cell>
        </row>
        <row r="255">
          <cell r="A255" t="str">
            <v>SUNGARD AVAILABILITY SERVICES (DR) LTD</v>
          </cell>
          <cell r="B255" t="str">
            <v>30002343</v>
          </cell>
          <cell r="C255">
            <v>28212.49</v>
          </cell>
          <cell r="D255" t="str">
            <v>PRD-4-03</v>
          </cell>
          <cell r="E255" t="str">
            <v>O155732</v>
          </cell>
          <cell r="F255" t="str">
            <v>MANAGED SERVICES</v>
          </cell>
          <cell r="G255" t="str">
            <v>30432</v>
          </cell>
          <cell r="H255" t="str">
            <v>4524</v>
          </cell>
          <cell r="I255" t="str">
            <v>E339451</v>
          </cell>
        </row>
        <row r="256">
          <cell r="A256" t="str">
            <v>SUNGARD AVAILABILITY SERVICES (DR) LTD</v>
          </cell>
          <cell r="B256" t="str">
            <v>30002343</v>
          </cell>
          <cell r="C256">
            <v>41618.28</v>
          </cell>
          <cell r="D256" t="str">
            <v>PRD-4-03</v>
          </cell>
          <cell r="E256" t="str">
            <v>O155732</v>
          </cell>
          <cell r="F256" t="str">
            <v>MANAGED SERVICES</v>
          </cell>
          <cell r="G256" t="str">
            <v>30432</v>
          </cell>
          <cell r="H256" t="str">
            <v>4524</v>
          </cell>
          <cell r="I256" t="str">
            <v>E339451</v>
          </cell>
        </row>
        <row r="257">
          <cell r="A257" t="str">
            <v>VODAFONE CORPORATE LTD</v>
          </cell>
          <cell r="B257" t="str">
            <v>K400786</v>
          </cell>
          <cell r="C257">
            <v>162</v>
          </cell>
          <cell r="D257" t="str">
            <v>PRD-4-03</v>
          </cell>
          <cell r="G257" t="str">
            <v>30432</v>
          </cell>
          <cell r="H257" t="str">
            <v>6503</v>
          </cell>
          <cell r="I257" t="str">
            <v>E338676</v>
          </cell>
        </row>
        <row r="258">
          <cell r="A258" t="str">
            <v>VODAFONE CORPORATE LTD</v>
          </cell>
          <cell r="B258" t="str">
            <v>K374373</v>
          </cell>
          <cell r="C258">
            <v>221</v>
          </cell>
          <cell r="D258" t="str">
            <v>PRD-4-03</v>
          </cell>
          <cell r="G258" t="str">
            <v>30432</v>
          </cell>
          <cell r="H258" t="str">
            <v>6503</v>
          </cell>
          <cell r="I258" t="str">
            <v>E335868</v>
          </cell>
        </row>
        <row r="259">
          <cell r="A259" t="str">
            <v>VODAFONE CORPORATE LTD</v>
          </cell>
          <cell r="B259" t="str">
            <v>K374777</v>
          </cell>
          <cell r="C259">
            <v>162</v>
          </cell>
          <cell r="D259" t="str">
            <v>PRD-4-03</v>
          </cell>
          <cell r="G259" t="str">
            <v>30432</v>
          </cell>
          <cell r="H259" t="str">
            <v>6503</v>
          </cell>
          <cell r="I259" t="str">
            <v>E335872</v>
          </cell>
        </row>
        <row r="260">
          <cell r="A260" t="str">
            <v>WIGGINS TEAPE PAPER LTD</v>
          </cell>
          <cell r="B260" t="str">
            <v>CV2525595</v>
          </cell>
          <cell r="C260">
            <v>172</v>
          </cell>
          <cell r="D260" t="str">
            <v>PRD-4-03</v>
          </cell>
          <cell r="E260" t="str">
            <v>O155834</v>
          </cell>
          <cell r="F260" t="str">
            <v>-PHOTOCOPYING PAPER, A4, WHITE, 80GSM, RX PT NO. 3R91820, BUSINESS PAK - PER BOX  (FOR DRY TONER MACHINES)</v>
          </cell>
          <cell r="G260" t="str">
            <v>30432</v>
          </cell>
          <cell r="H260" t="str">
            <v>6301</v>
          </cell>
          <cell r="I260" t="str">
            <v>E337982</v>
          </cell>
        </row>
        <row r="261">
          <cell r="C261">
            <v>173175.37</v>
          </cell>
          <cell r="D261" t="str">
            <v>PRD-4-03 Total</v>
          </cell>
        </row>
        <row r="262">
          <cell r="A262" t="str">
            <v>ALLEGIS GROUP</v>
          </cell>
          <cell r="B262" t="str">
            <v>CONSEAS003</v>
          </cell>
          <cell r="C262">
            <v>3964</v>
          </cell>
          <cell r="D262" t="str">
            <v>PRD-5-03</v>
          </cell>
          <cell r="E262" t="str">
            <v>O154282</v>
          </cell>
          <cell r="F262" t="str">
            <v>HIRE OF AGENCY STAFF</v>
          </cell>
          <cell r="G262" t="str">
            <v>30431</v>
          </cell>
          <cell r="H262" t="str">
            <v>6107</v>
          </cell>
          <cell r="I262" t="str">
            <v>E341289</v>
          </cell>
        </row>
        <row r="263">
          <cell r="A263" t="str">
            <v>BARRACUDA IS</v>
          </cell>
          <cell r="B263" t="str">
            <v>1026</v>
          </cell>
          <cell r="C263">
            <v>637</v>
          </cell>
          <cell r="D263" t="str">
            <v>PRD-5-03</v>
          </cell>
          <cell r="E263" t="str">
            <v>O158678</v>
          </cell>
          <cell r="F263" t="str">
            <v>SOFTWARE MAINTENANCE</v>
          </cell>
          <cell r="G263" t="str">
            <v>30430</v>
          </cell>
          <cell r="H263" t="str">
            <v>6107</v>
          </cell>
          <cell r="I263" t="str">
            <v>E342934</v>
          </cell>
        </row>
        <row r="264">
          <cell r="A264" t="str">
            <v>BARRACUDA IS</v>
          </cell>
          <cell r="B264" t="str">
            <v>1026</v>
          </cell>
          <cell r="C264">
            <v>1420</v>
          </cell>
          <cell r="D264" t="str">
            <v>PRD-5-03</v>
          </cell>
          <cell r="E264" t="str">
            <v>O158678</v>
          </cell>
          <cell r="F264" t="str">
            <v>SOFTWARE MAINTENANCE</v>
          </cell>
          <cell r="G264" t="str">
            <v>30430</v>
          </cell>
          <cell r="H264" t="str">
            <v>6107</v>
          </cell>
          <cell r="I264" t="str">
            <v>E342934</v>
          </cell>
        </row>
        <row r="265">
          <cell r="A265" t="str">
            <v>BIGFISH</v>
          </cell>
          <cell r="B265" t="str">
            <v>29305</v>
          </cell>
          <cell r="C265">
            <v>145</v>
          </cell>
          <cell r="D265" t="str">
            <v>PRD-5-03</v>
          </cell>
          <cell r="E265" t="str">
            <v>O158772</v>
          </cell>
          <cell r="F265" t="str">
            <v>HARDWARE MAINTENANCE</v>
          </cell>
          <cell r="G265" t="str">
            <v>30432</v>
          </cell>
          <cell r="H265" t="str">
            <v>6106</v>
          </cell>
          <cell r="I265" t="str">
            <v>E343475</v>
          </cell>
        </row>
        <row r="266">
          <cell r="A266" t="str">
            <v>BIGFISH</v>
          </cell>
          <cell r="B266" t="str">
            <v>29305</v>
          </cell>
          <cell r="C266">
            <v>304</v>
          </cell>
          <cell r="D266" t="str">
            <v>PRD-5-03</v>
          </cell>
          <cell r="E266" t="str">
            <v>O158772</v>
          </cell>
          <cell r="F266" t="str">
            <v>HARDWARE MAINTENANCE</v>
          </cell>
          <cell r="G266" t="str">
            <v>30432</v>
          </cell>
          <cell r="H266" t="str">
            <v>6106</v>
          </cell>
          <cell r="I266" t="str">
            <v>E343475</v>
          </cell>
        </row>
        <row r="267">
          <cell r="A267" t="str">
            <v>BRITISH TELECOMMUNICATIONS PLC</v>
          </cell>
          <cell r="B267" t="str">
            <v>20203254Q009</v>
          </cell>
          <cell r="C267">
            <v>8126.4</v>
          </cell>
          <cell r="D267" t="str">
            <v>PRD-5-03</v>
          </cell>
          <cell r="G267" t="str">
            <v>30432</v>
          </cell>
          <cell r="H267" t="str">
            <v>6504</v>
          </cell>
          <cell r="I267" t="str">
            <v>E342553</v>
          </cell>
        </row>
        <row r="268">
          <cell r="A268" t="str">
            <v>CLIFF TECHNOLOGIES LTD</v>
          </cell>
          <cell r="B268" t="str">
            <v>031007</v>
          </cell>
          <cell r="C268">
            <v>4566</v>
          </cell>
          <cell r="D268" t="str">
            <v>PRD-5-03</v>
          </cell>
          <cell r="E268" t="str">
            <v>O156135</v>
          </cell>
          <cell r="F268" t="str">
            <v>MANAGED SERVICES</v>
          </cell>
          <cell r="G268" t="str">
            <v>30432</v>
          </cell>
          <cell r="H268" t="str">
            <v>4524</v>
          </cell>
          <cell r="I268" t="str">
            <v>E342271</v>
          </cell>
        </row>
        <row r="269">
          <cell r="A269" t="str">
            <v>COMPUTACENTER LTD</v>
          </cell>
          <cell r="B269" t="str">
            <v>4450091</v>
          </cell>
          <cell r="C269">
            <v>204205.12</v>
          </cell>
          <cell r="D269" t="str">
            <v>PRD-5-03</v>
          </cell>
          <cell r="E269" t="str">
            <v>O158232</v>
          </cell>
          <cell r="F269" t="str">
            <v>MANAGED SERVICES</v>
          </cell>
          <cell r="G269" t="str">
            <v>30432</v>
          </cell>
          <cell r="H269" t="str">
            <v>4524</v>
          </cell>
          <cell r="I269" t="str">
            <v>E342933</v>
          </cell>
        </row>
        <row r="270">
          <cell r="A270" t="str">
            <v>COMPUTACENTER LTD</v>
          </cell>
          <cell r="B270" t="str">
            <v>4408558</v>
          </cell>
          <cell r="C270">
            <v>5942</v>
          </cell>
          <cell r="D270" t="str">
            <v>PRD-5-03</v>
          </cell>
          <cell r="E270" t="str">
            <v>O156179</v>
          </cell>
          <cell r="F270" t="str">
            <v>MANAGED SERVICES</v>
          </cell>
          <cell r="G270" t="str">
            <v>30432</v>
          </cell>
          <cell r="H270" t="str">
            <v>4524</v>
          </cell>
          <cell r="I270" t="str">
            <v>E339548</v>
          </cell>
        </row>
        <row r="271">
          <cell r="A271" t="str">
            <v>COMPUTACENTER LTD</v>
          </cell>
          <cell r="B271" t="str">
            <v>4439729</v>
          </cell>
          <cell r="C271">
            <v>124.5</v>
          </cell>
          <cell r="D271" t="str">
            <v>PRD-5-03</v>
          </cell>
          <cell r="G271" t="str">
            <v>30432</v>
          </cell>
          <cell r="H271" t="str">
            <v>6102</v>
          </cell>
          <cell r="I271" t="str">
            <v>E341065</v>
          </cell>
        </row>
        <row r="272">
          <cell r="A272" t="str">
            <v>COMPUTACENTER LTD</v>
          </cell>
          <cell r="B272" t="str">
            <v>4439729</v>
          </cell>
          <cell r="C272">
            <v>37.33</v>
          </cell>
          <cell r="D272" t="str">
            <v>PRD-5-03</v>
          </cell>
          <cell r="E272" t="str">
            <v>O157513</v>
          </cell>
          <cell r="F272" t="str">
            <v>IT SOFTWARE</v>
          </cell>
          <cell r="G272" t="str">
            <v>30432</v>
          </cell>
          <cell r="H272" t="str">
            <v>6102</v>
          </cell>
          <cell r="I272" t="str">
            <v>E341065</v>
          </cell>
        </row>
        <row r="273">
          <cell r="A273" t="str">
            <v>COMPUTACENTER LTD</v>
          </cell>
          <cell r="B273" t="str">
            <v>4439729</v>
          </cell>
          <cell r="C273">
            <v>184.12</v>
          </cell>
          <cell r="D273" t="str">
            <v>PRD-5-03</v>
          </cell>
          <cell r="E273" t="str">
            <v>O157513</v>
          </cell>
          <cell r="F273" t="str">
            <v>IT SOFTWARE</v>
          </cell>
          <cell r="G273" t="str">
            <v>30432</v>
          </cell>
          <cell r="H273" t="str">
            <v>6102</v>
          </cell>
          <cell r="I273" t="str">
            <v>E341065</v>
          </cell>
        </row>
        <row r="274">
          <cell r="A274" t="str">
            <v>COMPUTACENTER LTD</v>
          </cell>
          <cell r="B274" t="str">
            <v>4439729</v>
          </cell>
          <cell r="C274">
            <v>124.5</v>
          </cell>
          <cell r="D274" t="str">
            <v>PRD-5-03</v>
          </cell>
          <cell r="E274" t="str">
            <v>O157513</v>
          </cell>
          <cell r="F274" t="str">
            <v>IT SOFTWARE</v>
          </cell>
          <cell r="G274" t="str">
            <v>30432</v>
          </cell>
          <cell r="H274" t="str">
            <v>6102</v>
          </cell>
          <cell r="I274" t="str">
            <v>E341065</v>
          </cell>
        </row>
        <row r="275">
          <cell r="A275" t="str">
            <v>COMPUTACENTER LTD</v>
          </cell>
          <cell r="B275" t="str">
            <v>4434842</v>
          </cell>
          <cell r="C275">
            <v>206.81</v>
          </cell>
          <cell r="D275" t="str">
            <v>PRD-5-03</v>
          </cell>
          <cell r="E275" t="str">
            <v>O157513</v>
          </cell>
          <cell r="F275" t="str">
            <v>IT SOFTWARE</v>
          </cell>
          <cell r="G275" t="str">
            <v>30432</v>
          </cell>
          <cell r="H275" t="str">
            <v>6102</v>
          </cell>
          <cell r="I275" t="str">
            <v>E340696</v>
          </cell>
        </row>
        <row r="276">
          <cell r="A276" t="str">
            <v>COMPUTACENTER LTD</v>
          </cell>
          <cell r="B276" t="str">
            <v>4462333</v>
          </cell>
          <cell r="C276">
            <v>79.47</v>
          </cell>
          <cell r="D276" t="str">
            <v>PRD-5-03</v>
          </cell>
          <cell r="E276" t="str">
            <v>O157793</v>
          </cell>
          <cell r="F276" t="str">
            <v>IT HARDWARE</v>
          </cell>
          <cell r="G276" t="str">
            <v>30432</v>
          </cell>
          <cell r="H276" t="str">
            <v>6103</v>
          </cell>
          <cell r="I276" t="str">
            <v>E342929</v>
          </cell>
        </row>
        <row r="277">
          <cell r="A277" t="str">
            <v>COMPUTACENTER LTD</v>
          </cell>
          <cell r="B277" t="str">
            <v>4462333</v>
          </cell>
          <cell r="C277">
            <v>186.2</v>
          </cell>
          <cell r="D277" t="str">
            <v>PRD-5-03</v>
          </cell>
          <cell r="E277" t="str">
            <v>O157793</v>
          </cell>
          <cell r="F277" t="str">
            <v>IT HARDWARE</v>
          </cell>
          <cell r="G277" t="str">
            <v>30432</v>
          </cell>
          <cell r="H277" t="str">
            <v>6103</v>
          </cell>
          <cell r="I277" t="str">
            <v>E342929</v>
          </cell>
        </row>
        <row r="278">
          <cell r="A278" t="str">
            <v>COMPUTACENTER LTD</v>
          </cell>
          <cell r="B278" t="str">
            <v>4440415</v>
          </cell>
          <cell r="C278">
            <v>0</v>
          </cell>
          <cell r="D278" t="str">
            <v>PRD-5-03</v>
          </cell>
          <cell r="E278" t="str">
            <v>O157540</v>
          </cell>
          <cell r="F278" t="str">
            <v>IT HARDWARE</v>
          </cell>
          <cell r="G278" t="str">
            <v>30432</v>
          </cell>
          <cell r="H278" t="str">
            <v>6103</v>
          </cell>
          <cell r="I278" t="str">
            <v>E341133</v>
          </cell>
        </row>
        <row r="279">
          <cell r="A279" t="str">
            <v>COMPUTACENTER LTD</v>
          </cell>
          <cell r="B279" t="str">
            <v>4440415</v>
          </cell>
          <cell r="C279">
            <v>63</v>
          </cell>
          <cell r="D279" t="str">
            <v>PRD-5-03</v>
          </cell>
          <cell r="E279" t="str">
            <v>O157540</v>
          </cell>
          <cell r="F279" t="str">
            <v>IT HARDWARE</v>
          </cell>
          <cell r="G279" t="str">
            <v>30432</v>
          </cell>
          <cell r="H279" t="str">
            <v>6103</v>
          </cell>
          <cell r="I279" t="str">
            <v>E341133</v>
          </cell>
        </row>
        <row r="280">
          <cell r="A280" t="str">
            <v>COMPUTACENTER LTD</v>
          </cell>
          <cell r="B280" t="str">
            <v>4440415</v>
          </cell>
          <cell r="C280">
            <v>20.18</v>
          </cell>
          <cell r="D280" t="str">
            <v>PRD-5-03</v>
          </cell>
          <cell r="E280" t="str">
            <v>O157540</v>
          </cell>
          <cell r="F280" t="str">
            <v>IT HARDWARE</v>
          </cell>
          <cell r="G280" t="str">
            <v>30432</v>
          </cell>
          <cell r="H280" t="str">
            <v>6103</v>
          </cell>
          <cell r="I280" t="str">
            <v>E341133</v>
          </cell>
        </row>
        <row r="281">
          <cell r="A281" t="str">
            <v>COMPUTACENTER LTD</v>
          </cell>
          <cell r="B281" t="str">
            <v>4440415</v>
          </cell>
          <cell r="C281">
            <v>20.190000000000001</v>
          </cell>
          <cell r="D281" t="str">
            <v>PRD-5-03</v>
          </cell>
          <cell r="E281" t="str">
            <v>O157540</v>
          </cell>
          <cell r="F281" t="str">
            <v>IT HARDWARE</v>
          </cell>
          <cell r="G281" t="str">
            <v>30432</v>
          </cell>
          <cell r="H281" t="str">
            <v>6103</v>
          </cell>
          <cell r="I281" t="str">
            <v>E341133</v>
          </cell>
        </row>
        <row r="282">
          <cell r="A282" t="str">
            <v>COMPUTACENTER LTD</v>
          </cell>
          <cell r="B282" t="str">
            <v>4440415</v>
          </cell>
          <cell r="C282">
            <v>49.16</v>
          </cell>
          <cell r="D282" t="str">
            <v>PRD-5-03</v>
          </cell>
          <cell r="E282" t="str">
            <v>O157540</v>
          </cell>
          <cell r="F282" t="str">
            <v>IT HARDWARE</v>
          </cell>
          <cell r="G282" t="str">
            <v>30432</v>
          </cell>
          <cell r="H282" t="str">
            <v>6103</v>
          </cell>
          <cell r="I282" t="str">
            <v>E341133</v>
          </cell>
        </row>
        <row r="283">
          <cell r="A283" t="str">
            <v>COMPUTACENTER LTD</v>
          </cell>
          <cell r="B283" t="str">
            <v>4440415</v>
          </cell>
          <cell r="C283">
            <v>176</v>
          </cell>
          <cell r="D283" t="str">
            <v>PRD-5-03</v>
          </cell>
          <cell r="E283" t="str">
            <v>O157540</v>
          </cell>
          <cell r="F283" t="str">
            <v>IT HARDWARE</v>
          </cell>
          <cell r="G283" t="str">
            <v>30432</v>
          </cell>
          <cell r="H283" t="str">
            <v>6103</v>
          </cell>
          <cell r="I283" t="str">
            <v>E341133</v>
          </cell>
        </row>
        <row r="284">
          <cell r="A284" t="str">
            <v>COMPUTACENTER LTD</v>
          </cell>
          <cell r="B284" t="str">
            <v>4440415</v>
          </cell>
          <cell r="C284">
            <v>49.16</v>
          </cell>
          <cell r="D284" t="str">
            <v>PRD-5-03</v>
          </cell>
          <cell r="E284" t="str">
            <v>O157540</v>
          </cell>
          <cell r="F284" t="str">
            <v>IT HARDWARE</v>
          </cell>
          <cell r="G284" t="str">
            <v>30432</v>
          </cell>
          <cell r="H284" t="str">
            <v>6103</v>
          </cell>
          <cell r="I284" t="str">
            <v>E341133</v>
          </cell>
        </row>
        <row r="285">
          <cell r="A285" t="str">
            <v>COMPUTACENTER LTD</v>
          </cell>
          <cell r="B285" t="str">
            <v>4440415</v>
          </cell>
          <cell r="C285">
            <v>176</v>
          </cell>
          <cell r="D285" t="str">
            <v>PRD-5-03</v>
          </cell>
          <cell r="E285" t="str">
            <v>O157540</v>
          </cell>
          <cell r="F285" t="str">
            <v>IT HARDWARE</v>
          </cell>
          <cell r="G285" t="str">
            <v>30432</v>
          </cell>
          <cell r="H285" t="str">
            <v>6103</v>
          </cell>
          <cell r="I285" t="str">
            <v>E341133</v>
          </cell>
        </row>
        <row r="286">
          <cell r="A286" t="str">
            <v>COMPUTACENTER LTD</v>
          </cell>
          <cell r="B286" t="str">
            <v>4440415</v>
          </cell>
          <cell r="C286">
            <v>49.16</v>
          </cell>
          <cell r="D286" t="str">
            <v>PRD-5-03</v>
          </cell>
          <cell r="E286" t="str">
            <v>O157540</v>
          </cell>
          <cell r="F286" t="str">
            <v>IT HARDWARE</v>
          </cell>
          <cell r="G286" t="str">
            <v>30432</v>
          </cell>
          <cell r="H286" t="str">
            <v>6103</v>
          </cell>
          <cell r="I286" t="str">
            <v>E341133</v>
          </cell>
        </row>
        <row r="287">
          <cell r="A287" t="str">
            <v>COMPUTACENTER LTD</v>
          </cell>
          <cell r="B287" t="str">
            <v>4440415</v>
          </cell>
          <cell r="C287">
            <v>65.099999999999994</v>
          </cell>
          <cell r="D287" t="str">
            <v>PRD-5-03</v>
          </cell>
          <cell r="E287" t="str">
            <v>O157540</v>
          </cell>
          <cell r="F287" t="str">
            <v>IT HARDWARE</v>
          </cell>
          <cell r="G287" t="str">
            <v>30432</v>
          </cell>
          <cell r="H287" t="str">
            <v>6103</v>
          </cell>
          <cell r="I287" t="str">
            <v>E341133</v>
          </cell>
        </row>
        <row r="288">
          <cell r="A288" t="str">
            <v>COMPUTACENTER LTD</v>
          </cell>
          <cell r="B288" t="str">
            <v>4443760</v>
          </cell>
          <cell r="C288">
            <v>126</v>
          </cell>
          <cell r="D288" t="str">
            <v>PRD-5-03</v>
          </cell>
          <cell r="E288" t="str">
            <v>O157537</v>
          </cell>
          <cell r="F288" t="str">
            <v>IT HARDWARE</v>
          </cell>
          <cell r="G288" t="str">
            <v>30432</v>
          </cell>
          <cell r="H288" t="str">
            <v>6103</v>
          </cell>
          <cell r="I288" t="str">
            <v>E341358</v>
          </cell>
        </row>
        <row r="289">
          <cell r="A289" t="str">
            <v>COMPUTACENTER LTD</v>
          </cell>
          <cell r="B289" t="str">
            <v>4443760</v>
          </cell>
          <cell r="C289">
            <v>126</v>
          </cell>
          <cell r="D289" t="str">
            <v>PRD-5-03</v>
          </cell>
          <cell r="E289" t="str">
            <v>O157537</v>
          </cell>
          <cell r="F289" t="str">
            <v>IT HARDWARE</v>
          </cell>
          <cell r="G289" t="str">
            <v>30432</v>
          </cell>
          <cell r="H289" t="str">
            <v>6103</v>
          </cell>
          <cell r="I289" t="str">
            <v>E341358</v>
          </cell>
        </row>
        <row r="290">
          <cell r="A290" t="str">
            <v>COMPUTACENTER LTD</v>
          </cell>
          <cell r="B290" t="str">
            <v>4440495</v>
          </cell>
          <cell r="C290">
            <v>49.16</v>
          </cell>
          <cell r="D290" t="str">
            <v>PRD-5-03</v>
          </cell>
          <cell r="E290" t="str">
            <v>O157541</v>
          </cell>
          <cell r="F290" t="str">
            <v>IT HARDWARE</v>
          </cell>
          <cell r="G290" t="str">
            <v>30432</v>
          </cell>
          <cell r="H290" t="str">
            <v>6103</v>
          </cell>
          <cell r="I290" t="str">
            <v>E341222</v>
          </cell>
        </row>
        <row r="291">
          <cell r="A291" t="str">
            <v>COMPUTACENTER LTD</v>
          </cell>
          <cell r="B291" t="str">
            <v>4440495</v>
          </cell>
          <cell r="C291">
            <v>176</v>
          </cell>
          <cell r="D291" t="str">
            <v>PRD-5-03</v>
          </cell>
          <cell r="E291" t="str">
            <v>O157541</v>
          </cell>
          <cell r="F291" t="str">
            <v>IT HARDWARE</v>
          </cell>
          <cell r="G291" t="str">
            <v>30432</v>
          </cell>
          <cell r="H291" t="str">
            <v>6103</v>
          </cell>
          <cell r="I291" t="str">
            <v>E341222</v>
          </cell>
        </row>
        <row r="292">
          <cell r="A292" t="str">
            <v>COMPUTACENTER LTD</v>
          </cell>
          <cell r="B292" t="str">
            <v>4437473</v>
          </cell>
          <cell r="C292">
            <v>54.41</v>
          </cell>
          <cell r="D292" t="str">
            <v>PRD-5-03</v>
          </cell>
          <cell r="E292" t="str">
            <v>O157533</v>
          </cell>
          <cell r="F292" t="str">
            <v>IT HARDWARE</v>
          </cell>
          <cell r="G292" t="str">
            <v>30432</v>
          </cell>
          <cell r="H292" t="str">
            <v>6103</v>
          </cell>
          <cell r="I292" t="str">
            <v>E341061</v>
          </cell>
        </row>
        <row r="293">
          <cell r="A293" t="str">
            <v>COMPUTACENTER LTD</v>
          </cell>
          <cell r="B293" t="str">
            <v>4437473</v>
          </cell>
          <cell r="C293">
            <v>65.099999999999994</v>
          </cell>
          <cell r="D293" t="str">
            <v>PRD-5-03</v>
          </cell>
          <cell r="E293" t="str">
            <v>O157533</v>
          </cell>
          <cell r="F293" t="str">
            <v>IT HARDWARE</v>
          </cell>
          <cell r="G293" t="str">
            <v>30432</v>
          </cell>
          <cell r="H293" t="str">
            <v>6103</v>
          </cell>
          <cell r="I293" t="str">
            <v>E341061</v>
          </cell>
        </row>
        <row r="294">
          <cell r="A294" t="str">
            <v>COMPUTACENTER LTD</v>
          </cell>
          <cell r="B294" t="str">
            <v>4437473</v>
          </cell>
          <cell r="C294">
            <v>65.099999999999994</v>
          </cell>
          <cell r="D294" t="str">
            <v>PRD-5-03</v>
          </cell>
          <cell r="E294" t="str">
            <v>O157533</v>
          </cell>
          <cell r="F294" t="str">
            <v>IT HARDWARE</v>
          </cell>
          <cell r="G294" t="str">
            <v>30432</v>
          </cell>
          <cell r="H294" t="str">
            <v>6103</v>
          </cell>
          <cell r="I294" t="str">
            <v>E341061</v>
          </cell>
        </row>
        <row r="295">
          <cell r="A295" t="str">
            <v>COMPUTACENTER LTD</v>
          </cell>
          <cell r="B295" t="str">
            <v>4437473</v>
          </cell>
          <cell r="C295">
            <v>7.2</v>
          </cell>
          <cell r="D295" t="str">
            <v>PRD-5-03</v>
          </cell>
          <cell r="E295" t="str">
            <v>O157533</v>
          </cell>
          <cell r="F295" t="str">
            <v>IT HARDWARE</v>
          </cell>
          <cell r="G295" t="str">
            <v>30432</v>
          </cell>
          <cell r="H295" t="str">
            <v>6103</v>
          </cell>
          <cell r="I295" t="str">
            <v>E341061</v>
          </cell>
        </row>
        <row r="296">
          <cell r="A296" t="str">
            <v>COMPUTACENTER LTD</v>
          </cell>
          <cell r="B296" t="str">
            <v>4437473</v>
          </cell>
          <cell r="C296">
            <v>56.51</v>
          </cell>
          <cell r="D296" t="str">
            <v>PRD-5-03</v>
          </cell>
          <cell r="E296" t="str">
            <v>O157533</v>
          </cell>
          <cell r="F296" t="str">
            <v>IT HARDWARE</v>
          </cell>
          <cell r="G296" t="str">
            <v>30432</v>
          </cell>
          <cell r="H296" t="str">
            <v>6103</v>
          </cell>
          <cell r="I296" t="str">
            <v>E341061</v>
          </cell>
        </row>
        <row r="297">
          <cell r="A297" t="str">
            <v>COMPUTACENTER LTD</v>
          </cell>
          <cell r="B297" t="str">
            <v>4434675</v>
          </cell>
          <cell r="C297">
            <v>288.60000000000002</v>
          </cell>
          <cell r="D297" t="str">
            <v>PRD-5-03</v>
          </cell>
          <cell r="E297" t="str">
            <v>O157050</v>
          </cell>
          <cell r="F297" t="str">
            <v>IT HARDWARE</v>
          </cell>
          <cell r="G297" t="str">
            <v>30432</v>
          </cell>
          <cell r="H297" t="str">
            <v>6103</v>
          </cell>
          <cell r="I297" t="str">
            <v>E340697</v>
          </cell>
        </row>
        <row r="298">
          <cell r="A298" t="str">
            <v>COMPUTACENTER LTD</v>
          </cell>
          <cell r="B298" t="str">
            <v>4420001</v>
          </cell>
          <cell r="C298">
            <v>433.48</v>
          </cell>
          <cell r="D298" t="str">
            <v>PRD-5-03</v>
          </cell>
          <cell r="E298" t="str">
            <v>O156045</v>
          </cell>
          <cell r="F298" t="str">
            <v>IT HARDWARE</v>
          </cell>
          <cell r="G298" t="str">
            <v>30432</v>
          </cell>
          <cell r="H298" t="str">
            <v>6103</v>
          </cell>
          <cell r="I298" t="str">
            <v>E339565</v>
          </cell>
        </row>
        <row r="299">
          <cell r="A299" t="str">
            <v>COMPUTACENTER LTD</v>
          </cell>
          <cell r="B299" t="str">
            <v>4425331</v>
          </cell>
          <cell r="C299">
            <v>840</v>
          </cell>
          <cell r="D299" t="str">
            <v>PRD-5-03</v>
          </cell>
          <cell r="E299" t="str">
            <v>O156830</v>
          </cell>
          <cell r="F299" t="str">
            <v>IT HARDWARE</v>
          </cell>
          <cell r="G299" t="str">
            <v>30432</v>
          </cell>
          <cell r="H299" t="str">
            <v>6103</v>
          </cell>
          <cell r="I299" t="str">
            <v>E340121</v>
          </cell>
        </row>
        <row r="300">
          <cell r="A300" t="str">
            <v>COMPUTACENTER LTD</v>
          </cell>
          <cell r="B300" t="str">
            <v>4425917</v>
          </cell>
          <cell r="C300">
            <v>349.6</v>
          </cell>
          <cell r="D300" t="str">
            <v>PRD-5-03</v>
          </cell>
          <cell r="E300" t="str">
            <v>O157050</v>
          </cell>
          <cell r="F300" t="str">
            <v>IT HARDWARE</v>
          </cell>
          <cell r="G300" t="str">
            <v>30432</v>
          </cell>
          <cell r="H300" t="str">
            <v>6103</v>
          </cell>
          <cell r="I300" t="str">
            <v>E340123</v>
          </cell>
        </row>
        <row r="301">
          <cell r="A301" t="str">
            <v>COMPUTACENTER LTD</v>
          </cell>
          <cell r="B301" t="str">
            <v>4425917</v>
          </cell>
          <cell r="C301">
            <v>431</v>
          </cell>
          <cell r="D301" t="str">
            <v>PRD-5-03</v>
          </cell>
          <cell r="E301" t="str">
            <v>O157050</v>
          </cell>
          <cell r="F301" t="str">
            <v>IT HARDWARE</v>
          </cell>
          <cell r="G301" t="str">
            <v>30432</v>
          </cell>
          <cell r="H301" t="str">
            <v>6103</v>
          </cell>
          <cell r="I301" t="str">
            <v>E340123</v>
          </cell>
        </row>
        <row r="302">
          <cell r="A302" t="str">
            <v>ITNET UK LTD</v>
          </cell>
          <cell r="B302" t="str">
            <v>IS0000000720</v>
          </cell>
          <cell r="C302">
            <v>2203.75</v>
          </cell>
          <cell r="D302" t="str">
            <v>PRD-5-03</v>
          </cell>
          <cell r="E302" t="str">
            <v>O157790</v>
          </cell>
          <cell r="F302" t="str">
            <v>MANAGED SERVICES</v>
          </cell>
          <cell r="G302" t="str">
            <v>30432</v>
          </cell>
          <cell r="H302" t="str">
            <v>4524</v>
          </cell>
          <cell r="I302" t="str">
            <v>E341831</v>
          </cell>
        </row>
        <row r="303">
          <cell r="A303" t="str">
            <v>ITSMF LTD</v>
          </cell>
          <cell r="B303" t="str">
            <v>2131</v>
          </cell>
          <cell r="C303">
            <v>85</v>
          </cell>
          <cell r="D303" t="str">
            <v>PRD-5-03</v>
          </cell>
          <cell r="E303" t="str">
            <v>O157221</v>
          </cell>
          <cell r="F303" t="str">
            <v>SUBSCRIPTIONS</v>
          </cell>
          <cell r="G303" t="str">
            <v>30431</v>
          </cell>
          <cell r="H303" t="str">
            <v>2304</v>
          </cell>
          <cell r="I303" t="str">
            <v>E341277</v>
          </cell>
        </row>
        <row r="304">
          <cell r="A304" t="str">
            <v>JOHN G RUSSELL (TRANSPORT) LTD</v>
          </cell>
          <cell r="B304" t="str">
            <v>583200</v>
          </cell>
          <cell r="C304">
            <v>-20.36</v>
          </cell>
          <cell r="D304" t="str">
            <v>PRD-5-03</v>
          </cell>
          <cell r="G304" t="str">
            <v>12202</v>
          </cell>
          <cell r="H304" t="str">
            <v>6106</v>
          </cell>
          <cell r="I304" t="str">
            <v>E342112</v>
          </cell>
        </row>
        <row r="305">
          <cell r="A305" t="str">
            <v>JOHN G RUSSELL (TRANSPORT) LTD</v>
          </cell>
          <cell r="B305" t="str">
            <v>120000408</v>
          </cell>
          <cell r="C305">
            <v>10</v>
          </cell>
          <cell r="D305" t="str">
            <v>PRD-5-03</v>
          </cell>
          <cell r="E305" t="str">
            <v>O158494</v>
          </cell>
          <cell r="F305" t="str">
            <v>HARDWARE MAINTENANCE</v>
          </cell>
          <cell r="G305" t="str">
            <v>30432</v>
          </cell>
          <cell r="H305" t="str">
            <v>6106</v>
          </cell>
          <cell r="I305" t="str">
            <v>E339223</v>
          </cell>
        </row>
        <row r="306">
          <cell r="A306" t="str">
            <v>KEAVIL HOUSE HOTEL</v>
          </cell>
          <cell r="B306" t="str">
            <v>47279</v>
          </cell>
          <cell r="C306">
            <v>81</v>
          </cell>
          <cell r="D306" t="str">
            <v>PRD-5-03</v>
          </cell>
          <cell r="E306" t="str">
            <v>O156772</v>
          </cell>
          <cell r="F306" t="str">
            <v>BOOKS</v>
          </cell>
          <cell r="G306" t="str">
            <v>30430</v>
          </cell>
          <cell r="H306" t="str">
            <v>6403</v>
          </cell>
          <cell r="I306" t="str">
            <v>E341001</v>
          </cell>
        </row>
        <row r="307">
          <cell r="A307" t="str">
            <v>KEAVIL HOUSE HOTEL</v>
          </cell>
          <cell r="B307" t="str">
            <v>47279</v>
          </cell>
          <cell r="C307">
            <v>171.45</v>
          </cell>
          <cell r="D307" t="str">
            <v>PRD-5-03</v>
          </cell>
          <cell r="E307" t="str">
            <v>O156772</v>
          </cell>
          <cell r="F307" t="str">
            <v>BOOKS</v>
          </cell>
          <cell r="G307" t="str">
            <v>30430</v>
          </cell>
          <cell r="H307" t="str">
            <v>6403</v>
          </cell>
          <cell r="I307" t="str">
            <v>E341001</v>
          </cell>
        </row>
        <row r="308">
          <cell r="A308" t="str">
            <v>KEAVIL HOUSE HOTEL</v>
          </cell>
          <cell r="B308" t="str">
            <v>47280</v>
          </cell>
          <cell r="C308">
            <v>70.5</v>
          </cell>
          <cell r="D308" t="str">
            <v>PRD-5-03</v>
          </cell>
          <cell r="E308" t="str">
            <v>O156772</v>
          </cell>
          <cell r="F308" t="str">
            <v>BOOKS</v>
          </cell>
          <cell r="G308" t="str">
            <v>30430</v>
          </cell>
          <cell r="H308" t="str">
            <v>6403</v>
          </cell>
          <cell r="I308" t="str">
            <v>E341000</v>
          </cell>
        </row>
        <row r="309">
          <cell r="A309" t="str">
            <v>KEAVIL HOUSE HOTEL</v>
          </cell>
          <cell r="B309" t="str">
            <v>47280</v>
          </cell>
          <cell r="C309">
            <v>277.02</v>
          </cell>
          <cell r="D309" t="str">
            <v>PRD-5-03</v>
          </cell>
          <cell r="E309" t="str">
            <v>O156772</v>
          </cell>
          <cell r="F309" t="str">
            <v>BOOKS</v>
          </cell>
          <cell r="G309" t="str">
            <v>30430</v>
          </cell>
          <cell r="H309" t="str">
            <v>6403</v>
          </cell>
          <cell r="I309" t="str">
            <v>E341000</v>
          </cell>
        </row>
        <row r="310">
          <cell r="A310" t="str">
            <v>RAC SOFTWARE SOLUTIONS LIMITED</v>
          </cell>
          <cell r="B310" t="str">
            <v>5367</v>
          </cell>
          <cell r="C310">
            <v>1608.31</v>
          </cell>
          <cell r="D310" t="str">
            <v>PRD-5-03</v>
          </cell>
          <cell r="E310" t="str">
            <v>O158599</v>
          </cell>
          <cell r="F310" t="str">
            <v>SOFTWARE MAINTENANCE</v>
          </cell>
          <cell r="G310" t="str">
            <v>30430</v>
          </cell>
          <cell r="H310" t="str">
            <v>6107</v>
          </cell>
          <cell r="I310" t="str">
            <v>E342673</v>
          </cell>
        </row>
        <row r="311">
          <cell r="A311" t="str">
            <v>RAC SOFTWARE SOLUTIONS LIMITED</v>
          </cell>
          <cell r="B311" t="str">
            <v>5367</v>
          </cell>
          <cell r="C311">
            <v>4177.95</v>
          </cell>
          <cell r="D311" t="str">
            <v>PRD-5-03</v>
          </cell>
          <cell r="E311" t="str">
            <v>O158599</v>
          </cell>
          <cell r="F311" t="str">
            <v>SOFTWARE MAINTENANCE</v>
          </cell>
          <cell r="G311" t="str">
            <v>30430</v>
          </cell>
          <cell r="H311" t="str">
            <v>6107</v>
          </cell>
          <cell r="I311" t="str">
            <v>E342673</v>
          </cell>
        </row>
        <row r="312">
          <cell r="A312" t="str">
            <v>RAC SOFTWARE SOLUTIONS LIMITED</v>
          </cell>
          <cell r="B312" t="str">
            <v>5367</v>
          </cell>
          <cell r="C312">
            <v>4148.47</v>
          </cell>
          <cell r="D312" t="str">
            <v>PRD-5-03</v>
          </cell>
          <cell r="E312" t="str">
            <v>O158599</v>
          </cell>
          <cell r="F312" t="str">
            <v>SOFTWARE MAINTENANCE</v>
          </cell>
          <cell r="G312" t="str">
            <v>30430</v>
          </cell>
          <cell r="H312" t="str">
            <v>6107</v>
          </cell>
          <cell r="I312" t="str">
            <v>E342673</v>
          </cell>
        </row>
        <row r="313">
          <cell r="A313" t="str">
            <v>ROCOM LTD</v>
          </cell>
          <cell r="B313" t="str">
            <v>3377436</v>
          </cell>
          <cell r="C313">
            <v>6.7</v>
          </cell>
          <cell r="D313" t="str">
            <v>PRD-5-03</v>
          </cell>
          <cell r="G313" t="str">
            <v>30432</v>
          </cell>
          <cell r="H313" t="str">
            <v>6103</v>
          </cell>
          <cell r="I313" t="str">
            <v>E340758</v>
          </cell>
        </row>
        <row r="314">
          <cell r="A314" t="str">
            <v>ROCOM LTD</v>
          </cell>
          <cell r="B314" t="str">
            <v>3377436</v>
          </cell>
          <cell r="C314">
            <v>249</v>
          </cell>
          <cell r="D314" t="str">
            <v>PRD-5-03</v>
          </cell>
          <cell r="E314" t="str">
            <v>O156944</v>
          </cell>
          <cell r="F314" t="str">
            <v>IT HARDWARE</v>
          </cell>
          <cell r="G314" t="str">
            <v>30432</v>
          </cell>
          <cell r="H314" t="str">
            <v>6103</v>
          </cell>
          <cell r="I314" t="str">
            <v>E340758</v>
          </cell>
        </row>
        <row r="315">
          <cell r="A315" t="str">
            <v>SCOTPHONE LTD</v>
          </cell>
          <cell r="B315" t="str">
            <v>59878</v>
          </cell>
          <cell r="C315">
            <v>150</v>
          </cell>
          <cell r="D315" t="str">
            <v>PRD-5-03</v>
          </cell>
          <cell r="G315" t="str">
            <v>30431</v>
          </cell>
          <cell r="H315" t="str">
            <v>6503</v>
          </cell>
          <cell r="I315" t="str">
            <v>E340811</v>
          </cell>
        </row>
        <row r="316">
          <cell r="A316" t="str">
            <v>TELEWEST COMMUNICATIONS (SCOTLAND) LTD</v>
          </cell>
          <cell r="B316" t="str">
            <v>215072101001250703</v>
          </cell>
          <cell r="C316">
            <v>1115.73</v>
          </cell>
          <cell r="D316" t="str">
            <v>PRD-5-03</v>
          </cell>
          <cell r="G316" t="str">
            <v>30432</v>
          </cell>
          <cell r="H316" t="str">
            <v>6509</v>
          </cell>
          <cell r="I316" t="str">
            <v>E340979</v>
          </cell>
        </row>
        <row r="317">
          <cell r="A317" t="str">
            <v>THE IMPACT PROGRAMME</v>
          </cell>
          <cell r="B317" t="str">
            <v>2340</v>
          </cell>
          <cell r="C317">
            <v>10000</v>
          </cell>
          <cell r="D317" t="str">
            <v>PRD-5-03</v>
          </cell>
          <cell r="E317" t="str">
            <v>O158382</v>
          </cell>
          <cell r="F317" t="str">
            <v>SUBSCRIPTION</v>
          </cell>
          <cell r="G317" t="str">
            <v>30431</v>
          </cell>
          <cell r="H317" t="str">
            <v>6118</v>
          </cell>
          <cell r="I317" t="str">
            <v>E342344</v>
          </cell>
        </row>
        <row r="318">
          <cell r="A318" t="str">
            <v>WELGO OFFICE EQUIPMENT LTD</v>
          </cell>
          <cell r="B318" t="str">
            <v>31189</v>
          </cell>
          <cell r="C318">
            <v>107.9</v>
          </cell>
          <cell r="D318" t="str">
            <v>PRD-5-03</v>
          </cell>
          <cell r="E318" t="str">
            <v>O158196</v>
          </cell>
          <cell r="F318" t="str">
            <v>DYMO TAPE</v>
          </cell>
          <cell r="G318" t="str">
            <v>30430</v>
          </cell>
          <cell r="H318" t="str">
            <v>6301</v>
          </cell>
          <cell r="I318" t="str">
            <v>E342374</v>
          </cell>
        </row>
        <row r="319">
          <cell r="C319">
            <v>258430.9800000001</v>
          </cell>
          <cell r="D319" t="str">
            <v>PRD-5-03 Total</v>
          </cell>
        </row>
        <row r="320">
          <cell r="A320" t="str">
            <v>BIGFISH</v>
          </cell>
          <cell r="B320" t="str">
            <v>29358</v>
          </cell>
          <cell r="C320">
            <v>110</v>
          </cell>
          <cell r="D320" t="str">
            <v>PRD-6-03</v>
          </cell>
          <cell r="E320" t="str">
            <v>O159070</v>
          </cell>
          <cell r="F320" t="str">
            <v>HARDWARE MAINTENANCE</v>
          </cell>
          <cell r="G320" t="str">
            <v>30432</v>
          </cell>
          <cell r="H320" t="str">
            <v>6106</v>
          </cell>
          <cell r="I320" t="str">
            <v>E343938</v>
          </cell>
        </row>
        <row r="321">
          <cell r="A321" t="str">
            <v>BRITISH TELECOMMUNICATIONS PLC</v>
          </cell>
          <cell r="B321" t="str">
            <v>WM34957256Q008</v>
          </cell>
          <cell r="C321">
            <v>47.97</v>
          </cell>
          <cell r="D321" t="str">
            <v>PRD-6-03</v>
          </cell>
          <cell r="E321" t="str">
            <v>O160627</v>
          </cell>
          <cell r="F321" t="str">
            <v>INTERNET DIAL UP ACCOUNT</v>
          </cell>
          <cell r="G321" t="str">
            <v>30432</v>
          </cell>
          <cell r="H321" t="str">
            <v>6509</v>
          </cell>
          <cell r="I321" t="str">
            <v>E346249</v>
          </cell>
        </row>
        <row r="322">
          <cell r="A322" t="str">
            <v>BRITISH TELECOMMUNICATIONS PLC</v>
          </cell>
          <cell r="B322" t="str">
            <v>WM35315848F002</v>
          </cell>
          <cell r="C322">
            <v>-5.25</v>
          </cell>
          <cell r="D322" t="str">
            <v>PRD-6-03</v>
          </cell>
          <cell r="G322" t="str">
            <v>30432</v>
          </cell>
          <cell r="H322" t="str">
            <v>6509</v>
          </cell>
          <cell r="I322" t="str">
            <v>E346062</v>
          </cell>
        </row>
        <row r="323">
          <cell r="A323" t="str">
            <v>BRITISH TELECOMMUNICATIONS PLC</v>
          </cell>
          <cell r="B323" t="str">
            <v>WM35315848I001</v>
          </cell>
          <cell r="C323">
            <v>29.43</v>
          </cell>
          <cell r="D323" t="str">
            <v>PRD-6-03</v>
          </cell>
          <cell r="G323" t="str">
            <v>30432</v>
          </cell>
          <cell r="H323" t="str">
            <v>6509</v>
          </cell>
          <cell r="I323" t="str">
            <v>E346061</v>
          </cell>
        </row>
        <row r="324">
          <cell r="A324" t="str">
            <v>BRITISH TELECOMMUNICATIONS PLC</v>
          </cell>
          <cell r="B324" t="str">
            <v>WM35315849F002</v>
          </cell>
          <cell r="C324">
            <v>-5.25</v>
          </cell>
          <cell r="D324" t="str">
            <v>PRD-6-03</v>
          </cell>
          <cell r="G324" t="str">
            <v>30432</v>
          </cell>
          <cell r="H324" t="str">
            <v>6509</v>
          </cell>
          <cell r="I324" t="str">
            <v>E341109</v>
          </cell>
        </row>
        <row r="325">
          <cell r="A325" t="str">
            <v>BRITISH TELECOMMUNICATIONS PLC</v>
          </cell>
          <cell r="B325" t="str">
            <v>WM35315849I001</v>
          </cell>
          <cell r="C325">
            <v>29.43</v>
          </cell>
          <cell r="D325" t="str">
            <v>PRD-6-03</v>
          </cell>
          <cell r="G325" t="str">
            <v>30432</v>
          </cell>
          <cell r="H325" t="str">
            <v>6509</v>
          </cell>
          <cell r="I325" t="str">
            <v>E346060</v>
          </cell>
        </row>
        <row r="326">
          <cell r="A326" t="str">
            <v>BRITISH TELECOMMUNICATIONS PLC</v>
          </cell>
          <cell r="B326" t="str">
            <v>WM35237530F003</v>
          </cell>
          <cell r="C326">
            <v>-8.41</v>
          </cell>
          <cell r="D326" t="str">
            <v>PRD-6-03</v>
          </cell>
          <cell r="G326" t="str">
            <v>30432</v>
          </cell>
          <cell r="H326" t="str">
            <v>6509</v>
          </cell>
          <cell r="I326" t="str">
            <v>E346059</v>
          </cell>
        </row>
        <row r="327">
          <cell r="A327" t="str">
            <v>BRITISH TELECOMMUNICATIONS PLC</v>
          </cell>
          <cell r="B327" t="str">
            <v>WM35237530Q002</v>
          </cell>
          <cell r="C327">
            <v>47.97</v>
          </cell>
          <cell r="D327" t="str">
            <v>PRD-6-03</v>
          </cell>
          <cell r="G327" t="str">
            <v>30432</v>
          </cell>
          <cell r="H327" t="str">
            <v>6509</v>
          </cell>
          <cell r="I327" t="str">
            <v>E346058</v>
          </cell>
        </row>
        <row r="328">
          <cell r="A328" t="str">
            <v>BRITISH TELECOMMUNICATIONS PLC</v>
          </cell>
          <cell r="B328" t="str">
            <v>WM35272226F002</v>
          </cell>
          <cell r="C328">
            <v>-8.41</v>
          </cell>
          <cell r="D328" t="str">
            <v>PRD-6-03</v>
          </cell>
          <cell r="G328" t="str">
            <v>30432</v>
          </cell>
          <cell r="H328" t="str">
            <v>6509</v>
          </cell>
          <cell r="I328" t="str">
            <v>E339382</v>
          </cell>
        </row>
        <row r="329">
          <cell r="A329" t="str">
            <v>BRITISH TELECOMMUNICATIONS PLC</v>
          </cell>
          <cell r="B329" t="str">
            <v>WM35272226Q001</v>
          </cell>
          <cell r="C329">
            <v>29.04</v>
          </cell>
          <cell r="D329" t="str">
            <v>PRD-6-03</v>
          </cell>
          <cell r="G329" t="str">
            <v>30432</v>
          </cell>
          <cell r="H329" t="str">
            <v>6509</v>
          </cell>
          <cell r="I329" t="str">
            <v>E346057</v>
          </cell>
        </row>
        <row r="330">
          <cell r="A330" t="str">
            <v>BRITISH TELECOMMUNICATIONS PLC</v>
          </cell>
          <cell r="B330" t="str">
            <v>WM35272226Q001</v>
          </cell>
          <cell r="C330">
            <v>30.23</v>
          </cell>
          <cell r="D330" t="str">
            <v>PRD-6-03</v>
          </cell>
          <cell r="E330" t="str">
            <v>O160376</v>
          </cell>
          <cell r="F330" t="str">
            <v>CALL CHARGES</v>
          </cell>
          <cell r="G330" t="str">
            <v>30432</v>
          </cell>
          <cell r="H330" t="str">
            <v>6509</v>
          </cell>
          <cell r="I330" t="str">
            <v>E346057</v>
          </cell>
        </row>
        <row r="331">
          <cell r="A331" t="str">
            <v>BRITISH TELECOMMUNICATIONS PLC</v>
          </cell>
          <cell r="B331" t="str">
            <v>WM35272226Q001</v>
          </cell>
          <cell r="C331">
            <v>10.77</v>
          </cell>
          <cell r="D331" t="str">
            <v>PRD-6-03</v>
          </cell>
          <cell r="E331" t="str">
            <v>O160376</v>
          </cell>
          <cell r="F331" t="str">
            <v>CALL CHARGES</v>
          </cell>
          <cell r="G331" t="str">
            <v>30432</v>
          </cell>
          <cell r="H331" t="str">
            <v>6509</v>
          </cell>
          <cell r="I331" t="str">
            <v>E346057</v>
          </cell>
        </row>
        <row r="332">
          <cell r="A332" t="str">
            <v>BRITISH TELECOMMUNICATIONS PLC</v>
          </cell>
          <cell r="B332" t="str">
            <v>WM35277847F002</v>
          </cell>
          <cell r="C332">
            <v>-8.41</v>
          </cell>
          <cell r="D332" t="str">
            <v>PRD-6-03</v>
          </cell>
          <cell r="G332" t="str">
            <v>30432</v>
          </cell>
          <cell r="H332" t="str">
            <v>6509</v>
          </cell>
          <cell r="I332" t="str">
            <v>E346056</v>
          </cell>
        </row>
        <row r="333">
          <cell r="A333" t="str">
            <v>BRITISH TELECOMMUNICATIONS PLC</v>
          </cell>
          <cell r="B333" t="str">
            <v>WM35277847Q001</v>
          </cell>
          <cell r="C333">
            <v>46.48</v>
          </cell>
          <cell r="D333" t="str">
            <v>PRD-6-03</v>
          </cell>
          <cell r="E333" t="str">
            <v>O160376</v>
          </cell>
          <cell r="F333" t="str">
            <v>CALL CHARGES</v>
          </cell>
          <cell r="G333" t="str">
            <v>30432</v>
          </cell>
          <cell r="H333" t="str">
            <v>6509</v>
          </cell>
          <cell r="I333" t="str">
            <v>E346055</v>
          </cell>
        </row>
        <row r="334">
          <cell r="A334" t="str">
            <v>BRITISH TELECOMMUNICATIONS PLC</v>
          </cell>
          <cell r="B334" t="str">
            <v>WM35277847Q001</v>
          </cell>
          <cell r="C334">
            <v>20.41</v>
          </cell>
          <cell r="D334" t="str">
            <v>PRD-6-03</v>
          </cell>
          <cell r="E334" t="str">
            <v>O160376</v>
          </cell>
          <cell r="F334" t="str">
            <v>CALL CHARGES</v>
          </cell>
          <cell r="G334" t="str">
            <v>30432</v>
          </cell>
          <cell r="H334" t="str">
            <v>6509</v>
          </cell>
          <cell r="I334" t="str">
            <v>E346055</v>
          </cell>
        </row>
        <row r="335">
          <cell r="A335" t="str">
            <v>BRITISH TELECOMMUNICATIONS PLC</v>
          </cell>
          <cell r="B335" t="str">
            <v>WM35287460F003</v>
          </cell>
          <cell r="C335">
            <v>-18.39</v>
          </cell>
          <cell r="D335" t="str">
            <v>PRD-6-03</v>
          </cell>
          <cell r="G335" t="str">
            <v>30432</v>
          </cell>
          <cell r="H335" t="str">
            <v>6509</v>
          </cell>
          <cell r="I335" t="str">
            <v>E346054</v>
          </cell>
        </row>
        <row r="336">
          <cell r="A336" t="str">
            <v>BRITISH TELECOMMUNICATIONS PLC</v>
          </cell>
          <cell r="B336" t="str">
            <v>WM35287460Q002</v>
          </cell>
          <cell r="C336">
            <v>15.91</v>
          </cell>
          <cell r="D336" t="str">
            <v>PRD-6-03</v>
          </cell>
          <cell r="E336" t="str">
            <v>O160376</v>
          </cell>
          <cell r="F336" t="str">
            <v>CALL CHARGES</v>
          </cell>
          <cell r="G336" t="str">
            <v>30432</v>
          </cell>
          <cell r="H336" t="str">
            <v>6509</v>
          </cell>
          <cell r="I336" t="str">
            <v>E346053</v>
          </cell>
        </row>
        <row r="337">
          <cell r="A337" t="str">
            <v>BRITISH TELECOMMUNICATIONS PLC</v>
          </cell>
          <cell r="B337" t="str">
            <v>WM35287460I001</v>
          </cell>
          <cell r="C337">
            <v>45.73</v>
          </cell>
          <cell r="D337" t="str">
            <v>PRD-6-03</v>
          </cell>
          <cell r="E337" t="str">
            <v>O160376</v>
          </cell>
          <cell r="F337" t="str">
            <v>CALL CHARGES</v>
          </cell>
          <cell r="G337" t="str">
            <v>30432</v>
          </cell>
          <cell r="H337" t="str">
            <v>6509</v>
          </cell>
          <cell r="I337" t="str">
            <v>E346052</v>
          </cell>
        </row>
        <row r="338">
          <cell r="A338" t="str">
            <v>BRITISH TELECOMMUNICATIONS PLC</v>
          </cell>
          <cell r="B338" t="str">
            <v>WM35298791F003</v>
          </cell>
          <cell r="C338">
            <v>-8.41</v>
          </cell>
          <cell r="D338" t="str">
            <v>PRD-6-03</v>
          </cell>
          <cell r="G338" t="str">
            <v>30432</v>
          </cell>
          <cell r="H338" t="str">
            <v>6509</v>
          </cell>
          <cell r="I338" t="str">
            <v>E346050</v>
          </cell>
        </row>
        <row r="339">
          <cell r="A339" t="str">
            <v>BRITISH TELECOMMUNICATIONS PLC</v>
          </cell>
          <cell r="B339" t="str">
            <v>WM35298791Q002</v>
          </cell>
          <cell r="C339">
            <v>29.8</v>
          </cell>
          <cell r="D339" t="str">
            <v>PRD-6-03</v>
          </cell>
          <cell r="E339" t="str">
            <v>O160376</v>
          </cell>
          <cell r="F339" t="str">
            <v>CALL CHARGES</v>
          </cell>
          <cell r="G339" t="str">
            <v>30432</v>
          </cell>
          <cell r="H339" t="str">
            <v>6509</v>
          </cell>
          <cell r="I339" t="str">
            <v>E346049</v>
          </cell>
        </row>
        <row r="340">
          <cell r="A340" t="str">
            <v>BRITISH TELECOMMUNICATIONS PLC</v>
          </cell>
          <cell r="B340" t="str">
            <v>WM35298791Q002</v>
          </cell>
          <cell r="C340">
            <v>0</v>
          </cell>
          <cell r="D340" t="str">
            <v>PRD-6-03</v>
          </cell>
          <cell r="E340" t="str">
            <v>O160376</v>
          </cell>
          <cell r="F340" t="str">
            <v>CALL CHARGES</v>
          </cell>
          <cell r="G340" t="str">
            <v>30432</v>
          </cell>
          <cell r="H340" t="str">
            <v>6509</v>
          </cell>
          <cell r="I340" t="str">
            <v>E346049</v>
          </cell>
        </row>
        <row r="341">
          <cell r="A341" t="str">
            <v>BRITISH TELECOMMUNICATIONS PLC</v>
          </cell>
          <cell r="B341" t="str">
            <v>WM35298791Q002</v>
          </cell>
          <cell r="C341">
            <v>0</v>
          </cell>
          <cell r="D341" t="str">
            <v>PRD-6-03</v>
          </cell>
          <cell r="E341" t="str">
            <v>O160376</v>
          </cell>
          <cell r="F341" t="str">
            <v>CALL CHARGES</v>
          </cell>
          <cell r="G341" t="str">
            <v>30432</v>
          </cell>
          <cell r="H341" t="str">
            <v>6509</v>
          </cell>
          <cell r="I341" t="str">
            <v>E346049</v>
          </cell>
        </row>
        <row r="342">
          <cell r="A342" t="str">
            <v>BRITISH TELECOMMUNICATIONS PLC</v>
          </cell>
          <cell r="B342" t="str">
            <v>WM35298791Q002</v>
          </cell>
          <cell r="C342">
            <v>0</v>
          </cell>
          <cell r="D342" t="str">
            <v>PRD-6-03</v>
          </cell>
          <cell r="E342" t="str">
            <v>O160376</v>
          </cell>
          <cell r="F342" t="str">
            <v>CALL CHARGES</v>
          </cell>
          <cell r="G342" t="str">
            <v>30432</v>
          </cell>
          <cell r="H342" t="str">
            <v>6509</v>
          </cell>
          <cell r="I342" t="str">
            <v>E346049</v>
          </cell>
        </row>
        <row r="343">
          <cell r="A343" t="str">
            <v>BRITISH TELECOMMUNICATIONS PLC</v>
          </cell>
          <cell r="B343" t="str">
            <v>WM35298791Q002</v>
          </cell>
          <cell r="C343">
            <v>18.170000000000002</v>
          </cell>
          <cell r="D343" t="str">
            <v>PRD-6-03</v>
          </cell>
          <cell r="E343" t="str">
            <v>O160376</v>
          </cell>
          <cell r="F343" t="str">
            <v>CALL CHARGES</v>
          </cell>
          <cell r="G343" t="str">
            <v>30432</v>
          </cell>
          <cell r="H343" t="str">
            <v>6509</v>
          </cell>
          <cell r="I343" t="str">
            <v>E346049</v>
          </cell>
        </row>
        <row r="344">
          <cell r="A344" t="str">
            <v>BRITISH TELECOMMUNICATIONS PLC</v>
          </cell>
          <cell r="B344" t="str">
            <v>WM35298791I001</v>
          </cell>
          <cell r="C344">
            <v>7.89</v>
          </cell>
          <cell r="D344" t="str">
            <v>PRD-6-03</v>
          </cell>
          <cell r="E344" t="str">
            <v>O160376</v>
          </cell>
          <cell r="F344" t="str">
            <v>CALL CHARGES</v>
          </cell>
          <cell r="G344" t="str">
            <v>30432</v>
          </cell>
          <cell r="H344" t="str">
            <v>6509</v>
          </cell>
          <cell r="I344" t="str">
            <v>E346048</v>
          </cell>
        </row>
        <row r="345">
          <cell r="A345" t="str">
            <v>BRITISH TELECOMMUNICATIONS PLC</v>
          </cell>
          <cell r="B345" t="str">
            <v>WM35233293F003</v>
          </cell>
          <cell r="C345">
            <v>-39.42</v>
          </cell>
          <cell r="D345" t="str">
            <v>PRD-6-03</v>
          </cell>
          <cell r="G345" t="str">
            <v>30432</v>
          </cell>
          <cell r="H345" t="str">
            <v>6509</v>
          </cell>
          <cell r="I345" t="str">
            <v>E335708</v>
          </cell>
        </row>
        <row r="346">
          <cell r="A346" t="str">
            <v>BRITISH TELECOMMUNICATIONS PLC</v>
          </cell>
          <cell r="B346" t="str">
            <v>WM35233293Q002</v>
          </cell>
          <cell r="C346">
            <v>42.65</v>
          </cell>
          <cell r="D346" t="str">
            <v>PRD-6-03</v>
          </cell>
          <cell r="E346" t="str">
            <v>O160376</v>
          </cell>
          <cell r="F346" t="str">
            <v>CALL CHARGES</v>
          </cell>
          <cell r="G346" t="str">
            <v>30432</v>
          </cell>
          <cell r="H346" t="str">
            <v>6509</v>
          </cell>
          <cell r="I346" t="str">
            <v>E346047</v>
          </cell>
        </row>
        <row r="347">
          <cell r="A347" t="str">
            <v>BRITISH TELECOMMUNICATIONS PLC</v>
          </cell>
          <cell r="B347" t="str">
            <v>WM35233293Q002</v>
          </cell>
          <cell r="C347">
            <v>21.09</v>
          </cell>
          <cell r="D347" t="str">
            <v>PRD-6-03</v>
          </cell>
          <cell r="E347" t="str">
            <v>O160376</v>
          </cell>
          <cell r="F347" t="str">
            <v>CALL CHARGES</v>
          </cell>
          <cell r="G347" t="str">
            <v>30432</v>
          </cell>
          <cell r="H347" t="str">
            <v>6509</v>
          </cell>
          <cell r="I347" t="str">
            <v>E346047</v>
          </cell>
        </row>
        <row r="348">
          <cell r="A348" t="str">
            <v>BRITISH TELECOMMUNICATIONS PLC</v>
          </cell>
          <cell r="B348" t="str">
            <v>WM35233293I001</v>
          </cell>
          <cell r="C348">
            <v>29.43</v>
          </cell>
          <cell r="D348" t="str">
            <v>PRD-6-03</v>
          </cell>
          <cell r="E348" t="str">
            <v>O160376</v>
          </cell>
          <cell r="F348" t="str">
            <v>CALL CHARGES</v>
          </cell>
          <cell r="G348" t="str">
            <v>30432</v>
          </cell>
          <cell r="H348" t="str">
            <v>6509</v>
          </cell>
          <cell r="I348" t="str">
            <v>E346046</v>
          </cell>
        </row>
        <row r="349">
          <cell r="A349" t="str">
            <v>BRITISH TELECOMMUNICATIONS PLC</v>
          </cell>
          <cell r="B349" t="str">
            <v>WM35255904F003</v>
          </cell>
          <cell r="C349">
            <v>-41</v>
          </cell>
          <cell r="D349" t="str">
            <v>PRD-6-03</v>
          </cell>
          <cell r="G349" t="str">
            <v>30432</v>
          </cell>
          <cell r="H349" t="str">
            <v>6509</v>
          </cell>
          <cell r="I349" t="str">
            <v>E335585</v>
          </cell>
        </row>
        <row r="350">
          <cell r="A350" t="str">
            <v>BRITISH TELECOMMUNICATIONS PLC</v>
          </cell>
          <cell r="B350" t="str">
            <v>WM35255904F003</v>
          </cell>
          <cell r="C350">
            <v>41</v>
          </cell>
          <cell r="D350" t="str">
            <v>PRD-6-03</v>
          </cell>
          <cell r="G350" t="str">
            <v>30432</v>
          </cell>
          <cell r="H350" t="str">
            <v>6509</v>
          </cell>
          <cell r="I350" t="str">
            <v>E335585</v>
          </cell>
        </row>
        <row r="351">
          <cell r="A351" t="str">
            <v>BRITISH TELECOMMUNICATIONS PLC</v>
          </cell>
          <cell r="B351" t="str">
            <v>WM35255904F003</v>
          </cell>
          <cell r="C351">
            <v>-41</v>
          </cell>
          <cell r="D351" t="str">
            <v>PRD-6-03</v>
          </cell>
          <cell r="G351" t="str">
            <v>30432</v>
          </cell>
          <cell r="H351" t="str">
            <v>6509</v>
          </cell>
          <cell r="I351" t="str">
            <v>E335585</v>
          </cell>
        </row>
        <row r="352">
          <cell r="A352" t="str">
            <v>BRITISH TELECOMMUNICATIONS PLC</v>
          </cell>
          <cell r="B352" t="str">
            <v>WM35255904Q002</v>
          </cell>
          <cell r="C352">
            <v>63.74</v>
          </cell>
          <cell r="D352" t="str">
            <v>PRD-6-03</v>
          </cell>
          <cell r="E352" t="str">
            <v>O160376</v>
          </cell>
          <cell r="F352" t="str">
            <v>CALL CHARGES</v>
          </cell>
          <cell r="G352" t="str">
            <v>30432</v>
          </cell>
          <cell r="H352" t="str">
            <v>6509</v>
          </cell>
          <cell r="I352" t="str">
            <v>E346044</v>
          </cell>
        </row>
        <row r="353">
          <cell r="A353" t="str">
            <v>BRITISH TELECOMMUNICATIONS PLC</v>
          </cell>
          <cell r="B353" t="str">
            <v>WM35255904I001</v>
          </cell>
          <cell r="C353">
            <v>15.24</v>
          </cell>
          <cell r="D353" t="str">
            <v>PRD-6-03</v>
          </cell>
          <cell r="E353" t="str">
            <v>O160376</v>
          </cell>
          <cell r="F353" t="str">
            <v>CALL CHARGES</v>
          </cell>
          <cell r="G353" t="str">
            <v>30432</v>
          </cell>
          <cell r="H353" t="str">
            <v>6509</v>
          </cell>
          <cell r="I353" t="str">
            <v>E346045</v>
          </cell>
        </row>
        <row r="354">
          <cell r="A354" t="str">
            <v>BRITISH TELECOMMUNICATIONS PLC</v>
          </cell>
          <cell r="B354" t="str">
            <v>WM35269877F002</v>
          </cell>
          <cell r="C354">
            <v>-8.41</v>
          </cell>
          <cell r="D354" t="str">
            <v>PRD-6-03</v>
          </cell>
          <cell r="G354" t="str">
            <v>30432</v>
          </cell>
          <cell r="H354" t="str">
            <v>6509</v>
          </cell>
          <cell r="I354" t="str">
            <v>E339385</v>
          </cell>
        </row>
        <row r="355">
          <cell r="A355" t="str">
            <v>BRITISH TELECOMMUNICATIONS PLC</v>
          </cell>
          <cell r="B355" t="str">
            <v>WM35269877Q001</v>
          </cell>
          <cell r="C355">
            <v>71.09</v>
          </cell>
          <cell r="D355" t="str">
            <v>PRD-6-03</v>
          </cell>
          <cell r="E355" t="str">
            <v>O160376</v>
          </cell>
          <cell r="F355" t="str">
            <v>CALL CHARGES</v>
          </cell>
          <cell r="G355" t="str">
            <v>30432</v>
          </cell>
          <cell r="H355" t="str">
            <v>6509</v>
          </cell>
          <cell r="I355" t="str">
            <v>E346043</v>
          </cell>
        </row>
        <row r="356">
          <cell r="A356" t="str">
            <v>BRITISH TELECOMMUNICATIONS PLC</v>
          </cell>
          <cell r="B356" t="str">
            <v>WM35274346F002</v>
          </cell>
          <cell r="C356">
            <v>-8.41</v>
          </cell>
          <cell r="D356" t="str">
            <v>PRD-6-03</v>
          </cell>
          <cell r="G356" t="str">
            <v>30432</v>
          </cell>
          <cell r="H356" t="str">
            <v>6509</v>
          </cell>
          <cell r="I356" t="str">
            <v>E346041</v>
          </cell>
        </row>
        <row r="357">
          <cell r="A357" t="str">
            <v>BRITISH TELECOMMUNICATIONS PLC</v>
          </cell>
          <cell r="B357" t="str">
            <v>WM35274346Q001</v>
          </cell>
          <cell r="C357">
            <v>70.040000000000006</v>
          </cell>
          <cell r="D357" t="str">
            <v>PRD-6-03</v>
          </cell>
          <cell r="E357" t="str">
            <v>O160376</v>
          </cell>
          <cell r="F357" t="str">
            <v>CALL CHARGES</v>
          </cell>
          <cell r="G357" t="str">
            <v>30432</v>
          </cell>
          <cell r="H357" t="str">
            <v>6509</v>
          </cell>
          <cell r="I357" t="str">
            <v>E346042</v>
          </cell>
        </row>
        <row r="358">
          <cell r="A358" t="str">
            <v>BRITISH TELECOMMUNICATIONS PLC</v>
          </cell>
          <cell r="B358" t="str">
            <v>WM35286812F003</v>
          </cell>
          <cell r="C358">
            <v>-8.41</v>
          </cell>
          <cell r="D358" t="str">
            <v>PRD-6-03</v>
          </cell>
          <cell r="G358" t="str">
            <v>30432</v>
          </cell>
          <cell r="H358" t="str">
            <v>6509</v>
          </cell>
          <cell r="I358" t="str">
            <v>E346040</v>
          </cell>
        </row>
        <row r="359">
          <cell r="A359" t="str">
            <v>BRITISH TELECOMMUNICATIONS PLC</v>
          </cell>
          <cell r="B359" t="str">
            <v>WM35286812Q002</v>
          </cell>
          <cell r="C359">
            <v>47.97</v>
          </cell>
          <cell r="D359" t="str">
            <v>PRD-6-03</v>
          </cell>
          <cell r="E359" t="str">
            <v>O160376</v>
          </cell>
          <cell r="F359" t="str">
            <v>CALL CHARGES</v>
          </cell>
          <cell r="G359" t="str">
            <v>30432</v>
          </cell>
          <cell r="H359" t="str">
            <v>6509</v>
          </cell>
          <cell r="I359" t="str">
            <v>E346039</v>
          </cell>
        </row>
        <row r="360">
          <cell r="A360" t="str">
            <v>BRITISH TELECOMMUNICATIONS PLC</v>
          </cell>
          <cell r="B360" t="str">
            <v>WM35286812Q002</v>
          </cell>
          <cell r="C360">
            <v>0</v>
          </cell>
          <cell r="D360" t="str">
            <v>PRD-6-03</v>
          </cell>
          <cell r="E360" t="str">
            <v>O160376</v>
          </cell>
          <cell r="F360" t="str">
            <v>CALL CHARGES</v>
          </cell>
          <cell r="G360" t="str">
            <v>30432</v>
          </cell>
          <cell r="H360" t="str">
            <v>6509</v>
          </cell>
          <cell r="I360" t="str">
            <v>E346039</v>
          </cell>
        </row>
        <row r="361">
          <cell r="A361" t="str">
            <v>BRITISH TELECOMMUNICATIONS PLC</v>
          </cell>
          <cell r="B361" t="str">
            <v>WM35286812Q002</v>
          </cell>
          <cell r="C361">
            <v>0</v>
          </cell>
          <cell r="D361" t="str">
            <v>PRD-6-03</v>
          </cell>
          <cell r="E361" t="str">
            <v>O160376</v>
          </cell>
          <cell r="F361" t="str">
            <v>CALL CHARGES</v>
          </cell>
          <cell r="G361" t="str">
            <v>30432</v>
          </cell>
          <cell r="H361" t="str">
            <v>6509</v>
          </cell>
          <cell r="I361" t="str">
            <v>E346039</v>
          </cell>
        </row>
        <row r="362">
          <cell r="A362" t="str">
            <v>BRITISH TELECOMMUNICATIONS PLC</v>
          </cell>
          <cell r="B362" t="str">
            <v>WM35286812Q002</v>
          </cell>
          <cell r="C362">
            <v>0</v>
          </cell>
          <cell r="D362" t="str">
            <v>PRD-6-03</v>
          </cell>
          <cell r="E362" t="str">
            <v>O160376</v>
          </cell>
          <cell r="F362" t="str">
            <v>CALL CHARGES</v>
          </cell>
          <cell r="G362" t="str">
            <v>30432</v>
          </cell>
          <cell r="H362" t="str">
            <v>6509</v>
          </cell>
          <cell r="I362" t="str">
            <v>E346039</v>
          </cell>
        </row>
        <row r="363">
          <cell r="A363" t="str">
            <v>BRITISH TELECOMMUNICATIONS PLC</v>
          </cell>
          <cell r="B363" t="str">
            <v>WM35286812I001</v>
          </cell>
          <cell r="C363">
            <v>14.2</v>
          </cell>
          <cell r="D363" t="str">
            <v>PRD-6-03</v>
          </cell>
          <cell r="E363" t="str">
            <v>O160376</v>
          </cell>
          <cell r="F363" t="str">
            <v>CALL CHARGES</v>
          </cell>
          <cell r="G363" t="str">
            <v>30432</v>
          </cell>
          <cell r="H363" t="str">
            <v>6509</v>
          </cell>
          <cell r="I363" t="str">
            <v>E346038</v>
          </cell>
        </row>
        <row r="364">
          <cell r="A364" t="str">
            <v>BRITISH TELECOMMUNICATIONS PLC</v>
          </cell>
          <cell r="B364" t="str">
            <v>WM35286812I001</v>
          </cell>
          <cell r="C364">
            <v>0</v>
          </cell>
          <cell r="D364" t="str">
            <v>PRD-6-03</v>
          </cell>
          <cell r="E364" t="str">
            <v>O160376</v>
          </cell>
          <cell r="F364" t="str">
            <v>CALL CHARGES</v>
          </cell>
          <cell r="G364" t="str">
            <v>30432</v>
          </cell>
          <cell r="H364" t="str">
            <v>6509</v>
          </cell>
          <cell r="I364" t="str">
            <v>E346038</v>
          </cell>
        </row>
        <row r="365">
          <cell r="A365" t="str">
            <v>BRITISH TELECOMMUNICATIONS PLC</v>
          </cell>
          <cell r="B365" t="str">
            <v>WM35286812I001</v>
          </cell>
          <cell r="C365">
            <v>0</v>
          </cell>
          <cell r="D365" t="str">
            <v>PRD-6-03</v>
          </cell>
          <cell r="E365" t="str">
            <v>O160376</v>
          </cell>
          <cell r="F365" t="str">
            <v>CALL CHARGES</v>
          </cell>
          <cell r="G365" t="str">
            <v>30432</v>
          </cell>
          <cell r="H365" t="str">
            <v>6509</v>
          </cell>
          <cell r="I365" t="str">
            <v>E346038</v>
          </cell>
        </row>
        <row r="366">
          <cell r="A366" t="str">
            <v>BRITISH TELECOMMUNICATIONS PLC</v>
          </cell>
          <cell r="B366" t="str">
            <v>WM35286812I001</v>
          </cell>
          <cell r="C366">
            <v>0</v>
          </cell>
          <cell r="D366" t="str">
            <v>PRD-6-03</v>
          </cell>
          <cell r="E366" t="str">
            <v>O160376</v>
          </cell>
          <cell r="F366" t="str">
            <v>CALL CHARGES</v>
          </cell>
          <cell r="G366" t="str">
            <v>30432</v>
          </cell>
          <cell r="H366" t="str">
            <v>6509</v>
          </cell>
          <cell r="I366" t="str">
            <v>E346038</v>
          </cell>
        </row>
        <row r="367">
          <cell r="A367" t="str">
            <v>BRITISH TELECOMMUNICATIONS PLC</v>
          </cell>
          <cell r="B367" t="str">
            <v>WM35286812I001</v>
          </cell>
          <cell r="C367">
            <v>0</v>
          </cell>
          <cell r="D367" t="str">
            <v>PRD-6-03</v>
          </cell>
          <cell r="E367" t="str">
            <v>O160376</v>
          </cell>
          <cell r="F367" t="str">
            <v>CALL CHARGES</v>
          </cell>
          <cell r="G367" t="str">
            <v>30432</v>
          </cell>
          <cell r="H367" t="str">
            <v>6509</v>
          </cell>
          <cell r="I367" t="str">
            <v>E346038</v>
          </cell>
        </row>
        <row r="368">
          <cell r="A368" t="str">
            <v>BRITISH TELECOMMUNICATIONS PLC</v>
          </cell>
          <cell r="B368" t="str">
            <v>WM35286812I001</v>
          </cell>
          <cell r="C368">
            <v>0</v>
          </cell>
          <cell r="D368" t="str">
            <v>PRD-6-03</v>
          </cell>
          <cell r="E368" t="str">
            <v>O160376</v>
          </cell>
          <cell r="F368" t="str">
            <v>CALL CHARGES</v>
          </cell>
          <cell r="G368" t="str">
            <v>30432</v>
          </cell>
          <cell r="H368" t="str">
            <v>6509</v>
          </cell>
          <cell r="I368" t="str">
            <v>E346038</v>
          </cell>
        </row>
        <row r="369">
          <cell r="A369" t="str">
            <v>BRITISH TELECOMMUNICATIONS PLC</v>
          </cell>
          <cell r="B369" t="str">
            <v>WM35286812I001</v>
          </cell>
          <cell r="C369">
            <v>0</v>
          </cell>
          <cell r="D369" t="str">
            <v>PRD-6-03</v>
          </cell>
          <cell r="E369" t="str">
            <v>O160376</v>
          </cell>
          <cell r="F369" t="str">
            <v>CALL CHARGES</v>
          </cell>
          <cell r="G369" t="str">
            <v>30432</v>
          </cell>
          <cell r="H369" t="str">
            <v>6509</v>
          </cell>
          <cell r="I369" t="str">
            <v>E346038</v>
          </cell>
        </row>
        <row r="370">
          <cell r="A370" t="str">
            <v>BRITISH TELECOMMUNICATIONS PLC</v>
          </cell>
          <cell r="B370" t="str">
            <v>WM35286812I001</v>
          </cell>
          <cell r="C370">
            <v>0</v>
          </cell>
          <cell r="D370" t="str">
            <v>PRD-6-03</v>
          </cell>
          <cell r="E370" t="str">
            <v>O160376</v>
          </cell>
          <cell r="F370" t="str">
            <v>CALL CHARGES</v>
          </cell>
          <cell r="G370" t="str">
            <v>30432</v>
          </cell>
          <cell r="H370" t="str">
            <v>6509</v>
          </cell>
          <cell r="I370" t="str">
            <v>E346038</v>
          </cell>
        </row>
        <row r="371">
          <cell r="A371" t="str">
            <v>BRITISH TELECOMMUNICATIONS PLC</v>
          </cell>
          <cell r="B371" t="str">
            <v>WM35286812I001</v>
          </cell>
          <cell r="C371">
            <v>0</v>
          </cell>
          <cell r="D371" t="str">
            <v>PRD-6-03</v>
          </cell>
          <cell r="E371" t="str">
            <v>O160376</v>
          </cell>
          <cell r="F371" t="str">
            <v>CALL CHARGES</v>
          </cell>
          <cell r="G371" t="str">
            <v>30432</v>
          </cell>
          <cell r="H371" t="str">
            <v>6509</v>
          </cell>
          <cell r="I371" t="str">
            <v>E346038</v>
          </cell>
        </row>
        <row r="372">
          <cell r="A372" t="str">
            <v>BRITISH TELECOMMUNICATIONS PLC</v>
          </cell>
          <cell r="B372" t="str">
            <v>WM35286812I001</v>
          </cell>
          <cell r="C372">
            <v>0</v>
          </cell>
          <cell r="D372" t="str">
            <v>PRD-6-03</v>
          </cell>
          <cell r="E372" t="str">
            <v>O160376</v>
          </cell>
          <cell r="F372" t="str">
            <v>CALL CHARGES</v>
          </cell>
          <cell r="G372" t="str">
            <v>30432</v>
          </cell>
          <cell r="H372" t="str">
            <v>6509</v>
          </cell>
          <cell r="I372" t="str">
            <v>E346038</v>
          </cell>
        </row>
        <row r="373">
          <cell r="A373" t="str">
            <v>BRITISH TELECOMMUNICATIONS PLC</v>
          </cell>
          <cell r="B373" t="str">
            <v>WM35286812I001</v>
          </cell>
          <cell r="C373">
            <v>0</v>
          </cell>
          <cell r="D373" t="str">
            <v>PRD-6-03</v>
          </cell>
          <cell r="E373" t="str">
            <v>O160376</v>
          </cell>
          <cell r="F373" t="str">
            <v>CALL CHARGES</v>
          </cell>
          <cell r="G373" t="str">
            <v>30432</v>
          </cell>
          <cell r="H373" t="str">
            <v>6509</v>
          </cell>
          <cell r="I373" t="str">
            <v>E346038</v>
          </cell>
        </row>
        <row r="374">
          <cell r="A374" t="str">
            <v>BRITISH TELECOMMUNICATIONS PLC</v>
          </cell>
          <cell r="B374" t="str">
            <v>WM35275219F002</v>
          </cell>
          <cell r="C374">
            <v>-8.41</v>
          </cell>
          <cell r="D374" t="str">
            <v>PRD-6-03</v>
          </cell>
          <cell r="G374" t="str">
            <v>30432</v>
          </cell>
          <cell r="H374" t="str">
            <v>6509</v>
          </cell>
          <cell r="I374" t="str">
            <v>E346037</v>
          </cell>
        </row>
        <row r="375">
          <cell r="A375" t="str">
            <v>BRITISH TELECOMMUNICATIONS PLC</v>
          </cell>
          <cell r="B375" t="str">
            <v>WM35275219Q001</v>
          </cell>
          <cell r="C375">
            <v>0</v>
          </cell>
          <cell r="D375" t="str">
            <v>PRD-6-03</v>
          </cell>
          <cell r="E375" t="str">
            <v>O160376</v>
          </cell>
          <cell r="F375" t="str">
            <v>CALL CHARGES</v>
          </cell>
          <cell r="G375" t="str">
            <v>30432</v>
          </cell>
          <cell r="H375" t="str">
            <v>6509</v>
          </cell>
          <cell r="I375" t="str">
            <v>E346036</v>
          </cell>
        </row>
        <row r="376">
          <cell r="A376" t="str">
            <v>BRITISH TELECOMMUNICATIONS PLC</v>
          </cell>
          <cell r="B376" t="str">
            <v>WM35275219Q001</v>
          </cell>
          <cell r="C376">
            <v>69.52</v>
          </cell>
          <cell r="D376" t="str">
            <v>PRD-6-03</v>
          </cell>
          <cell r="E376" t="str">
            <v>O160376</v>
          </cell>
          <cell r="F376" t="str">
            <v>CALL CHARGES</v>
          </cell>
          <cell r="G376" t="str">
            <v>30432</v>
          </cell>
          <cell r="H376" t="str">
            <v>6509</v>
          </cell>
          <cell r="I376" t="str">
            <v>E346036</v>
          </cell>
        </row>
        <row r="377">
          <cell r="A377" t="str">
            <v>BRITISH TELECOMMUNICATIONS PLC</v>
          </cell>
          <cell r="B377" t="str">
            <v>WM35226709F003</v>
          </cell>
          <cell r="C377">
            <v>-39.42</v>
          </cell>
          <cell r="D377" t="str">
            <v>PRD-6-03</v>
          </cell>
          <cell r="G377" t="str">
            <v>30432</v>
          </cell>
          <cell r="H377" t="str">
            <v>6509</v>
          </cell>
          <cell r="I377" t="str">
            <v>E335707</v>
          </cell>
        </row>
        <row r="378">
          <cell r="A378" t="str">
            <v>BRITISH TELECOMMUNICATIONS PLC</v>
          </cell>
          <cell r="B378" t="str">
            <v>WM35226709Q002</v>
          </cell>
          <cell r="C378">
            <v>47.97</v>
          </cell>
          <cell r="D378" t="str">
            <v>PRD-6-03</v>
          </cell>
          <cell r="E378" t="str">
            <v>O160376</v>
          </cell>
          <cell r="F378" t="str">
            <v>CALL CHARGES</v>
          </cell>
          <cell r="G378" t="str">
            <v>30432</v>
          </cell>
          <cell r="H378" t="str">
            <v>6509</v>
          </cell>
          <cell r="I378" t="str">
            <v>E345969</v>
          </cell>
        </row>
        <row r="379">
          <cell r="A379" t="str">
            <v>BRITISH TELECOMMUNICATIONS PLC</v>
          </cell>
          <cell r="B379" t="str">
            <v>WM35226709Q002</v>
          </cell>
          <cell r="C379">
            <v>0</v>
          </cell>
          <cell r="D379" t="str">
            <v>PRD-6-03</v>
          </cell>
          <cell r="E379" t="str">
            <v>O160376</v>
          </cell>
          <cell r="F379" t="str">
            <v>CALL CHARGES</v>
          </cell>
          <cell r="G379" t="str">
            <v>30432</v>
          </cell>
          <cell r="H379" t="str">
            <v>6509</v>
          </cell>
          <cell r="I379" t="str">
            <v>E345969</v>
          </cell>
        </row>
        <row r="380">
          <cell r="A380" t="str">
            <v>BRITISH TELECOMMUNICATIONS PLC</v>
          </cell>
          <cell r="B380" t="str">
            <v>WM35226709Q002</v>
          </cell>
          <cell r="C380">
            <v>0</v>
          </cell>
          <cell r="D380" t="str">
            <v>PRD-6-03</v>
          </cell>
          <cell r="E380" t="str">
            <v>O160376</v>
          </cell>
          <cell r="F380" t="str">
            <v>CALL CHARGES</v>
          </cell>
          <cell r="G380" t="str">
            <v>30432</v>
          </cell>
          <cell r="H380" t="str">
            <v>6509</v>
          </cell>
          <cell r="I380" t="str">
            <v>E345969</v>
          </cell>
        </row>
        <row r="381">
          <cell r="A381" t="str">
            <v>BRITISH TELECOMMUNICATIONS PLC</v>
          </cell>
          <cell r="B381" t="str">
            <v>WM35226709Q002</v>
          </cell>
          <cell r="C381">
            <v>0</v>
          </cell>
          <cell r="D381" t="str">
            <v>PRD-6-03</v>
          </cell>
          <cell r="E381" t="str">
            <v>O160376</v>
          </cell>
          <cell r="F381" t="str">
            <v>CALL CHARGES</v>
          </cell>
          <cell r="G381" t="str">
            <v>30432</v>
          </cell>
          <cell r="H381" t="str">
            <v>6509</v>
          </cell>
          <cell r="I381" t="str">
            <v>E345969</v>
          </cell>
        </row>
        <row r="382">
          <cell r="A382" t="str">
            <v>BRITISH TELECOMMUNICATIONS PLC</v>
          </cell>
          <cell r="B382" t="str">
            <v>WM35226709Q002</v>
          </cell>
          <cell r="C382">
            <v>0</v>
          </cell>
          <cell r="D382" t="str">
            <v>PRD-6-03</v>
          </cell>
          <cell r="E382" t="str">
            <v>O160376</v>
          </cell>
          <cell r="F382" t="str">
            <v>CALL CHARGES</v>
          </cell>
          <cell r="G382" t="str">
            <v>30432</v>
          </cell>
          <cell r="H382" t="str">
            <v>6509</v>
          </cell>
          <cell r="I382" t="str">
            <v>E345969</v>
          </cell>
        </row>
        <row r="383">
          <cell r="A383" t="str">
            <v>BRITISH TELECOMMUNICATIONS PLC</v>
          </cell>
          <cell r="B383" t="str">
            <v>WM35226709Q001</v>
          </cell>
          <cell r="C383">
            <v>0</v>
          </cell>
          <cell r="D383" t="str">
            <v>PRD-6-03</v>
          </cell>
          <cell r="E383" t="str">
            <v>O160376</v>
          </cell>
          <cell r="F383" t="str">
            <v>CALL CHARGES</v>
          </cell>
          <cell r="G383" t="str">
            <v>30432</v>
          </cell>
          <cell r="H383" t="str">
            <v>6509</v>
          </cell>
          <cell r="I383" t="str">
            <v>E345968</v>
          </cell>
        </row>
        <row r="384">
          <cell r="A384" t="str">
            <v>BRITISH TELECOMMUNICATIONS PLC</v>
          </cell>
          <cell r="B384" t="str">
            <v>WM35226709Q001</v>
          </cell>
          <cell r="C384">
            <v>0</v>
          </cell>
          <cell r="D384" t="str">
            <v>PRD-6-03</v>
          </cell>
          <cell r="E384" t="str">
            <v>O160376</v>
          </cell>
          <cell r="F384" t="str">
            <v>CALL CHARGES</v>
          </cell>
          <cell r="G384" t="str">
            <v>30432</v>
          </cell>
          <cell r="H384" t="str">
            <v>6509</v>
          </cell>
          <cell r="I384" t="str">
            <v>E345968</v>
          </cell>
        </row>
        <row r="385">
          <cell r="A385" t="str">
            <v>BRITISH TELECOMMUNICATIONS PLC</v>
          </cell>
          <cell r="B385" t="str">
            <v>WM35226709Q001</v>
          </cell>
          <cell r="C385">
            <v>50.07</v>
          </cell>
          <cell r="D385" t="str">
            <v>PRD-6-03</v>
          </cell>
          <cell r="E385" t="str">
            <v>O160376</v>
          </cell>
          <cell r="F385" t="str">
            <v>CALL CHARGES</v>
          </cell>
          <cell r="G385" t="str">
            <v>30432</v>
          </cell>
          <cell r="H385" t="str">
            <v>6509</v>
          </cell>
          <cell r="I385" t="str">
            <v>E345968</v>
          </cell>
        </row>
        <row r="386">
          <cell r="A386" t="str">
            <v>BRITISH TELECOMMUNICATIONS PLC</v>
          </cell>
          <cell r="B386" t="str">
            <v>WM35236389F003</v>
          </cell>
          <cell r="C386">
            <v>-39.42</v>
          </cell>
          <cell r="D386" t="str">
            <v>PRD-6-03</v>
          </cell>
          <cell r="G386" t="str">
            <v>30432</v>
          </cell>
          <cell r="H386" t="str">
            <v>6509</v>
          </cell>
          <cell r="I386" t="str">
            <v>E336442</v>
          </cell>
        </row>
        <row r="387">
          <cell r="A387" t="str">
            <v>BRITISH TELECOMMUNICATIONS PLC</v>
          </cell>
          <cell r="B387" t="str">
            <v>WM35236389Q002</v>
          </cell>
          <cell r="C387">
            <v>0</v>
          </cell>
          <cell r="D387" t="str">
            <v>PRD-6-03</v>
          </cell>
          <cell r="E387" t="str">
            <v>O160376</v>
          </cell>
          <cell r="F387" t="str">
            <v>CALL CHARGES</v>
          </cell>
          <cell r="G387" t="str">
            <v>30432</v>
          </cell>
          <cell r="H387" t="str">
            <v>6509</v>
          </cell>
          <cell r="I387" t="str">
            <v>E345903</v>
          </cell>
        </row>
        <row r="388">
          <cell r="A388" t="str">
            <v>BRITISH TELECOMMUNICATIONS PLC</v>
          </cell>
          <cell r="B388" t="str">
            <v>WM35236389Q002</v>
          </cell>
          <cell r="C388">
            <v>47.97</v>
          </cell>
          <cell r="D388" t="str">
            <v>PRD-6-03</v>
          </cell>
          <cell r="E388" t="str">
            <v>O160376</v>
          </cell>
          <cell r="F388" t="str">
            <v>CALL CHARGES</v>
          </cell>
          <cell r="G388" t="str">
            <v>30432</v>
          </cell>
          <cell r="H388" t="str">
            <v>6509</v>
          </cell>
          <cell r="I388" t="str">
            <v>E345903</v>
          </cell>
        </row>
        <row r="389">
          <cell r="A389" t="str">
            <v>BRITISH TELECOMMUNICATIONS PLC</v>
          </cell>
          <cell r="B389" t="str">
            <v>WM35236389Q002</v>
          </cell>
          <cell r="C389">
            <v>0</v>
          </cell>
          <cell r="D389" t="str">
            <v>PRD-6-03</v>
          </cell>
          <cell r="E389" t="str">
            <v>O160376</v>
          </cell>
          <cell r="F389" t="str">
            <v>CALL CHARGES</v>
          </cell>
          <cell r="G389" t="str">
            <v>30432</v>
          </cell>
          <cell r="H389" t="str">
            <v>6509</v>
          </cell>
          <cell r="I389" t="str">
            <v>E345903</v>
          </cell>
        </row>
        <row r="390">
          <cell r="A390" t="str">
            <v>BRITISH TELECOMMUNICATIONS PLC</v>
          </cell>
          <cell r="B390" t="str">
            <v>WM35236389Q002</v>
          </cell>
          <cell r="C390">
            <v>0</v>
          </cell>
          <cell r="D390" t="str">
            <v>PRD-6-03</v>
          </cell>
          <cell r="E390" t="str">
            <v>O160376</v>
          </cell>
          <cell r="F390" t="str">
            <v>CALL CHARGES</v>
          </cell>
          <cell r="G390" t="str">
            <v>30432</v>
          </cell>
          <cell r="H390" t="str">
            <v>6509</v>
          </cell>
          <cell r="I390" t="str">
            <v>E345903</v>
          </cell>
        </row>
        <row r="391">
          <cell r="A391" t="str">
            <v>BRITISH TELECOMMUNICATIONS PLC</v>
          </cell>
          <cell r="B391" t="str">
            <v>WM35236389Q002</v>
          </cell>
          <cell r="C391">
            <v>0</v>
          </cell>
          <cell r="D391" t="str">
            <v>PRD-6-03</v>
          </cell>
          <cell r="E391" t="str">
            <v>O160376</v>
          </cell>
          <cell r="F391" t="str">
            <v>CALL CHARGES</v>
          </cell>
          <cell r="G391" t="str">
            <v>30432</v>
          </cell>
          <cell r="H391" t="str">
            <v>6509</v>
          </cell>
          <cell r="I391" t="str">
            <v>E345903</v>
          </cell>
        </row>
        <row r="392">
          <cell r="A392" t="str">
            <v>BRITISH TELECOMMUNICATIONS PLC</v>
          </cell>
          <cell r="B392" t="str">
            <v>WM35236389I001</v>
          </cell>
          <cell r="C392">
            <v>0</v>
          </cell>
          <cell r="D392" t="str">
            <v>PRD-6-03</v>
          </cell>
          <cell r="E392" t="str">
            <v>O160376</v>
          </cell>
          <cell r="F392" t="str">
            <v>CALL CHARGES</v>
          </cell>
          <cell r="G392" t="str">
            <v>30432</v>
          </cell>
          <cell r="H392" t="str">
            <v>6509</v>
          </cell>
          <cell r="I392" t="str">
            <v>E345902</v>
          </cell>
        </row>
        <row r="393">
          <cell r="A393" t="str">
            <v>BRITISH TELECOMMUNICATIONS PLC</v>
          </cell>
          <cell r="B393" t="str">
            <v>WM35236389I001</v>
          </cell>
          <cell r="C393">
            <v>0</v>
          </cell>
          <cell r="D393" t="str">
            <v>PRD-6-03</v>
          </cell>
          <cell r="E393" t="str">
            <v>O160376</v>
          </cell>
          <cell r="F393" t="str">
            <v>CALL CHARGES</v>
          </cell>
          <cell r="G393" t="str">
            <v>30432</v>
          </cell>
          <cell r="H393" t="str">
            <v>6509</v>
          </cell>
          <cell r="I393" t="str">
            <v>E345902</v>
          </cell>
        </row>
        <row r="394">
          <cell r="A394" t="str">
            <v>BRITISH TELECOMMUNICATIONS PLC</v>
          </cell>
          <cell r="B394" t="str">
            <v>WM35236389I001</v>
          </cell>
          <cell r="C394">
            <v>0</v>
          </cell>
          <cell r="D394" t="str">
            <v>PRD-6-03</v>
          </cell>
          <cell r="E394" t="str">
            <v>O160376</v>
          </cell>
          <cell r="F394" t="str">
            <v>CALL CHARGES</v>
          </cell>
          <cell r="G394" t="str">
            <v>30432</v>
          </cell>
          <cell r="H394" t="str">
            <v>6509</v>
          </cell>
          <cell r="I394" t="str">
            <v>E345902</v>
          </cell>
        </row>
        <row r="395">
          <cell r="A395" t="str">
            <v>BRITISH TELECOMMUNICATIONS PLC</v>
          </cell>
          <cell r="B395" t="str">
            <v>WM35236389I001</v>
          </cell>
          <cell r="C395">
            <v>0</v>
          </cell>
          <cell r="D395" t="str">
            <v>PRD-6-03</v>
          </cell>
          <cell r="E395" t="str">
            <v>O160376</v>
          </cell>
          <cell r="F395" t="str">
            <v>CALL CHARGES</v>
          </cell>
          <cell r="G395" t="str">
            <v>30432</v>
          </cell>
          <cell r="H395" t="str">
            <v>6509</v>
          </cell>
          <cell r="I395" t="str">
            <v>E345902</v>
          </cell>
        </row>
        <row r="396">
          <cell r="A396" t="str">
            <v>BRITISH TELECOMMUNICATIONS PLC</v>
          </cell>
          <cell r="B396" t="str">
            <v>WM35236389I001</v>
          </cell>
          <cell r="C396">
            <v>0</v>
          </cell>
          <cell r="D396" t="str">
            <v>PRD-6-03</v>
          </cell>
          <cell r="E396" t="str">
            <v>O160376</v>
          </cell>
          <cell r="F396" t="str">
            <v>CALL CHARGES</v>
          </cell>
          <cell r="G396" t="str">
            <v>30432</v>
          </cell>
          <cell r="H396" t="str">
            <v>6509</v>
          </cell>
          <cell r="I396" t="str">
            <v>E345902</v>
          </cell>
        </row>
        <row r="397">
          <cell r="A397" t="str">
            <v>BRITISH TELECOMMUNICATIONS PLC</v>
          </cell>
          <cell r="B397" t="str">
            <v>WM35236389I001</v>
          </cell>
          <cell r="C397">
            <v>0</v>
          </cell>
          <cell r="D397" t="str">
            <v>PRD-6-03</v>
          </cell>
          <cell r="E397" t="str">
            <v>O160376</v>
          </cell>
          <cell r="F397" t="str">
            <v>CALL CHARGES</v>
          </cell>
          <cell r="G397" t="str">
            <v>30432</v>
          </cell>
          <cell r="H397" t="str">
            <v>6509</v>
          </cell>
          <cell r="I397" t="str">
            <v>E345902</v>
          </cell>
        </row>
        <row r="398">
          <cell r="A398" t="str">
            <v>BRITISH TELECOMMUNICATIONS PLC</v>
          </cell>
          <cell r="B398" t="str">
            <v>WM35236389I001</v>
          </cell>
          <cell r="C398">
            <v>0</v>
          </cell>
          <cell r="D398" t="str">
            <v>PRD-6-03</v>
          </cell>
          <cell r="E398" t="str">
            <v>O160376</v>
          </cell>
          <cell r="F398" t="str">
            <v>CALL CHARGES</v>
          </cell>
          <cell r="G398" t="str">
            <v>30432</v>
          </cell>
          <cell r="H398" t="str">
            <v>6509</v>
          </cell>
          <cell r="I398" t="str">
            <v>E345902</v>
          </cell>
        </row>
        <row r="399">
          <cell r="A399" t="str">
            <v>BRITISH TELECOMMUNICATIONS PLC</v>
          </cell>
          <cell r="B399" t="str">
            <v>WM35236389I001</v>
          </cell>
          <cell r="C399">
            <v>0</v>
          </cell>
          <cell r="D399" t="str">
            <v>PRD-6-03</v>
          </cell>
          <cell r="E399" t="str">
            <v>O160376</v>
          </cell>
          <cell r="F399" t="str">
            <v>CALL CHARGES</v>
          </cell>
          <cell r="G399" t="str">
            <v>30432</v>
          </cell>
          <cell r="H399" t="str">
            <v>6509</v>
          </cell>
          <cell r="I399" t="str">
            <v>E345902</v>
          </cell>
        </row>
        <row r="400">
          <cell r="A400" t="str">
            <v>BRITISH TELECOMMUNICATIONS PLC</v>
          </cell>
          <cell r="B400" t="str">
            <v>WM35236389I001</v>
          </cell>
          <cell r="C400">
            <v>0</v>
          </cell>
          <cell r="D400" t="str">
            <v>PRD-6-03</v>
          </cell>
          <cell r="E400" t="str">
            <v>O160376</v>
          </cell>
          <cell r="F400" t="str">
            <v>CALL CHARGES</v>
          </cell>
          <cell r="G400" t="str">
            <v>30432</v>
          </cell>
          <cell r="H400" t="str">
            <v>6509</v>
          </cell>
          <cell r="I400" t="str">
            <v>E345902</v>
          </cell>
        </row>
        <row r="401">
          <cell r="A401" t="str">
            <v>BRITISH TELECOMMUNICATIONS PLC</v>
          </cell>
          <cell r="B401" t="str">
            <v>WM35236389I001</v>
          </cell>
          <cell r="C401">
            <v>0</v>
          </cell>
          <cell r="D401" t="str">
            <v>PRD-6-03</v>
          </cell>
          <cell r="E401" t="str">
            <v>O160376</v>
          </cell>
          <cell r="F401" t="str">
            <v>CALL CHARGES</v>
          </cell>
          <cell r="G401" t="str">
            <v>30432</v>
          </cell>
          <cell r="H401" t="str">
            <v>6509</v>
          </cell>
          <cell r="I401" t="str">
            <v>E345902</v>
          </cell>
        </row>
        <row r="402">
          <cell r="A402" t="str">
            <v>BRITISH TELECOMMUNICATIONS PLC</v>
          </cell>
          <cell r="B402" t="str">
            <v>WM35236389I001</v>
          </cell>
          <cell r="C402">
            <v>0</v>
          </cell>
          <cell r="D402" t="str">
            <v>PRD-6-03</v>
          </cell>
          <cell r="E402" t="str">
            <v>O160376</v>
          </cell>
          <cell r="F402" t="str">
            <v>CALL CHARGES</v>
          </cell>
          <cell r="G402" t="str">
            <v>30432</v>
          </cell>
          <cell r="H402" t="str">
            <v>6509</v>
          </cell>
          <cell r="I402" t="str">
            <v>E345902</v>
          </cell>
        </row>
        <row r="403">
          <cell r="A403" t="str">
            <v>BRITISH TELECOMMUNICATIONS PLC</v>
          </cell>
          <cell r="B403" t="str">
            <v>WM35236389I001</v>
          </cell>
          <cell r="C403">
            <v>0</v>
          </cell>
          <cell r="D403" t="str">
            <v>PRD-6-03</v>
          </cell>
          <cell r="E403" t="str">
            <v>O160376</v>
          </cell>
          <cell r="F403" t="str">
            <v>CALL CHARGES</v>
          </cell>
          <cell r="G403" t="str">
            <v>30432</v>
          </cell>
          <cell r="H403" t="str">
            <v>6509</v>
          </cell>
          <cell r="I403" t="str">
            <v>E345902</v>
          </cell>
        </row>
        <row r="404">
          <cell r="A404" t="str">
            <v>BRITISH TELECOMMUNICATIONS PLC</v>
          </cell>
          <cell r="B404" t="str">
            <v>WM35236389I001</v>
          </cell>
          <cell r="C404">
            <v>0</v>
          </cell>
          <cell r="D404" t="str">
            <v>PRD-6-03</v>
          </cell>
          <cell r="E404" t="str">
            <v>O160376</v>
          </cell>
          <cell r="F404" t="str">
            <v>CALL CHARGES</v>
          </cell>
          <cell r="G404" t="str">
            <v>30432</v>
          </cell>
          <cell r="H404" t="str">
            <v>6509</v>
          </cell>
          <cell r="I404" t="str">
            <v>E345902</v>
          </cell>
        </row>
        <row r="405">
          <cell r="A405" t="str">
            <v>BRITISH TELECOMMUNICATIONS PLC</v>
          </cell>
          <cell r="B405" t="str">
            <v>WM35236389I001</v>
          </cell>
          <cell r="C405">
            <v>0</v>
          </cell>
          <cell r="D405" t="str">
            <v>PRD-6-03</v>
          </cell>
          <cell r="E405" t="str">
            <v>O160376</v>
          </cell>
          <cell r="F405" t="str">
            <v>CALL CHARGES</v>
          </cell>
          <cell r="G405" t="str">
            <v>30432</v>
          </cell>
          <cell r="H405" t="str">
            <v>6509</v>
          </cell>
          <cell r="I405" t="str">
            <v>E345902</v>
          </cell>
        </row>
        <row r="406">
          <cell r="A406" t="str">
            <v>BRITISH TELECOMMUNICATIONS PLC</v>
          </cell>
          <cell r="B406" t="str">
            <v>WM35236389I001</v>
          </cell>
          <cell r="C406">
            <v>0</v>
          </cell>
          <cell r="D406" t="str">
            <v>PRD-6-03</v>
          </cell>
          <cell r="E406" t="str">
            <v>O160376</v>
          </cell>
          <cell r="F406" t="str">
            <v>CALL CHARGES</v>
          </cell>
          <cell r="G406" t="str">
            <v>30432</v>
          </cell>
          <cell r="H406" t="str">
            <v>6509</v>
          </cell>
          <cell r="I406" t="str">
            <v>E345902</v>
          </cell>
        </row>
        <row r="407">
          <cell r="A407" t="str">
            <v>BRITISH TELECOMMUNICATIONS PLC</v>
          </cell>
          <cell r="B407" t="str">
            <v>WM35236389I001</v>
          </cell>
          <cell r="C407">
            <v>43.63</v>
          </cell>
          <cell r="D407" t="str">
            <v>PRD-6-03</v>
          </cell>
          <cell r="E407" t="str">
            <v>O160376</v>
          </cell>
          <cell r="F407" t="str">
            <v>CALL CHARGES</v>
          </cell>
          <cell r="G407" t="str">
            <v>30432</v>
          </cell>
          <cell r="H407" t="str">
            <v>6509</v>
          </cell>
          <cell r="I407" t="str">
            <v>E345902</v>
          </cell>
        </row>
        <row r="408">
          <cell r="A408" t="str">
            <v>BRITISH TELECOMMUNICATIONS PLC</v>
          </cell>
          <cell r="B408" t="str">
            <v>WM35240999F003</v>
          </cell>
          <cell r="C408">
            <v>-39.42</v>
          </cell>
          <cell r="D408" t="str">
            <v>PRD-6-03</v>
          </cell>
          <cell r="G408" t="str">
            <v>30432</v>
          </cell>
          <cell r="H408" t="str">
            <v>6509</v>
          </cell>
          <cell r="I408" t="str">
            <v>E335709</v>
          </cell>
        </row>
        <row r="409">
          <cell r="A409" t="str">
            <v>BRITISH TELECOMMUNICATIONS PLC</v>
          </cell>
          <cell r="B409" t="str">
            <v>WM35240999Q002</v>
          </cell>
          <cell r="C409">
            <v>0</v>
          </cell>
          <cell r="D409" t="str">
            <v>PRD-6-03</v>
          </cell>
          <cell r="E409" t="str">
            <v>O160376</v>
          </cell>
          <cell r="F409" t="str">
            <v>CALL CHARGES</v>
          </cell>
          <cell r="G409" t="str">
            <v>30432</v>
          </cell>
          <cell r="H409" t="str">
            <v>6509</v>
          </cell>
          <cell r="I409" t="str">
            <v>E345901</v>
          </cell>
        </row>
        <row r="410">
          <cell r="A410" t="str">
            <v>BRITISH TELECOMMUNICATIONS PLC</v>
          </cell>
          <cell r="B410" t="str">
            <v>WM35240999Q002</v>
          </cell>
          <cell r="C410">
            <v>0</v>
          </cell>
          <cell r="D410" t="str">
            <v>PRD-6-03</v>
          </cell>
          <cell r="E410" t="str">
            <v>O160376</v>
          </cell>
          <cell r="F410" t="str">
            <v>CALL CHARGES</v>
          </cell>
          <cell r="G410" t="str">
            <v>30432</v>
          </cell>
          <cell r="H410" t="str">
            <v>6509</v>
          </cell>
          <cell r="I410" t="str">
            <v>E345901</v>
          </cell>
        </row>
        <row r="411">
          <cell r="A411" t="str">
            <v>BRITISH TELECOMMUNICATIONS PLC</v>
          </cell>
          <cell r="B411" t="str">
            <v>WM35240999Q002</v>
          </cell>
          <cell r="C411">
            <v>0</v>
          </cell>
          <cell r="D411" t="str">
            <v>PRD-6-03</v>
          </cell>
          <cell r="E411" t="str">
            <v>O160376</v>
          </cell>
          <cell r="F411" t="str">
            <v>CALL CHARGES</v>
          </cell>
          <cell r="G411" t="str">
            <v>30432</v>
          </cell>
          <cell r="H411" t="str">
            <v>6509</v>
          </cell>
          <cell r="I411" t="str">
            <v>E345901</v>
          </cell>
        </row>
        <row r="412">
          <cell r="A412" t="str">
            <v>BRITISH TELECOMMUNICATIONS PLC</v>
          </cell>
          <cell r="B412" t="str">
            <v>WM35240999Q002</v>
          </cell>
          <cell r="C412">
            <v>0</v>
          </cell>
          <cell r="D412" t="str">
            <v>PRD-6-03</v>
          </cell>
          <cell r="E412" t="str">
            <v>O160376</v>
          </cell>
          <cell r="F412" t="str">
            <v>CALL CHARGES</v>
          </cell>
          <cell r="G412" t="str">
            <v>30432</v>
          </cell>
          <cell r="H412" t="str">
            <v>6509</v>
          </cell>
          <cell r="I412" t="str">
            <v>E345901</v>
          </cell>
        </row>
        <row r="413">
          <cell r="A413" t="str">
            <v>BRITISH TELECOMMUNICATIONS PLC</v>
          </cell>
          <cell r="B413" t="str">
            <v>WM35240999Q002</v>
          </cell>
          <cell r="C413">
            <v>0</v>
          </cell>
          <cell r="D413" t="str">
            <v>PRD-6-03</v>
          </cell>
          <cell r="E413" t="str">
            <v>O160376</v>
          </cell>
          <cell r="F413" t="str">
            <v>CALL CHARGES</v>
          </cell>
          <cell r="G413" t="str">
            <v>30432</v>
          </cell>
          <cell r="H413" t="str">
            <v>6509</v>
          </cell>
          <cell r="I413" t="str">
            <v>E345901</v>
          </cell>
        </row>
        <row r="414">
          <cell r="A414" t="str">
            <v>BRITISH TELECOMMUNICATIONS PLC</v>
          </cell>
          <cell r="B414" t="str">
            <v>WM35240999Q002</v>
          </cell>
          <cell r="C414">
            <v>0</v>
          </cell>
          <cell r="D414" t="str">
            <v>PRD-6-03</v>
          </cell>
          <cell r="E414" t="str">
            <v>O160376</v>
          </cell>
          <cell r="F414" t="str">
            <v>CALL CHARGES</v>
          </cell>
          <cell r="G414" t="str">
            <v>30432</v>
          </cell>
          <cell r="H414" t="str">
            <v>6509</v>
          </cell>
          <cell r="I414" t="str">
            <v>E345901</v>
          </cell>
        </row>
        <row r="415">
          <cell r="A415" t="str">
            <v>BRITISH TELECOMMUNICATIONS PLC</v>
          </cell>
          <cell r="B415" t="str">
            <v>WM35240999Q002</v>
          </cell>
          <cell r="C415">
            <v>0</v>
          </cell>
          <cell r="D415" t="str">
            <v>PRD-6-03</v>
          </cell>
          <cell r="E415" t="str">
            <v>O160376</v>
          </cell>
          <cell r="F415" t="str">
            <v>CALL CHARGES</v>
          </cell>
          <cell r="G415" t="str">
            <v>30432</v>
          </cell>
          <cell r="H415" t="str">
            <v>6509</v>
          </cell>
          <cell r="I415" t="str">
            <v>E345901</v>
          </cell>
        </row>
        <row r="416">
          <cell r="A416" t="str">
            <v>BRITISH TELECOMMUNICATIONS PLC</v>
          </cell>
          <cell r="B416" t="str">
            <v>WM35240999Q002</v>
          </cell>
          <cell r="C416">
            <v>0</v>
          </cell>
          <cell r="D416" t="str">
            <v>PRD-6-03</v>
          </cell>
          <cell r="E416" t="str">
            <v>O160376</v>
          </cell>
          <cell r="F416" t="str">
            <v>CALL CHARGES</v>
          </cell>
          <cell r="G416" t="str">
            <v>30432</v>
          </cell>
          <cell r="H416" t="str">
            <v>6509</v>
          </cell>
          <cell r="I416" t="str">
            <v>E345901</v>
          </cell>
        </row>
        <row r="417">
          <cell r="A417" t="str">
            <v>BRITISH TELECOMMUNICATIONS PLC</v>
          </cell>
          <cell r="B417" t="str">
            <v>WM35240999Q002</v>
          </cell>
          <cell r="C417">
            <v>63.74</v>
          </cell>
          <cell r="D417" t="str">
            <v>PRD-6-03</v>
          </cell>
          <cell r="E417" t="str">
            <v>O160376</v>
          </cell>
          <cell r="F417" t="str">
            <v>CALL CHARGES</v>
          </cell>
          <cell r="G417" t="str">
            <v>30432</v>
          </cell>
          <cell r="H417" t="str">
            <v>6509</v>
          </cell>
          <cell r="I417" t="str">
            <v>E345901</v>
          </cell>
        </row>
        <row r="418">
          <cell r="A418" t="str">
            <v>BRITISH TELECOMMUNICATIONS PLC</v>
          </cell>
          <cell r="B418" t="str">
            <v>WM35240999Q002</v>
          </cell>
          <cell r="C418">
            <v>0</v>
          </cell>
          <cell r="D418" t="str">
            <v>PRD-6-03</v>
          </cell>
          <cell r="E418" t="str">
            <v>O160376</v>
          </cell>
          <cell r="F418" t="str">
            <v>CALL CHARGES</v>
          </cell>
          <cell r="G418" t="str">
            <v>30432</v>
          </cell>
          <cell r="H418" t="str">
            <v>6509</v>
          </cell>
          <cell r="I418" t="str">
            <v>E345901</v>
          </cell>
        </row>
        <row r="419">
          <cell r="A419" t="str">
            <v>BRITISH TELECOMMUNICATIONS PLC</v>
          </cell>
          <cell r="B419" t="str">
            <v>WM35240999Q002</v>
          </cell>
          <cell r="C419">
            <v>0</v>
          </cell>
          <cell r="D419" t="str">
            <v>PRD-6-03</v>
          </cell>
          <cell r="E419" t="str">
            <v>O160376</v>
          </cell>
          <cell r="F419" t="str">
            <v>CALL CHARGES</v>
          </cell>
          <cell r="G419" t="str">
            <v>30432</v>
          </cell>
          <cell r="H419" t="str">
            <v>6509</v>
          </cell>
          <cell r="I419" t="str">
            <v>E345901</v>
          </cell>
        </row>
        <row r="420">
          <cell r="A420" t="str">
            <v>BRITISH TELECOMMUNICATIONS PLC</v>
          </cell>
          <cell r="B420" t="str">
            <v>WM35240999Q002</v>
          </cell>
          <cell r="C420">
            <v>0</v>
          </cell>
          <cell r="D420" t="str">
            <v>PRD-6-03</v>
          </cell>
          <cell r="E420" t="str">
            <v>O160376</v>
          </cell>
          <cell r="F420" t="str">
            <v>CALL CHARGES</v>
          </cell>
          <cell r="G420" t="str">
            <v>30432</v>
          </cell>
          <cell r="H420" t="str">
            <v>6509</v>
          </cell>
          <cell r="I420" t="str">
            <v>E345901</v>
          </cell>
        </row>
        <row r="421">
          <cell r="A421" t="str">
            <v>BRITISH TELECOMMUNICATIONS PLC</v>
          </cell>
          <cell r="B421" t="str">
            <v>WM35240999Q002</v>
          </cell>
          <cell r="C421">
            <v>0</v>
          </cell>
          <cell r="D421" t="str">
            <v>PRD-6-03</v>
          </cell>
          <cell r="E421" t="str">
            <v>O160376</v>
          </cell>
          <cell r="F421" t="str">
            <v>CALL CHARGES</v>
          </cell>
          <cell r="G421" t="str">
            <v>30432</v>
          </cell>
          <cell r="H421" t="str">
            <v>6509</v>
          </cell>
          <cell r="I421" t="str">
            <v>E345901</v>
          </cell>
        </row>
        <row r="422">
          <cell r="A422" t="str">
            <v>BRITISH TELECOMMUNICATIONS PLC</v>
          </cell>
          <cell r="B422" t="str">
            <v>WM35240999Q002</v>
          </cell>
          <cell r="C422">
            <v>0</v>
          </cell>
          <cell r="D422" t="str">
            <v>PRD-6-03</v>
          </cell>
          <cell r="E422" t="str">
            <v>O160376</v>
          </cell>
          <cell r="F422" t="str">
            <v>CALL CHARGES</v>
          </cell>
          <cell r="G422" t="str">
            <v>30432</v>
          </cell>
          <cell r="H422" t="str">
            <v>6509</v>
          </cell>
          <cell r="I422" t="str">
            <v>E345901</v>
          </cell>
        </row>
        <row r="423">
          <cell r="A423" t="str">
            <v>BRITISH TELECOMMUNICATIONS PLC</v>
          </cell>
          <cell r="B423" t="str">
            <v>WM35240999Q002</v>
          </cell>
          <cell r="C423">
            <v>0</v>
          </cell>
          <cell r="D423" t="str">
            <v>PRD-6-03</v>
          </cell>
          <cell r="E423" t="str">
            <v>O160376</v>
          </cell>
          <cell r="F423" t="str">
            <v>CALL CHARGES</v>
          </cell>
          <cell r="G423" t="str">
            <v>30432</v>
          </cell>
          <cell r="H423" t="str">
            <v>6509</v>
          </cell>
          <cell r="I423" t="str">
            <v>E345901</v>
          </cell>
        </row>
        <row r="424">
          <cell r="A424" t="str">
            <v>BRITISH TELECOMMUNICATIONS PLC</v>
          </cell>
          <cell r="B424" t="str">
            <v>WM35240999Q002</v>
          </cell>
          <cell r="C424">
            <v>0</v>
          </cell>
          <cell r="D424" t="str">
            <v>PRD-6-03</v>
          </cell>
          <cell r="E424" t="str">
            <v>O160376</v>
          </cell>
          <cell r="F424" t="str">
            <v>CALL CHARGES</v>
          </cell>
          <cell r="G424" t="str">
            <v>30432</v>
          </cell>
          <cell r="H424" t="str">
            <v>6509</v>
          </cell>
          <cell r="I424" t="str">
            <v>E345901</v>
          </cell>
        </row>
        <row r="425">
          <cell r="A425" t="str">
            <v>BRITISH TELECOMMUNICATIONS PLC</v>
          </cell>
          <cell r="B425" t="str">
            <v>WM35240999Q002</v>
          </cell>
          <cell r="C425">
            <v>0</v>
          </cell>
          <cell r="D425" t="str">
            <v>PRD-6-03</v>
          </cell>
          <cell r="E425" t="str">
            <v>O160376</v>
          </cell>
          <cell r="F425" t="str">
            <v>CALL CHARGES</v>
          </cell>
          <cell r="G425" t="str">
            <v>30432</v>
          </cell>
          <cell r="H425" t="str">
            <v>6509</v>
          </cell>
          <cell r="I425" t="str">
            <v>E345901</v>
          </cell>
        </row>
        <row r="426">
          <cell r="A426" t="str">
            <v>BRITISH TELECOMMUNICATIONS PLC</v>
          </cell>
          <cell r="B426" t="str">
            <v>WM35240999I001</v>
          </cell>
          <cell r="C426">
            <v>0</v>
          </cell>
          <cell r="D426" t="str">
            <v>PRD-6-03</v>
          </cell>
          <cell r="E426" t="str">
            <v>O160376</v>
          </cell>
          <cell r="F426" t="str">
            <v>CALL CHARGES</v>
          </cell>
          <cell r="G426" t="str">
            <v>30432</v>
          </cell>
          <cell r="H426" t="str">
            <v>6509</v>
          </cell>
          <cell r="I426" t="str">
            <v>E345900</v>
          </cell>
        </row>
        <row r="427">
          <cell r="A427" t="str">
            <v>BRITISH TELECOMMUNICATIONS PLC</v>
          </cell>
          <cell r="B427" t="str">
            <v>WM35240999I001</v>
          </cell>
          <cell r="C427">
            <v>24.7</v>
          </cell>
          <cell r="D427" t="str">
            <v>PRD-6-03</v>
          </cell>
          <cell r="E427" t="str">
            <v>O160376</v>
          </cell>
          <cell r="F427" t="str">
            <v>CALL CHARGES</v>
          </cell>
          <cell r="G427" t="str">
            <v>30432</v>
          </cell>
          <cell r="H427" t="str">
            <v>6509</v>
          </cell>
          <cell r="I427" t="str">
            <v>E345900</v>
          </cell>
        </row>
        <row r="428">
          <cell r="A428" t="str">
            <v>BRITISH TELECOMMUNICATIONS PLC</v>
          </cell>
          <cell r="B428" t="str">
            <v>WM35240999I001</v>
          </cell>
          <cell r="C428">
            <v>0</v>
          </cell>
          <cell r="D428" t="str">
            <v>PRD-6-03</v>
          </cell>
          <cell r="E428" t="str">
            <v>O160376</v>
          </cell>
          <cell r="F428" t="str">
            <v>CALL CHARGES</v>
          </cell>
          <cell r="G428" t="str">
            <v>30432</v>
          </cell>
          <cell r="H428" t="str">
            <v>6509</v>
          </cell>
          <cell r="I428" t="str">
            <v>E345900</v>
          </cell>
        </row>
        <row r="429">
          <cell r="A429" t="str">
            <v>BRITISH TELECOMMUNICATIONS PLC</v>
          </cell>
          <cell r="B429" t="str">
            <v>WM35240999I001</v>
          </cell>
          <cell r="C429">
            <v>0</v>
          </cell>
          <cell r="D429" t="str">
            <v>PRD-6-03</v>
          </cell>
          <cell r="E429" t="str">
            <v>O160376</v>
          </cell>
          <cell r="F429" t="str">
            <v>CALL CHARGES</v>
          </cell>
          <cell r="G429" t="str">
            <v>30432</v>
          </cell>
          <cell r="H429" t="str">
            <v>6509</v>
          </cell>
          <cell r="I429" t="str">
            <v>E345900</v>
          </cell>
        </row>
        <row r="430">
          <cell r="A430" t="str">
            <v>BRITISH TELECOMMUNICATIONS PLC</v>
          </cell>
          <cell r="B430" t="str">
            <v>WM35240999I001</v>
          </cell>
          <cell r="C430">
            <v>0</v>
          </cell>
          <cell r="D430" t="str">
            <v>PRD-6-03</v>
          </cell>
          <cell r="E430" t="str">
            <v>O160376</v>
          </cell>
          <cell r="F430" t="str">
            <v>CALL CHARGES</v>
          </cell>
          <cell r="G430" t="str">
            <v>30432</v>
          </cell>
          <cell r="H430" t="str">
            <v>6509</v>
          </cell>
          <cell r="I430" t="str">
            <v>E345900</v>
          </cell>
        </row>
        <row r="431">
          <cell r="A431" t="str">
            <v>BRITISH TELECOMMUNICATIONS PLC</v>
          </cell>
          <cell r="B431" t="str">
            <v>WM35240999I001</v>
          </cell>
          <cell r="C431">
            <v>0</v>
          </cell>
          <cell r="D431" t="str">
            <v>PRD-6-03</v>
          </cell>
          <cell r="E431" t="str">
            <v>O160376</v>
          </cell>
          <cell r="F431" t="str">
            <v>CALL CHARGES</v>
          </cell>
          <cell r="G431" t="str">
            <v>30432</v>
          </cell>
          <cell r="H431" t="str">
            <v>6509</v>
          </cell>
          <cell r="I431" t="str">
            <v>E345900</v>
          </cell>
        </row>
        <row r="432">
          <cell r="A432" t="str">
            <v>BRITISH TELECOMMUNICATIONS PLC</v>
          </cell>
          <cell r="B432" t="str">
            <v>WM35240999I001</v>
          </cell>
          <cell r="C432">
            <v>0</v>
          </cell>
          <cell r="D432" t="str">
            <v>PRD-6-03</v>
          </cell>
          <cell r="E432" t="str">
            <v>O160376</v>
          </cell>
          <cell r="F432" t="str">
            <v>CALL CHARGES</v>
          </cell>
          <cell r="G432" t="str">
            <v>30432</v>
          </cell>
          <cell r="H432" t="str">
            <v>6509</v>
          </cell>
          <cell r="I432" t="str">
            <v>E345900</v>
          </cell>
        </row>
        <row r="433">
          <cell r="A433" t="str">
            <v>BRITISH TELECOMMUNICATIONS PLC</v>
          </cell>
          <cell r="B433" t="str">
            <v>WM35240999I001</v>
          </cell>
          <cell r="C433">
            <v>0</v>
          </cell>
          <cell r="D433" t="str">
            <v>PRD-6-03</v>
          </cell>
          <cell r="E433" t="str">
            <v>O160376</v>
          </cell>
          <cell r="F433" t="str">
            <v>CALL CHARGES</v>
          </cell>
          <cell r="G433" t="str">
            <v>30432</v>
          </cell>
          <cell r="H433" t="str">
            <v>6509</v>
          </cell>
          <cell r="I433" t="str">
            <v>E345900</v>
          </cell>
        </row>
        <row r="434">
          <cell r="A434" t="str">
            <v>BRITISH TELECOMMUNICATIONS PLC</v>
          </cell>
          <cell r="B434" t="str">
            <v>WM35240999I001</v>
          </cell>
          <cell r="C434">
            <v>0</v>
          </cell>
          <cell r="D434" t="str">
            <v>PRD-6-03</v>
          </cell>
          <cell r="E434" t="str">
            <v>O160376</v>
          </cell>
          <cell r="F434" t="str">
            <v>CALL CHARGES</v>
          </cell>
          <cell r="G434" t="str">
            <v>30432</v>
          </cell>
          <cell r="H434" t="str">
            <v>6509</v>
          </cell>
          <cell r="I434" t="str">
            <v>E345900</v>
          </cell>
        </row>
        <row r="435">
          <cell r="A435" t="str">
            <v>BRITISH TELECOMMUNICATIONS PLC</v>
          </cell>
          <cell r="B435" t="str">
            <v>WM35240999I001</v>
          </cell>
          <cell r="C435">
            <v>0</v>
          </cell>
          <cell r="D435" t="str">
            <v>PRD-6-03</v>
          </cell>
          <cell r="E435" t="str">
            <v>O160376</v>
          </cell>
          <cell r="F435" t="str">
            <v>CALL CHARGES</v>
          </cell>
          <cell r="G435" t="str">
            <v>30432</v>
          </cell>
          <cell r="H435" t="str">
            <v>6509</v>
          </cell>
          <cell r="I435" t="str">
            <v>E345900</v>
          </cell>
        </row>
        <row r="436">
          <cell r="A436" t="str">
            <v>BRITISH TELECOMMUNICATIONS PLC</v>
          </cell>
          <cell r="B436" t="str">
            <v>WM35240999I001</v>
          </cell>
          <cell r="C436">
            <v>0</v>
          </cell>
          <cell r="D436" t="str">
            <v>PRD-6-03</v>
          </cell>
          <cell r="E436" t="str">
            <v>O160376</v>
          </cell>
          <cell r="F436" t="str">
            <v>CALL CHARGES</v>
          </cell>
          <cell r="G436" t="str">
            <v>30432</v>
          </cell>
          <cell r="H436" t="str">
            <v>6509</v>
          </cell>
          <cell r="I436" t="str">
            <v>E345900</v>
          </cell>
        </row>
        <row r="437">
          <cell r="A437" t="str">
            <v>BRITISH TELECOMMUNICATIONS PLC</v>
          </cell>
          <cell r="B437" t="str">
            <v>WM35240999I001</v>
          </cell>
          <cell r="C437">
            <v>0</v>
          </cell>
          <cell r="D437" t="str">
            <v>PRD-6-03</v>
          </cell>
          <cell r="E437" t="str">
            <v>O160376</v>
          </cell>
          <cell r="F437" t="str">
            <v>CALL CHARGES</v>
          </cell>
          <cell r="G437" t="str">
            <v>30432</v>
          </cell>
          <cell r="H437" t="str">
            <v>6509</v>
          </cell>
          <cell r="I437" t="str">
            <v>E345900</v>
          </cell>
        </row>
        <row r="438">
          <cell r="A438" t="str">
            <v>BRITISH TELECOMMUNICATIONS PLC</v>
          </cell>
          <cell r="B438" t="str">
            <v>WM35240999I001</v>
          </cell>
          <cell r="C438">
            <v>0</v>
          </cell>
          <cell r="D438" t="str">
            <v>PRD-6-03</v>
          </cell>
          <cell r="E438" t="str">
            <v>O160376</v>
          </cell>
          <cell r="F438" t="str">
            <v>CALL CHARGES</v>
          </cell>
          <cell r="G438" t="str">
            <v>30432</v>
          </cell>
          <cell r="H438" t="str">
            <v>6509</v>
          </cell>
          <cell r="I438" t="str">
            <v>E345900</v>
          </cell>
        </row>
        <row r="439">
          <cell r="A439" t="str">
            <v>BRITISH TELECOMMUNICATIONS PLC</v>
          </cell>
          <cell r="B439" t="str">
            <v>WM35240999I001</v>
          </cell>
          <cell r="C439">
            <v>0</v>
          </cell>
          <cell r="D439" t="str">
            <v>PRD-6-03</v>
          </cell>
          <cell r="E439" t="str">
            <v>O160376</v>
          </cell>
          <cell r="F439" t="str">
            <v>CALL CHARGES</v>
          </cell>
          <cell r="G439" t="str">
            <v>30432</v>
          </cell>
          <cell r="H439" t="str">
            <v>6509</v>
          </cell>
          <cell r="I439" t="str">
            <v>E345900</v>
          </cell>
        </row>
        <row r="440">
          <cell r="A440" t="str">
            <v>BRITISH TELECOMMUNICATIONS PLC</v>
          </cell>
          <cell r="B440" t="str">
            <v>WM35240999I001</v>
          </cell>
          <cell r="C440">
            <v>0</v>
          </cell>
          <cell r="D440" t="str">
            <v>PRD-6-03</v>
          </cell>
          <cell r="E440" t="str">
            <v>O160376</v>
          </cell>
          <cell r="F440" t="str">
            <v>CALL CHARGES</v>
          </cell>
          <cell r="G440" t="str">
            <v>30432</v>
          </cell>
          <cell r="H440" t="str">
            <v>6509</v>
          </cell>
          <cell r="I440" t="str">
            <v>E345900</v>
          </cell>
        </row>
        <row r="441">
          <cell r="A441" t="str">
            <v>BRITISH TELECOMMUNICATIONS PLC</v>
          </cell>
          <cell r="B441" t="str">
            <v>WM35240999I001</v>
          </cell>
          <cell r="C441">
            <v>0</v>
          </cell>
          <cell r="D441" t="str">
            <v>PRD-6-03</v>
          </cell>
          <cell r="E441" t="str">
            <v>O160376</v>
          </cell>
          <cell r="F441" t="str">
            <v>CALL CHARGES</v>
          </cell>
          <cell r="G441" t="str">
            <v>30432</v>
          </cell>
          <cell r="H441" t="str">
            <v>6509</v>
          </cell>
          <cell r="I441" t="str">
            <v>E345900</v>
          </cell>
        </row>
        <row r="442">
          <cell r="A442" t="str">
            <v>BRITISH TELECOMMUNICATIONS PLC</v>
          </cell>
          <cell r="B442" t="str">
            <v>WM35240999I001</v>
          </cell>
          <cell r="C442">
            <v>0</v>
          </cell>
          <cell r="D442" t="str">
            <v>PRD-6-03</v>
          </cell>
          <cell r="E442" t="str">
            <v>O160376</v>
          </cell>
          <cell r="F442" t="str">
            <v>CALL CHARGES</v>
          </cell>
          <cell r="G442" t="str">
            <v>30432</v>
          </cell>
          <cell r="H442" t="str">
            <v>6509</v>
          </cell>
          <cell r="I442" t="str">
            <v>E345900</v>
          </cell>
        </row>
        <row r="443">
          <cell r="A443" t="str">
            <v>BRITISH TELECOMMUNICATIONS PLC</v>
          </cell>
          <cell r="B443" t="str">
            <v>WM35240999I001</v>
          </cell>
          <cell r="C443">
            <v>0</v>
          </cell>
          <cell r="D443" t="str">
            <v>PRD-6-03</v>
          </cell>
          <cell r="E443" t="str">
            <v>O160376</v>
          </cell>
          <cell r="F443" t="str">
            <v>CALL CHARGES</v>
          </cell>
          <cell r="G443" t="str">
            <v>30432</v>
          </cell>
          <cell r="H443" t="str">
            <v>6509</v>
          </cell>
          <cell r="I443" t="str">
            <v>E345900</v>
          </cell>
        </row>
        <row r="444">
          <cell r="A444" t="str">
            <v>BRITISH TELECOMMUNICATIONS PLC</v>
          </cell>
          <cell r="B444" t="str">
            <v>WM35340647Q002</v>
          </cell>
          <cell r="C444">
            <v>47.97</v>
          </cell>
          <cell r="D444" t="str">
            <v>PRD-6-03</v>
          </cell>
          <cell r="E444" t="str">
            <v>O159555</v>
          </cell>
          <cell r="F444" t="str">
            <v>CALL CHARGES</v>
          </cell>
          <cell r="G444" t="str">
            <v>30432</v>
          </cell>
          <cell r="H444" t="str">
            <v>6509</v>
          </cell>
          <cell r="I444" t="str">
            <v>E342567</v>
          </cell>
        </row>
        <row r="445">
          <cell r="A445" t="str">
            <v>BRITISH TELECOMMUNICATIONS PLC</v>
          </cell>
          <cell r="B445" t="str">
            <v>WM35340647I001</v>
          </cell>
          <cell r="C445">
            <v>11.03</v>
          </cell>
          <cell r="D445" t="str">
            <v>PRD-6-03</v>
          </cell>
          <cell r="E445" t="str">
            <v>O159555</v>
          </cell>
          <cell r="F445" t="str">
            <v>CALL CHARGES</v>
          </cell>
          <cell r="G445" t="str">
            <v>30432</v>
          </cell>
          <cell r="H445" t="str">
            <v>6509</v>
          </cell>
          <cell r="I445" t="str">
            <v>E341108</v>
          </cell>
        </row>
        <row r="446">
          <cell r="A446" t="str">
            <v>BRITISH TELECOMMUNICATIONS PLC</v>
          </cell>
          <cell r="B446" t="str">
            <v>WM35340647I001</v>
          </cell>
          <cell r="C446">
            <v>-11.03</v>
          </cell>
          <cell r="D446" t="str">
            <v>PRD-6-03</v>
          </cell>
          <cell r="E446" t="str">
            <v>O159555</v>
          </cell>
          <cell r="F446" t="str">
            <v>CALL CHARGES</v>
          </cell>
          <cell r="G446" t="str">
            <v>30432</v>
          </cell>
          <cell r="H446" t="str">
            <v>6509</v>
          </cell>
          <cell r="I446" t="str">
            <v>E341108</v>
          </cell>
        </row>
        <row r="447">
          <cell r="A447" t="str">
            <v>BRITISH TELECOMMUNICATIONS PLC</v>
          </cell>
          <cell r="B447" t="str">
            <v>WM35340647F003</v>
          </cell>
          <cell r="C447">
            <v>-40.47</v>
          </cell>
          <cell r="D447" t="str">
            <v>PRD-6-03</v>
          </cell>
          <cell r="G447" t="str">
            <v>30432</v>
          </cell>
          <cell r="H447" t="str">
            <v>6509</v>
          </cell>
          <cell r="I447" t="str">
            <v>E345342</v>
          </cell>
        </row>
        <row r="448">
          <cell r="A448" t="str">
            <v>BRITISH TELECOMMUNICATIONS PLC</v>
          </cell>
          <cell r="B448" t="str">
            <v>WM34977473Q007</v>
          </cell>
          <cell r="C448">
            <v>47.97</v>
          </cell>
          <cell r="D448" t="str">
            <v>PRD-6-03</v>
          </cell>
          <cell r="E448" t="str">
            <v>O160096</v>
          </cell>
          <cell r="F448" t="str">
            <v>CALL CHARGES</v>
          </cell>
          <cell r="G448" t="str">
            <v>30432</v>
          </cell>
          <cell r="H448" t="str">
            <v>6509</v>
          </cell>
          <cell r="I448" t="str">
            <v>E345350</v>
          </cell>
        </row>
        <row r="449">
          <cell r="A449" t="str">
            <v>BRITISH TELECOMMUNICATIONS PLC</v>
          </cell>
          <cell r="B449" t="str">
            <v>WM34975855Q007</v>
          </cell>
          <cell r="C449">
            <v>47.97</v>
          </cell>
          <cell r="D449" t="str">
            <v>PRD-6-03</v>
          </cell>
          <cell r="E449" t="str">
            <v>O160096</v>
          </cell>
          <cell r="F449" t="str">
            <v>CALL CHARGES</v>
          </cell>
          <cell r="G449" t="str">
            <v>30432</v>
          </cell>
          <cell r="H449" t="str">
            <v>6509</v>
          </cell>
          <cell r="I449" t="str">
            <v>E345349</v>
          </cell>
        </row>
        <row r="450">
          <cell r="A450" t="str">
            <v>BRITISH TELECOMMUNICATIONS PLC</v>
          </cell>
          <cell r="B450" t="str">
            <v>WM34858113Q009</v>
          </cell>
          <cell r="C450">
            <v>47.97</v>
          </cell>
          <cell r="D450" t="str">
            <v>PRD-6-03</v>
          </cell>
          <cell r="E450" t="str">
            <v>O160096</v>
          </cell>
          <cell r="F450" t="str">
            <v>CALL CHARGES</v>
          </cell>
          <cell r="G450" t="str">
            <v>30432</v>
          </cell>
          <cell r="H450" t="str">
            <v>6509</v>
          </cell>
          <cell r="I450" t="str">
            <v>E345348</v>
          </cell>
        </row>
        <row r="451">
          <cell r="A451" t="str">
            <v>BRITISH TELECOMMUNICATIONS PLC</v>
          </cell>
          <cell r="B451" t="str">
            <v>WM34887131Q008</v>
          </cell>
          <cell r="C451">
            <v>47.97</v>
          </cell>
          <cell r="D451" t="str">
            <v>PRD-6-03</v>
          </cell>
          <cell r="E451" t="str">
            <v>O160096</v>
          </cell>
          <cell r="F451" t="str">
            <v>CALL CHARGES</v>
          </cell>
          <cell r="G451" t="str">
            <v>30432</v>
          </cell>
          <cell r="H451" t="str">
            <v>6509</v>
          </cell>
          <cell r="I451" t="str">
            <v>E345347</v>
          </cell>
        </row>
        <row r="452">
          <cell r="A452" t="str">
            <v>BRITISH TELECOMMUNICATIONS PLC</v>
          </cell>
          <cell r="B452" t="str">
            <v>WM34943182Q008</v>
          </cell>
          <cell r="C452">
            <v>47.97</v>
          </cell>
          <cell r="D452" t="str">
            <v>PRD-6-03</v>
          </cell>
          <cell r="E452" t="str">
            <v>O160096</v>
          </cell>
          <cell r="F452" t="str">
            <v>CALL CHARGES</v>
          </cell>
          <cell r="G452" t="str">
            <v>30432</v>
          </cell>
          <cell r="H452" t="str">
            <v>6509</v>
          </cell>
          <cell r="I452" t="str">
            <v>E345346</v>
          </cell>
        </row>
        <row r="453">
          <cell r="A453" t="str">
            <v>BRITISH TELECOMMUNICATIONS PLC</v>
          </cell>
          <cell r="B453" t="str">
            <v>WM34867050Q009</v>
          </cell>
          <cell r="C453">
            <v>47.97</v>
          </cell>
          <cell r="D453" t="str">
            <v>PRD-6-03</v>
          </cell>
          <cell r="E453" t="str">
            <v>O160096</v>
          </cell>
          <cell r="F453" t="str">
            <v>CALL CHARGES</v>
          </cell>
          <cell r="G453" t="str">
            <v>30432</v>
          </cell>
          <cell r="H453" t="str">
            <v>6509</v>
          </cell>
          <cell r="I453" t="str">
            <v>E345345</v>
          </cell>
        </row>
        <row r="454">
          <cell r="A454" t="str">
            <v>BRITISH TELECOMMUNICATIONS PLC</v>
          </cell>
          <cell r="B454" t="str">
            <v>WM34951489Q008</v>
          </cell>
          <cell r="C454">
            <v>47.97</v>
          </cell>
          <cell r="D454" t="str">
            <v>PRD-6-03</v>
          </cell>
          <cell r="E454" t="str">
            <v>O160096</v>
          </cell>
          <cell r="F454" t="str">
            <v>CALL CHARGES</v>
          </cell>
          <cell r="G454" t="str">
            <v>30432</v>
          </cell>
          <cell r="H454" t="str">
            <v>6509</v>
          </cell>
          <cell r="I454" t="str">
            <v>E345344</v>
          </cell>
        </row>
        <row r="455">
          <cell r="A455" t="str">
            <v>BRITISH TELECOMMUNICATIONS PLC</v>
          </cell>
          <cell r="B455" t="str">
            <v>WM35106262Q005</v>
          </cell>
          <cell r="C455">
            <v>47.97</v>
          </cell>
          <cell r="D455" t="str">
            <v>PRD-6-03</v>
          </cell>
          <cell r="E455" t="str">
            <v>O160096</v>
          </cell>
          <cell r="F455" t="str">
            <v>CALL CHARGES</v>
          </cell>
          <cell r="G455" t="str">
            <v>30432</v>
          </cell>
          <cell r="H455" t="str">
            <v>6509</v>
          </cell>
          <cell r="I455" t="str">
            <v>E345343</v>
          </cell>
        </row>
        <row r="456">
          <cell r="A456" t="str">
            <v>BRITISH TELECOMMUNICATIONS PLC</v>
          </cell>
          <cell r="B456" t="str">
            <v>WM35310785F002</v>
          </cell>
          <cell r="C456">
            <v>0.52</v>
          </cell>
          <cell r="D456" t="str">
            <v>PRD-6-03</v>
          </cell>
          <cell r="E456" t="str">
            <v>O160096</v>
          </cell>
          <cell r="F456" t="str">
            <v>CALL CHARGES</v>
          </cell>
          <cell r="G456" t="str">
            <v>30432</v>
          </cell>
          <cell r="H456" t="str">
            <v>6509</v>
          </cell>
          <cell r="I456" t="str">
            <v>E345341</v>
          </cell>
        </row>
        <row r="457">
          <cell r="A457" t="str">
            <v>BRITISH TELECOMMUNICATIONS PLC</v>
          </cell>
          <cell r="B457" t="str">
            <v>WM35310785I001</v>
          </cell>
          <cell r="C457">
            <v>32.590000000000003</v>
          </cell>
          <cell r="D457" t="str">
            <v>PRD-6-03</v>
          </cell>
          <cell r="E457" t="str">
            <v>O160096</v>
          </cell>
          <cell r="F457" t="str">
            <v>CALL CHARGES</v>
          </cell>
          <cell r="G457" t="str">
            <v>30432</v>
          </cell>
          <cell r="H457" t="str">
            <v>6509</v>
          </cell>
          <cell r="I457" t="str">
            <v>E345340</v>
          </cell>
        </row>
        <row r="458">
          <cell r="A458" t="str">
            <v>BRITISH TELECOMMUNICATIONS PLC</v>
          </cell>
          <cell r="B458" t="str">
            <v>WM34965126Q007</v>
          </cell>
          <cell r="C458">
            <v>47.97</v>
          </cell>
          <cell r="D458" t="str">
            <v>PRD-6-03</v>
          </cell>
          <cell r="E458" t="str">
            <v>O160096</v>
          </cell>
          <cell r="F458" t="str">
            <v>CALL CHARGES</v>
          </cell>
          <cell r="G458" t="str">
            <v>30432</v>
          </cell>
          <cell r="H458" t="str">
            <v>6509</v>
          </cell>
          <cell r="I458" t="str">
            <v>E345339</v>
          </cell>
        </row>
        <row r="459">
          <cell r="A459" t="str">
            <v>BRITISH TELECOMMUNICATIONS PLC</v>
          </cell>
          <cell r="B459" t="str">
            <v>WM35150218Q005</v>
          </cell>
          <cell r="C459">
            <v>47.97</v>
          </cell>
          <cell r="D459" t="str">
            <v>PRD-6-03</v>
          </cell>
          <cell r="E459" t="str">
            <v>O160096</v>
          </cell>
          <cell r="F459" t="str">
            <v>CALL CHARGES</v>
          </cell>
          <cell r="G459" t="str">
            <v>30432</v>
          </cell>
          <cell r="H459" t="str">
            <v>6509</v>
          </cell>
          <cell r="I459" t="str">
            <v>E341961</v>
          </cell>
        </row>
        <row r="460">
          <cell r="A460" t="str">
            <v>BRITISH TELECOMMUNICATIONS PLC</v>
          </cell>
          <cell r="B460" t="str">
            <v>WM34999078Q007</v>
          </cell>
          <cell r="C460">
            <v>47.97</v>
          </cell>
          <cell r="D460" t="str">
            <v>PRD-6-03</v>
          </cell>
          <cell r="E460" t="str">
            <v>O160096</v>
          </cell>
          <cell r="F460" t="str">
            <v>CALL CHARGES</v>
          </cell>
          <cell r="G460" t="str">
            <v>30432</v>
          </cell>
          <cell r="H460" t="str">
            <v>6509</v>
          </cell>
          <cell r="I460" t="str">
            <v>E345338</v>
          </cell>
        </row>
        <row r="461">
          <cell r="A461" t="str">
            <v>BRITISH TELECOMMUNICATIONS PLC</v>
          </cell>
          <cell r="B461" t="str">
            <v>WM34904166Q009</v>
          </cell>
          <cell r="C461">
            <v>47.97</v>
          </cell>
          <cell r="D461" t="str">
            <v>PRD-6-03</v>
          </cell>
          <cell r="E461" t="str">
            <v>O160096</v>
          </cell>
          <cell r="F461" t="str">
            <v>CALL CHARGES</v>
          </cell>
          <cell r="G461" t="str">
            <v>30432</v>
          </cell>
          <cell r="H461" t="str">
            <v>6509</v>
          </cell>
          <cell r="I461" t="str">
            <v>E345337</v>
          </cell>
        </row>
        <row r="462">
          <cell r="A462" t="str">
            <v>BRITISH TELECOMMUNICATIONS PLC</v>
          </cell>
          <cell r="B462" t="str">
            <v>WM34994705Q006</v>
          </cell>
          <cell r="C462">
            <v>47.97</v>
          </cell>
          <cell r="D462" t="str">
            <v>PRD-6-03</v>
          </cell>
          <cell r="E462" t="str">
            <v>O160096</v>
          </cell>
          <cell r="F462" t="str">
            <v>CALL CHARGES</v>
          </cell>
          <cell r="G462" t="str">
            <v>30432</v>
          </cell>
          <cell r="H462" t="str">
            <v>6509</v>
          </cell>
          <cell r="I462" t="str">
            <v>E345336</v>
          </cell>
        </row>
        <row r="463">
          <cell r="A463" t="str">
            <v>BRITISH TELECOMMUNICATIONS PLC</v>
          </cell>
          <cell r="B463" t="str">
            <v>WM35110375Q005</v>
          </cell>
          <cell r="C463">
            <v>47.97</v>
          </cell>
          <cell r="D463" t="str">
            <v>PRD-6-03</v>
          </cell>
          <cell r="E463" t="str">
            <v>O160096</v>
          </cell>
          <cell r="F463" t="str">
            <v>CALL CHARGES</v>
          </cell>
          <cell r="G463" t="str">
            <v>30432</v>
          </cell>
          <cell r="H463" t="str">
            <v>6509</v>
          </cell>
          <cell r="I463" t="str">
            <v>E345335</v>
          </cell>
        </row>
        <row r="464">
          <cell r="A464" t="str">
            <v>BRITISH TELECOMMUNICATIONS PLC</v>
          </cell>
          <cell r="B464" t="str">
            <v>WM35008849Q007</v>
          </cell>
          <cell r="C464">
            <v>47.97</v>
          </cell>
          <cell r="D464" t="str">
            <v>PRD-6-03</v>
          </cell>
          <cell r="E464" t="str">
            <v>O160096</v>
          </cell>
          <cell r="F464" t="str">
            <v>CALL CHARGES</v>
          </cell>
          <cell r="G464" t="str">
            <v>30432</v>
          </cell>
          <cell r="H464" t="str">
            <v>6509</v>
          </cell>
          <cell r="I464" t="str">
            <v>E345334</v>
          </cell>
        </row>
        <row r="465">
          <cell r="A465" t="str">
            <v>BRITISH TELECOMMUNICATIONS PLC</v>
          </cell>
          <cell r="B465" t="str">
            <v>WM35046485Q006</v>
          </cell>
          <cell r="C465">
            <v>47.97</v>
          </cell>
          <cell r="D465" t="str">
            <v>PRD-6-03</v>
          </cell>
          <cell r="E465" t="str">
            <v>O160096</v>
          </cell>
          <cell r="F465" t="str">
            <v>CALL CHARGES</v>
          </cell>
          <cell r="G465" t="str">
            <v>30432</v>
          </cell>
          <cell r="H465" t="str">
            <v>6509</v>
          </cell>
          <cell r="I465" t="str">
            <v>E345333</v>
          </cell>
        </row>
        <row r="466">
          <cell r="A466" t="str">
            <v>BRITISH TELECOMMUNICATIONS PLC</v>
          </cell>
          <cell r="B466" t="str">
            <v>WM35218720Q003</v>
          </cell>
          <cell r="C466">
            <v>47.97</v>
          </cell>
          <cell r="D466" t="str">
            <v>PRD-6-03</v>
          </cell>
          <cell r="E466" t="str">
            <v>O160096</v>
          </cell>
          <cell r="F466" t="str">
            <v>CALL CHARGES</v>
          </cell>
          <cell r="G466" t="str">
            <v>30432</v>
          </cell>
          <cell r="H466" t="str">
            <v>6509</v>
          </cell>
          <cell r="I466" t="str">
            <v>E342500</v>
          </cell>
        </row>
        <row r="467">
          <cell r="A467" t="str">
            <v>BRITISH TELECOMMUNICATIONS PLC</v>
          </cell>
          <cell r="B467" t="str">
            <v>WM35228005Q003</v>
          </cell>
          <cell r="C467">
            <v>47.97</v>
          </cell>
          <cell r="D467" t="str">
            <v>PRD-6-03</v>
          </cell>
          <cell r="E467" t="str">
            <v>O160096</v>
          </cell>
          <cell r="F467" t="str">
            <v>CALL CHARGES</v>
          </cell>
          <cell r="G467" t="str">
            <v>30432</v>
          </cell>
          <cell r="H467" t="str">
            <v>6509</v>
          </cell>
          <cell r="I467" t="str">
            <v>E345332</v>
          </cell>
        </row>
        <row r="468">
          <cell r="A468" t="str">
            <v>BRITISH TELECOMMUNICATIONS PLC</v>
          </cell>
          <cell r="B468" t="str">
            <v>WM35157448Q004</v>
          </cell>
          <cell r="C468">
            <v>47.97</v>
          </cell>
          <cell r="D468" t="str">
            <v>PRD-6-03</v>
          </cell>
          <cell r="E468" t="str">
            <v>O160096</v>
          </cell>
          <cell r="F468" t="str">
            <v>CALL CHARGES</v>
          </cell>
          <cell r="G468" t="str">
            <v>30432</v>
          </cell>
          <cell r="H468" t="str">
            <v>6509</v>
          </cell>
          <cell r="I468" t="str">
            <v>E341977</v>
          </cell>
        </row>
        <row r="469">
          <cell r="A469" t="str">
            <v>BRITISH TELECOMMUNICATIONS PLC</v>
          </cell>
          <cell r="B469" t="str">
            <v>WM35150219Q005</v>
          </cell>
          <cell r="C469">
            <v>47.97</v>
          </cell>
          <cell r="D469" t="str">
            <v>PRD-6-03</v>
          </cell>
          <cell r="E469" t="str">
            <v>O160096</v>
          </cell>
          <cell r="F469" t="str">
            <v>CALL CHARGES</v>
          </cell>
          <cell r="G469" t="str">
            <v>30432</v>
          </cell>
          <cell r="H469" t="str">
            <v>6509</v>
          </cell>
          <cell r="I469" t="str">
            <v>E341962</v>
          </cell>
        </row>
        <row r="470">
          <cell r="A470" t="str">
            <v>BRITISH TELECOMMUNICATIONS PLC</v>
          </cell>
          <cell r="B470" t="str">
            <v>WM35105475Q005</v>
          </cell>
          <cell r="C470">
            <v>47.97</v>
          </cell>
          <cell r="D470" t="str">
            <v>PRD-6-03</v>
          </cell>
          <cell r="E470" t="str">
            <v>O160096</v>
          </cell>
          <cell r="F470" t="str">
            <v>CALL CHARGES</v>
          </cell>
          <cell r="G470" t="str">
            <v>30432</v>
          </cell>
          <cell r="H470" t="str">
            <v>6509</v>
          </cell>
          <cell r="I470" t="str">
            <v>E345331</v>
          </cell>
        </row>
        <row r="471">
          <cell r="A471" t="str">
            <v>BRITISH TELECOMMUNICATIONS PLC</v>
          </cell>
          <cell r="B471" t="str">
            <v>WM35150221Q005</v>
          </cell>
          <cell r="C471">
            <v>47.97</v>
          </cell>
          <cell r="D471" t="str">
            <v>PRD-6-03</v>
          </cell>
          <cell r="E471" t="str">
            <v>O160096</v>
          </cell>
          <cell r="F471" t="str">
            <v>CALL CHARGES</v>
          </cell>
          <cell r="G471" t="str">
            <v>30432</v>
          </cell>
          <cell r="H471" t="str">
            <v>6509</v>
          </cell>
          <cell r="I471" t="str">
            <v>E341963</v>
          </cell>
        </row>
        <row r="472">
          <cell r="A472" t="str">
            <v>BRITISH TELECOMMUNICATIONS PLC</v>
          </cell>
          <cell r="B472" t="str">
            <v>WM35057075Q005</v>
          </cell>
          <cell r="C472">
            <v>47.97</v>
          </cell>
          <cell r="D472" t="str">
            <v>PRD-6-03</v>
          </cell>
          <cell r="E472" t="str">
            <v>O160096</v>
          </cell>
          <cell r="F472" t="str">
            <v>CALL CHARGES</v>
          </cell>
          <cell r="G472" t="str">
            <v>30432</v>
          </cell>
          <cell r="H472" t="str">
            <v>6509</v>
          </cell>
          <cell r="I472" t="str">
            <v>E345330</v>
          </cell>
        </row>
        <row r="473">
          <cell r="A473" t="str">
            <v>BRITISH TELECOMMUNICATIONS PLC</v>
          </cell>
          <cell r="B473" t="str">
            <v>WM35074503Q006</v>
          </cell>
          <cell r="C473">
            <v>47.97</v>
          </cell>
          <cell r="D473" t="str">
            <v>PRD-6-03</v>
          </cell>
          <cell r="E473" t="str">
            <v>O160096</v>
          </cell>
          <cell r="F473" t="str">
            <v>CALL CHARGES</v>
          </cell>
          <cell r="G473" t="str">
            <v>30432</v>
          </cell>
          <cell r="H473" t="str">
            <v>6509</v>
          </cell>
          <cell r="I473" t="str">
            <v>E345329</v>
          </cell>
        </row>
        <row r="474">
          <cell r="A474" t="str">
            <v>BRITISH TELECOMMUNICATIONS PLC</v>
          </cell>
          <cell r="B474" t="str">
            <v>WM35368534Q002</v>
          </cell>
          <cell r="C474">
            <v>15.91</v>
          </cell>
          <cell r="D474" t="str">
            <v>PRD-6-03</v>
          </cell>
          <cell r="E474" t="str">
            <v>O160096</v>
          </cell>
          <cell r="F474" t="str">
            <v>CALL CHARGES</v>
          </cell>
          <cell r="G474" t="str">
            <v>30432</v>
          </cell>
          <cell r="H474" t="str">
            <v>6509</v>
          </cell>
          <cell r="I474" t="str">
            <v>E342564</v>
          </cell>
        </row>
        <row r="475">
          <cell r="A475" t="str">
            <v>BRITISH TELECOMMUNICATIONS PLC</v>
          </cell>
          <cell r="B475" t="str">
            <v>WM35368534I001</v>
          </cell>
          <cell r="C475">
            <v>42.58</v>
          </cell>
          <cell r="D475" t="str">
            <v>PRD-6-03</v>
          </cell>
          <cell r="E475" t="str">
            <v>O160096</v>
          </cell>
          <cell r="F475" t="str">
            <v>CALL CHARGES</v>
          </cell>
          <cell r="G475" t="str">
            <v>30432</v>
          </cell>
          <cell r="H475" t="str">
            <v>6509</v>
          </cell>
          <cell r="I475" t="str">
            <v>E339383</v>
          </cell>
        </row>
        <row r="476">
          <cell r="A476" t="str">
            <v>BRITISH TELECOMMUNICATIONS PLC</v>
          </cell>
          <cell r="B476" t="str">
            <v>WM35087256Q005</v>
          </cell>
          <cell r="C476">
            <v>47.97</v>
          </cell>
          <cell r="D476" t="str">
            <v>PRD-6-03</v>
          </cell>
          <cell r="E476" t="str">
            <v>O160096</v>
          </cell>
          <cell r="F476" t="str">
            <v>CALL CHARGES</v>
          </cell>
          <cell r="G476" t="str">
            <v>30432</v>
          </cell>
          <cell r="H476" t="str">
            <v>6509</v>
          </cell>
          <cell r="I476" t="str">
            <v>E345328</v>
          </cell>
        </row>
        <row r="477">
          <cell r="A477" t="str">
            <v>BRITISH TELECOMMUNICATIONS PLC</v>
          </cell>
          <cell r="B477" t="str">
            <v>WM35132340Q005</v>
          </cell>
          <cell r="C477">
            <v>47.97</v>
          </cell>
          <cell r="D477" t="str">
            <v>PRD-6-03</v>
          </cell>
          <cell r="E477" t="str">
            <v>O160096</v>
          </cell>
          <cell r="F477" t="str">
            <v>CALL CHARGES</v>
          </cell>
          <cell r="G477" t="str">
            <v>30432</v>
          </cell>
          <cell r="H477" t="str">
            <v>6509</v>
          </cell>
          <cell r="I477" t="str">
            <v>E341975</v>
          </cell>
        </row>
        <row r="478">
          <cell r="A478" t="str">
            <v>BRITISH TELECOMMUNICATIONS PLC</v>
          </cell>
          <cell r="B478" t="str">
            <v>WM35163971Q004</v>
          </cell>
          <cell r="C478">
            <v>47.97</v>
          </cell>
          <cell r="D478" t="str">
            <v>PRD-6-03</v>
          </cell>
          <cell r="E478" t="str">
            <v>O160096</v>
          </cell>
          <cell r="F478" t="str">
            <v>CALL CHARGES</v>
          </cell>
          <cell r="G478" t="str">
            <v>30432</v>
          </cell>
          <cell r="H478" t="str">
            <v>6509</v>
          </cell>
          <cell r="I478" t="str">
            <v>E341979</v>
          </cell>
        </row>
        <row r="479">
          <cell r="A479" t="str">
            <v>BRITISH TELECOMMUNICATIONS PLC</v>
          </cell>
          <cell r="B479" t="str">
            <v>WM34991455Q006</v>
          </cell>
          <cell r="C479">
            <v>0</v>
          </cell>
          <cell r="D479" t="str">
            <v>PRD-6-03</v>
          </cell>
          <cell r="E479" t="str">
            <v>O159676</v>
          </cell>
          <cell r="F479" t="str">
            <v>CALL CHARGES</v>
          </cell>
          <cell r="G479" t="str">
            <v>30432</v>
          </cell>
          <cell r="H479" t="str">
            <v>6509</v>
          </cell>
          <cell r="I479" t="str">
            <v>E341423</v>
          </cell>
        </row>
        <row r="480">
          <cell r="A480" t="str">
            <v>BRITISH TELECOMMUNICATIONS PLC</v>
          </cell>
          <cell r="B480" t="str">
            <v>WM34991455Q006</v>
          </cell>
          <cell r="C480">
            <v>47.97</v>
          </cell>
          <cell r="D480" t="str">
            <v>PRD-6-03</v>
          </cell>
          <cell r="E480" t="str">
            <v>O159676</v>
          </cell>
          <cell r="F480" t="str">
            <v>CALL CHARGES</v>
          </cell>
          <cell r="G480" t="str">
            <v>30432</v>
          </cell>
          <cell r="H480" t="str">
            <v>6509</v>
          </cell>
          <cell r="I480" t="str">
            <v>E341423</v>
          </cell>
        </row>
        <row r="481">
          <cell r="A481" t="str">
            <v>BRITISH TELECOMMUNICATIONS PLC</v>
          </cell>
          <cell r="B481" t="str">
            <v>WM34978569Q007</v>
          </cell>
          <cell r="C481">
            <v>0</v>
          </cell>
          <cell r="D481" t="str">
            <v>PRD-6-03</v>
          </cell>
          <cell r="E481" t="str">
            <v>O159676</v>
          </cell>
          <cell r="F481" t="str">
            <v>CALL CHARGES</v>
          </cell>
          <cell r="G481" t="str">
            <v>30432</v>
          </cell>
          <cell r="H481" t="str">
            <v>6509</v>
          </cell>
          <cell r="I481" t="str">
            <v>E338597.</v>
          </cell>
        </row>
        <row r="482">
          <cell r="A482" t="str">
            <v>BRITISH TELECOMMUNICATIONS PLC</v>
          </cell>
          <cell r="B482" t="str">
            <v>WM34978569Q007</v>
          </cell>
          <cell r="C482">
            <v>47.97</v>
          </cell>
          <cell r="D482" t="str">
            <v>PRD-6-03</v>
          </cell>
          <cell r="E482" t="str">
            <v>O159676</v>
          </cell>
          <cell r="F482" t="str">
            <v>CALL CHARGES</v>
          </cell>
          <cell r="G482" t="str">
            <v>30432</v>
          </cell>
          <cell r="H482" t="str">
            <v>6509</v>
          </cell>
          <cell r="I482" t="str">
            <v>E338597.</v>
          </cell>
        </row>
        <row r="483">
          <cell r="A483" t="str">
            <v>BRITISH TELECOMMUNICATIONS PLC</v>
          </cell>
          <cell r="B483" t="str">
            <v>ES82287021Q017</v>
          </cell>
          <cell r="C483">
            <v>0</v>
          </cell>
          <cell r="D483" t="str">
            <v>PRD-6-03</v>
          </cell>
          <cell r="E483" t="str">
            <v>O159676</v>
          </cell>
          <cell r="F483" t="str">
            <v>CALL CHARGES</v>
          </cell>
          <cell r="G483" t="str">
            <v>30432</v>
          </cell>
          <cell r="H483" t="str">
            <v>6509</v>
          </cell>
          <cell r="I483" t="str">
            <v>E342562</v>
          </cell>
        </row>
        <row r="484">
          <cell r="A484" t="str">
            <v>BRITISH TELECOMMUNICATIONS PLC</v>
          </cell>
          <cell r="B484" t="str">
            <v>ES82287021Q017</v>
          </cell>
          <cell r="C484">
            <v>41.25</v>
          </cell>
          <cell r="D484" t="str">
            <v>PRD-6-03</v>
          </cell>
          <cell r="E484" t="str">
            <v>O159676</v>
          </cell>
          <cell r="F484" t="str">
            <v>CALL CHARGES</v>
          </cell>
          <cell r="G484" t="str">
            <v>30432</v>
          </cell>
          <cell r="H484" t="str">
            <v>6509</v>
          </cell>
          <cell r="I484" t="str">
            <v>E342562</v>
          </cell>
        </row>
        <row r="485">
          <cell r="A485" t="str">
            <v>BRITISH TELECOMMUNICATIONS PLC</v>
          </cell>
          <cell r="B485" t="str">
            <v>ES82287021Q017</v>
          </cell>
          <cell r="C485">
            <v>0</v>
          </cell>
          <cell r="D485" t="str">
            <v>PRD-6-03</v>
          </cell>
          <cell r="E485" t="str">
            <v>O159676</v>
          </cell>
          <cell r="F485" t="str">
            <v>CALL CHARGES</v>
          </cell>
          <cell r="G485" t="str">
            <v>30432</v>
          </cell>
          <cell r="H485" t="str">
            <v>6509</v>
          </cell>
          <cell r="I485" t="str">
            <v>E342562</v>
          </cell>
        </row>
        <row r="486">
          <cell r="A486" t="str">
            <v>BRITISH TELECOMMUNICATIONS PLC</v>
          </cell>
          <cell r="B486" t="str">
            <v>ES82839437Q007</v>
          </cell>
          <cell r="C486">
            <v>0</v>
          </cell>
          <cell r="D486" t="str">
            <v>PRD-6-03</v>
          </cell>
          <cell r="E486" t="str">
            <v>O159676</v>
          </cell>
          <cell r="F486" t="str">
            <v>CALL CHARGES</v>
          </cell>
          <cell r="G486" t="str">
            <v>30432</v>
          </cell>
          <cell r="H486" t="str">
            <v>6509</v>
          </cell>
          <cell r="I486" t="str">
            <v>E341425.</v>
          </cell>
        </row>
        <row r="487">
          <cell r="A487" t="str">
            <v>BRITISH TELECOMMUNICATIONS PLC</v>
          </cell>
          <cell r="B487" t="str">
            <v>ES82839437Q007</v>
          </cell>
          <cell r="C487">
            <v>41.17</v>
          </cell>
          <cell r="D487" t="str">
            <v>PRD-6-03</v>
          </cell>
          <cell r="E487" t="str">
            <v>O159676</v>
          </cell>
          <cell r="F487" t="str">
            <v>CALL CHARGES</v>
          </cell>
          <cell r="G487" t="str">
            <v>30432</v>
          </cell>
          <cell r="H487" t="str">
            <v>6509</v>
          </cell>
          <cell r="I487" t="str">
            <v>E341425.</v>
          </cell>
        </row>
        <row r="488">
          <cell r="A488" t="str">
            <v>BRITISH TELECOMMUNICATIONS PLC</v>
          </cell>
          <cell r="B488" t="str">
            <v>ES82839437Q007</v>
          </cell>
          <cell r="C488">
            <v>0</v>
          </cell>
          <cell r="D488" t="str">
            <v>PRD-6-03</v>
          </cell>
          <cell r="E488" t="str">
            <v>O159676</v>
          </cell>
          <cell r="F488" t="str">
            <v>CALL CHARGES</v>
          </cell>
          <cell r="G488" t="str">
            <v>30432</v>
          </cell>
          <cell r="H488" t="str">
            <v>6509</v>
          </cell>
          <cell r="I488" t="str">
            <v>E341425.</v>
          </cell>
        </row>
        <row r="489">
          <cell r="A489" t="str">
            <v>BRITISH TELECOMMUNICATIONS PLC</v>
          </cell>
          <cell r="B489" t="str">
            <v>ES80969185Q052</v>
          </cell>
          <cell r="C489">
            <v>0</v>
          </cell>
          <cell r="D489" t="str">
            <v>PRD-6-03</v>
          </cell>
          <cell r="E489" t="str">
            <v>O159676</v>
          </cell>
          <cell r="F489" t="str">
            <v>CALL CHARGES</v>
          </cell>
          <cell r="G489" t="str">
            <v>30432</v>
          </cell>
          <cell r="H489" t="str">
            <v>6509</v>
          </cell>
          <cell r="I489" t="str">
            <v>E338595.</v>
          </cell>
        </row>
        <row r="490">
          <cell r="A490" t="str">
            <v>BRITISH TELECOMMUNICATIONS PLC</v>
          </cell>
          <cell r="B490" t="str">
            <v>ES80969185Q052</v>
          </cell>
          <cell r="C490">
            <v>41.15</v>
          </cell>
          <cell r="D490" t="str">
            <v>PRD-6-03</v>
          </cell>
          <cell r="E490" t="str">
            <v>O159676</v>
          </cell>
          <cell r="F490" t="str">
            <v>CALL CHARGES</v>
          </cell>
          <cell r="G490" t="str">
            <v>30432</v>
          </cell>
          <cell r="H490" t="str">
            <v>6509</v>
          </cell>
          <cell r="I490" t="str">
            <v>E338595.</v>
          </cell>
        </row>
        <row r="491">
          <cell r="A491" t="str">
            <v>BRITISH TELECOMMUNICATIONS PLC</v>
          </cell>
          <cell r="B491" t="str">
            <v>ES80969185Q052</v>
          </cell>
          <cell r="C491">
            <v>0</v>
          </cell>
          <cell r="D491" t="str">
            <v>PRD-6-03</v>
          </cell>
          <cell r="E491" t="str">
            <v>O159676</v>
          </cell>
          <cell r="F491" t="str">
            <v>CALL CHARGES</v>
          </cell>
          <cell r="G491" t="str">
            <v>30432</v>
          </cell>
          <cell r="H491" t="str">
            <v>6509</v>
          </cell>
          <cell r="I491" t="str">
            <v>E338595.</v>
          </cell>
        </row>
        <row r="492">
          <cell r="A492" t="str">
            <v>BRITISH TELECOMMUNICATIONS PLC</v>
          </cell>
          <cell r="B492" t="str">
            <v>WM35340647I001</v>
          </cell>
          <cell r="C492">
            <v>11.03</v>
          </cell>
          <cell r="D492" t="str">
            <v>PRD-6-03</v>
          </cell>
          <cell r="E492" t="str">
            <v>O159555</v>
          </cell>
          <cell r="F492" t="str">
            <v>CALL CHARGES</v>
          </cell>
          <cell r="G492" t="str">
            <v>30432</v>
          </cell>
          <cell r="H492" t="str">
            <v>6509</v>
          </cell>
          <cell r="I492" t="str">
            <v>E341108</v>
          </cell>
        </row>
        <row r="493">
          <cell r="A493" t="str">
            <v>BRITISH TELECOMMUNICATIONS PLC</v>
          </cell>
          <cell r="B493" t="str">
            <v>WM35225242Q003</v>
          </cell>
          <cell r="C493">
            <v>47.97</v>
          </cell>
          <cell r="D493" t="str">
            <v>PRD-6-03</v>
          </cell>
          <cell r="E493" t="str">
            <v>O159555</v>
          </cell>
          <cell r="F493" t="str">
            <v>CALL CHARGES</v>
          </cell>
          <cell r="G493" t="str">
            <v>30432</v>
          </cell>
          <cell r="H493" t="str">
            <v>6509</v>
          </cell>
          <cell r="I493" t="str">
            <v>E344575</v>
          </cell>
        </row>
        <row r="494">
          <cell r="A494" t="str">
            <v>BRITISH TELECOMMUNICATIONS PLC</v>
          </cell>
          <cell r="B494" t="str">
            <v>WM34951172Q008</v>
          </cell>
          <cell r="C494">
            <v>47.97</v>
          </cell>
          <cell r="D494" t="str">
            <v>PRD-6-03</v>
          </cell>
          <cell r="E494" t="str">
            <v>O159555</v>
          </cell>
          <cell r="F494" t="str">
            <v>CALL CHARGES</v>
          </cell>
          <cell r="G494" t="str">
            <v>30432</v>
          </cell>
          <cell r="H494" t="str">
            <v>6509</v>
          </cell>
          <cell r="I494" t="str">
            <v>E344557</v>
          </cell>
        </row>
        <row r="495">
          <cell r="A495" t="str">
            <v>BRITISH TELECOMMUNICATIONS PLC</v>
          </cell>
          <cell r="B495" t="str">
            <v>WM34887744Q008</v>
          </cell>
          <cell r="C495">
            <v>47.97</v>
          </cell>
          <cell r="D495" t="str">
            <v>PRD-6-03</v>
          </cell>
          <cell r="E495" t="str">
            <v>O159555</v>
          </cell>
          <cell r="F495" t="str">
            <v>CALL CHARGES</v>
          </cell>
          <cell r="G495" t="str">
            <v>30432</v>
          </cell>
          <cell r="H495" t="str">
            <v>6509</v>
          </cell>
          <cell r="I495" t="str">
            <v>E344558</v>
          </cell>
        </row>
        <row r="496">
          <cell r="A496" t="str">
            <v>BRITISH TELECOMMUNICATIONS PLC</v>
          </cell>
          <cell r="B496" t="str">
            <v>WM34861568Q009</v>
          </cell>
          <cell r="C496">
            <v>47.97</v>
          </cell>
          <cell r="D496" t="str">
            <v>PRD-6-03</v>
          </cell>
          <cell r="E496" t="str">
            <v>O159555</v>
          </cell>
          <cell r="F496" t="str">
            <v>CALL CHARGES</v>
          </cell>
          <cell r="G496" t="str">
            <v>30432</v>
          </cell>
          <cell r="H496" t="str">
            <v>6509</v>
          </cell>
          <cell r="I496" t="str">
            <v>E344559</v>
          </cell>
        </row>
        <row r="497">
          <cell r="A497" t="str">
            <v>BRITISH TELECOMMUNICATIONS PLC</v>
          </cell>
          <cell r="B497" t="str">
            <v>WM34861385Q009</v>
          </cell>
          <cell r="C497">
            <v>47.97</v>
          </cell>
          <cell r="D497" t="str">
            <v>PRD-6-03</v>
          </cell>
          <cell r="E497" t="str">
            <v>O159555</v>
          </cell>
          <cell r="F497" t="str">
            <v>CALL CHARGES</v>
          </cell>
          <cell r="G497" t="str">
            <v>30432</v>
          </cell>
          <cell r="H497" t="str">
            <v>6509</v>
          </cell>
          <cell r="I497" t="str">
            <v>E344560</v>
          </cell>
        </row>
        <row r="498">
          <cell r="A498" t="str">
            <v>BRITISH TELECOMMUNICATIONS PLC</v>
          </cell>
          <cell r="B498" t="str">
            <v>WM34903667Q009</v>
          </cell>
          <cell r="C498">
            <v>47.97</v>
          </cell>
          <cell r="D498" t="str">
            <v>PRD-6-03</v>
          </cell>
          <cell r="E498" t="str">
            <v>O159555</v>
          </cell>
          <cell r="F498" t="str">
            <v>CALL CHARGES</v>
          </cell>
          <cell r="G498" t="str">
            <v>30432</v>
          </cell>
          <cell r="H498" t="str">
            <v>6509</v>
          </cell>
          <cell r="I498" t="str">
            <v>E344561</v>
          </cell>
        </row>
        <row r="499">
          <cell r="A499" t="str">
            <v>BRITISH TELECOMMUNICATIONS PLC</v>
          </cell>
          <cell r="B499" t="str">
            <v>WM34943271Q008</v>
          </cell>
          <cell r="C499">
            <v>47.97</v>
          </cell>
          <cell r="D499" t="str">
            <v>PRD-6-03</v>
          </cell>
          <cell r="E499" t="str">
            <v>O159555</v>
          </cell>
          <cell r="F499" t="str">
            <v>CALL CHARGES</v>
          </cell>
          <cell r="G499" t="str">
            <v>30432</v>
          </cell>
          <cell r="H499" t="str">
            <v>6509</v>
          </cell>
          <cell r="I499" t="str">
            <v>E344562</v>
          </cell>
        </row>
        <row r="500">
          <cell r="A500" t="str">
            <v>BRITISH TELECOMMUNICATIONS PLC</v>
          </cell>
          <cell r="B500" t="str">
            <v>WM34955306Q008</v>
          </cell>
          <cell r="C500">
            <v>47.97</v>
          </cell>
          <cell r="D500" t="str">
            <v>PRD-6-03</v>
          </cell>
          <cell r="E500" t="str">
            <v>O159555</v>
          </cell>
          <cell r="F500" t="str">
            <v>CALL CHARGES</v>
          </cell>
          <cell r="G500" t="str">
            <v>30432</v>
          </cell>
          <cell r="H500" t="str">
            <v>6509</v>
          </cell>
          <cell r="I500" t="str">
            <v>E344563</v>
          </cell>
        </row>
        <row r="501">
          <cell r="A501" t="str">
            <v>BRITISH TELECOMMUNICATIONS PLC</v>
          </cell>
          <cell r="B501" t="str">
            <v>WM34968275Q007</v>
          </cell>
          <cell r="C501">
            <v>47.97</v>
          </cell>
          <cell r="D501" t="str">
            <v>PRD-6-03</v>
          </cell>
          <cell r="E501" t="str">
            <v>O159555</v>
          </cell>
          <cell r="F501" t="str">
            <v>CALL CHARGES</v>
          </cell>
          <cell r="G501" t="str">
            <v>30432</v>
          </cell>
          <cell r="H501" t="str">
            <v>6509</v>
          </cell>
          <cell r="I501" t="str">
            <v>E344564</v>
          </cell>
        </row>
        <row r="502">
          <cell r="A502" t="str">
            <v>BRITISH TELECOMMUNICATIONS PLC</v>
          </cell>
          <cell r="B502" t="str">
            <v>WM34863252Q009</v>
          </cell>
          <cell r="C502">
            <v>47.97</v>
          </cell>
          <cell r="D502" t="str">
            <v>PRD-6-03</v>
          </cell>
          <cell r="E502" t="str">
            <v>O159555</v>
          </cell>
          <cell r="F502" t="str">
            <v>CALL CHARGES</v>
          </cell>
          <cell r="G502" t="str">
            <v>30432</v>
          </cell>
          <cell r="H502" t="str">
            <v>6509</v>
          </cell>
          <cell r="I502" t="str">
            <v>E344565</v>
          </cell>
        </row>
        <row r="503">
          <cell r="A503" t="str">
            <v>BRITISH TELECOMMUNICATIONS PLC</v>
          </cell>
          <cell r="B503" t="str">
            <v>WM35193196Q004</v>
          </cell>
          <cell r="C503">
            <v>47.97</v>
          </cell>
          <cell r="D503" t="str">
            <v>PRD-6-03</v>
          </cell>
          <cell r="E503" t="str">
            <v>O159555</v>
          </cell>
          <cell r="F503" t="str">
            <v>CALL CHARGES</v>
          </cell>
          <cell r="G503" t="str">
            <v>30432</v>
          </cell>
          <cell r="H503" t="str">
            <v>6509</v>
          </cell>
          <cell r="I503" t="str">
            <v>E341969</v>
          </cell>
        </row>
        <row r="504">
          <cell r="A504" t="str">
            <v>BRITISH TELECOMMUNICATIONS PLC</v>
          </cell>
          <cell r="B504" t="str">
            <v>WM35148810Q005</v>
          </cell>
          <cell r="C504">
            <v>47.97</v>
          </cell>
          <cell r="D504" t="str">
            <v>PRD-6-03</v>
          </cell>
          <cell r="E504" t="str">
            <v>O159555</v>
          </cell>
          <cell r="F504" t="str">
            <v>CALL CHARGES</v>
          </cell>
          <cell r="G504" t="str">
            <v>30432</v>
          </cell>
          <cell r="H504" t="str">
            <v>6509</v>
          </cell>
          <cell r="I504" t="str">
            <v>E341993</v>
          </cell>
        </row>
        <row r="505">
          <cell r="A505" t="str">
            <v>BRITISH TELECOMMUNICATIONS PLC</v>
          </cell>
          <cell r="B505" t="str">
            <v>WM35146524Q005</v>
          </cell>
          <cell r="C505">
            <v>47.97</v>
          </cell>
          <cell r="D505" t="str">
            <v>PRD-6-03</v>
          </cell>
          <cell r="E505" t="str">
            <v>O159555</v>
          </cell>
          <cell r="F505" t="str">
            <v>CALL CHARGES</v>
          </cell>
          <cell r="G505" t="str">
            <v>30432</v>
          </cell>
          <cell r="H505" t="str">
            <v>6509</v>
          </cell>
          <cell r="I505" t="str">
            <v>E341990</v>
          </cell>
        </row>
        <row r="506">
          <cell r="A506" t="str">
            <v>BRITISH TELECOMMUNICATIONS PLC</v>
          </cell>
          <cell r="B506" t="str">
            <v>WM35181812Q004</v>
          </cell>
          <cell r="C506">
            <v>47.97</v>
          </cell>
          <cell r="D506" t="str">
            <v>PRD-6-03</v>
          </cell>
          <cell r="E506" t="str">
            <v>O159555</v>
          </cell>
          <cell r="F506" t="str">
            <v>CALL CHARGES</v>
          </cell>
          <cell r="G506" t="str">
            <v>30432</v>
          </cell>
          <cell r="H506" t="str">
            <v>6509</v>
          </cell>
          <cell r="I506" t="str">
            <v>E341966</v>
          </cell>
        </row>
        <row r="507">
          <cell r="A507" t="str">
            <v>BRITISH TELECOMMUNICATIONS PLC</v>
          </cell>
          <cell r="B507" t="str">
            <v>WM35133268Q005</v>
          </cell>
          <cell r="C507">
            <v>47.97</v>
          </cell>
          <cell r="D507" t="str">
            <v>PRD-6-03</v>
          </cell>
          <cell r="E507" t="str">
            <v>O159555</v>
          </cell>
          <cell r="F507" t="str">
            <v>CALL CHARGES</v>
          </cell>
          <cell r="G507" t="str">
            <v>30432</v>
          </cell>
          <cell r="H507" t="str">
            <v>6509</v>
          </cell>
          <cell r="I507" t="str">
            <v>E341983</v>
          </cell>
        </row>
        <row r="508">
          <cell r="A508" t="str">
            <v>BRITISH TELECOMMUNICATIONS PLC</v>
          </cell>
          <cell r="B508" t="str">
            <v>WM35173918Q004</v>
          </cell>
          <cell r="C508">
            <v>47.97</v>
          </cell>
          <cell r="D508" t="str">
            <v>PRD-6-03</v>
          </cell>
          <cell r="E508" t="str">
            <v>O159555</v>
          </cell>
          <cell r="F508" t="str">
            <v>CALL CHARGES</v>
          </cell>
          <cell r="G508" t="str">
            <v>30432</v>
          </cell>
          <cell r="H508" t="str">
            <v>6509</v>
          </cell>
          <cell r="I508" t="str">
            <v>E341982</v>
          </cell>
        </row>
        <row r="509">
          <cell r="A509" t="str">
            <v>BRITISH TELECOMMUNICATIONS PLC</v>
          </cell>
          <cell r="B509" t="str">
            <v>WM35166693Q004</v>
          </cell>
          <cell r="C509">
            <v>47.97</v>
          </cell>
          <cell r="D509" t="str">
            <v>PRD-6-03</v>
          </cell>
          <cell r="E509" t="str">
            <v>O159555</v>
          </cell>
          <cell r="F509" t="str">
            <v>CALL CHARGES</v>
          </cell>
          <cell r="G509" t="str">
            <v>30432</v>
          </cell>
          <cell r="H509" t="str">
            <v>6509</v>
          </cell>
          <cell r="I509" t="str">
            <v>E341981</v>
          </cell>
        </row>
        <row r="510">
          <cell r="A510" t="str">
            <v>BRITISH TELECOMMUNICATIONS PLC</v>
          </cell>
          <cell r="B510" t="str">
            <v>WM34957254Q008</v>
          </cell>
          <cell r="C510">
            <v>47.97</v>
          </cell>
          <cell r="D510" t="str">
            <v>PRD-6-03</v>
          </cell>
          <cell r="E510" t="str">
            <v>O159555</v>
          </cell>
          <cell r="F510" t="str">
            <v>CALL CHARGES</v>
          </cell>
          <cell r="G510" t="str">
            <v>30432</v>
          </cell>
          <cell r="H510" t="str">
            <v>6509</v>
          </cell>
          <cell r="I510" t="str">
            <v>E344566</v>
          </cell>
        </row>
        <row r="511">
          <cell r="A511" t="str">
            <v>BRITISH TELECOMMUNICATIONS PLC</v>
          </cell>
          <cell r="B511" t="str">
            <v>WM35310788Q001</v>
          </cell>
          <cell r="C511">
            <v>32.590000000000003</v>
          </cell>
          <cell r="D511" t="str">
            <v>PRD-6-03</v>
          </cell>
          <cell r="E511" t="str">
            <v>O159555</v>
          </cell>
          <cell r="F511" t="str">
            <v>CALL CHARGES</v>
          </cell>
          <cell r="G511" t="str">
            <v>30432</v>
          </cell>
          <cell r="H511" t="str">
            <v>6509</v>
          </cell>
          <cell r="I511" t="str">
            <v>E344567</v>
          </cell>
        </row>
        <row r="512">
          <cell r="A512" t="str">
            <v>BRITISH TELECOMMUNICATIONS PLC</v>
          </cell>
          <cell r="B512" t="str">
            <v>WM35347378Q001</v>
          </cell>
          <cell r="C512">
            <v>54.8</v>
          </cell>
          <cell r="D512" t="str">
            <v>PRD-6-03</v>
          </cell>
          <cell r="E512" t="str">
            <v>O159555</v>
          </cell>
          <cell r="F512" t="str">
            <v>CALL CHARGES</v>
          </cell>
          <cell r="G512" t="str">
            <v>30432</v>
          </cell>
          <cell r="H512" t="str">
            <v>6509</v>
          </cell>
          <cell r="I512" t="str">
            <v>E342565</v>
          </cell>
        </row>
        <row r="513">
          <cell r="A513" t="str">
            <v>BRITISH TELECOMMUNICATIONS PLC</v>
          </cell>
          <cell r="B513" t="str">
            <v>WM35341583Q001</v>
          </cell>
          <cell r="C513">
            <v>58.48</v>
          </cell>
          <cell r="D513" t="str">
            <v>PRD-6-03</v>
          </cell>
          <cell r="E513" t="str">
            <v>O159555</v>
          </cell>
          <cell r="F513" t="str">
            <v>CALL CHARGES</v>
          </cell>
          <cell r="G513" t="str">
            <v>30432</v>
          </cell>
          <cell r="H513" t="str">
            <v>6509</v>
          </cell>
          <cell r="I513" t="str">
            <v>E342566</v>
          </cell>
        </row>
        <row r="514">
          <cell r="A514" t="str">
            <v>BRITISH TELECOMMUNICATIONS PLC</v>
          </cell>
          <cell r="B514" t="str">
            <v>WM35031755Q006</v>
          </cell>
          <cell r="C514">
            <v>47.97</v>
          </cell>
          <cell r="D514" t="str">
            <v>PRD-6-03</v>
          </cell>
          <cell r="E514" t="str">
            <v>O159555</v>
          </cell>
          <cell r="F514" t="str">
            <v>CALL CHARGES</v>
          </cell>
          <cell r="G514" t="str">
            <v>30432</v>
          </cell>
          <cell r="H514" t="str">
            <v>6509</v>
          </cell>
          <cell r="I514" t="str">
            <v>E344568</v>
          </cell>
        </row>
        <row r="515">
          <cell r="A515" t="str">
            <v>BRITISH TELECOMMUNICATIONS PLC</v>
          </cell>
          <cell r="B515" t="str">
            <v>WM35023806Q006</v>
          </cell>
          <cell r="C515">
            <v>47.97</v>
          </cell>
          <cell r="D515" t="str">
            <v>PRD-6-03</v>
          </cell>
          <cell r="E515" t="str">
            <v>O159555</v>
          </cell>
          <cell r="F515" t="str">
            <v>CALL CHARGES</v>
          </cell>
          <cell r="G515" t="str">
            <v>30432</v>
          </cell>
          <cell r="H515" t="str">
            <v>6509</v>
          </cell>
          <cell r="I515" t="str">
            <v>E344569</v>
          </cell>
        </row>
        <row r="516">
          <cell r="A516" t="str">
            <v>BRITISH TELECOMMUNICATIONS PLC</v>
          </cell>
          <cell r="B516" t="str">
            <v>WM35057984Q005</v>
          </cell>
          <cell r="C516">
            <v>47.97</v>
          </cell>
          <cell r="D516" t="str">
            <v>PRD-6-03</v>
          </cell>
          <cell r="E516" t="str">
            <v>O159555</v>
          </cell>
          <cell r="F516" t="str">
            <v>CALL CHARGES</v>
          </cell>
          <cell r="G516" t="str">
            <v>30432</v>
          </cell>
          <cell r="H516" t="str">
            <v>6509</v>
          </cell>
          <cell r="I516" t="str">
            <v>E344570</v>
          </cell>
        </row>
        <row r="517">
          <cell r="A517" t="str">
            <v>BRITISH TELECOMMUNICATIONS PLC</v>
          </cell>
          <cell r="B517" t="str">
            <v>WM34849072Q010</v>
          </cell>
          <cell r="C517">
            <v>47.97</v>
          </cell>
          <cell r="D517" t="str">
            <v>PRD-6-03</v>
          </cell>
          <cell r="E517" t="str">
            <v>O159555</v>
          </cell>
          <cell r="F517" t="str">
            <v>CALL CHARGES</v>
          </cell>
          <cell r="G517" t="str">
            <v>30432</v>
          </cell>
          <cell r="H517" t="str">
            <v>6509</v>
          </cell>
          <cell r="I517" t="str">
            <v>E344571</v>
          </cell>
        </row>
        <row r="518">
          <cell r="A518" t="str">
            <v>BRITISH TELECOMMUNICATIONS PLC</v>
          </cell>
          <cell r="B518" t="str">
            <v>WM35077574Q006</v>
          </cell>
          <cell r="C518">
            <v>47.97</v>
          </cell>
          <cell r="D518" t="str">
            <v>PRD-6-03</v>
          </cell>
          <cell r="E518" t="str">
            <v>O159555</v>
          </cell>
          <cell r="F518" t="str">
            <v>CALL CHARGES</v>
          </cell>
          <cell r="G518" t="str">
            <v>30432</v>
          </cell>
          <cell r="H518" t="str">
            <v>6509</v>
          </cell>
          <cell r="I518" t="str">
            <v>E344572</v>
          </cell>
        </row>
        <row r="519">
          <cell r="A519" t="str">
            <v>BRITISH TELECOMMUNICATIONS PLC</v>
          </cell>
          <cell r="B519" t="str">
            <v>WM35052524Q006</v>
          </cell>
          <cell r="C519">
            <v>47.97</v>
          </cell>
          <cell r="D519" t="str">
            <v>PRD-6-03</v>
          </cell>
          <cell r="E519" t="str">
            <v>O159555</v>
          </cell>
          <cell r="F519" t="str">
            <v>CALL CHARGES</v>
          </cell>
          <cell r="G519" t="str">
            <v>30432</v>
          </cell>
          <cell r="H519" t="str">
            <v>6509</v>
          </cell>
          <cell r="I519" t="str">
            <v>E344573</v>
          </cell>
        </row>
        <row r="520">
          <cell r="A520" t="str">
            <v>BRITISH TELECOMMUNICATIONS PLC</v>
          </cell>
          <cell r="B520" t="str">
            <v>WM34965129Q007</v>
          </cell>
          <cell r="C520">
            <v>47.97</v>
          </cell>
          <cell r="D520" t="str">
            <v>PRD-6-03</v>
          </cell>
          <cell r="E520" t="str">
            <v>O159555</v>
          </cell>
          <cell r="F520" t="str">
            <v>CALL CHARGES</v>
          </cell>
          <cell r="G520" t="str">
            <v>30432</v>
          </cell>
          <cell r="H520" t="str">
            <v>6509</v>
          </cell>
          <cell r="I520" t="str">
            <v>E344574</v>
          </cell>
        </row>
        <row r="521">
          <cell r="A521" t="str">
            <v>BRITISH TELECOMMUNICATIONS PLC</v>
          </cell>
          <cell r="B521" t="str">
            <v>WM34861676Q009</v>
          </cell>
          <cell r="C521">
            <v>47.97</v>
          </cell>
          <cell r="D521" t="str">
            <v>PRD-6-03</v>
          </cell>
          <cell r="E521" t="str">
            <v>O159555</v>
          </cell>
          <cell r="F521" t="str">
            <v>CALL CHARGES</v>
          </cell>
          <cell r="G521" t="str">
            <v>30432</v>
          </cell>
          <cell r="H521" t="str">
            <v>6509</v>
          </cell>
          <cell r="I521" t="str">
            <v>E344556</v>
          </cell>
        </row>
        <row r="522">
          <cell r="A522" t="str">
            <v>BRITISH TELECOMMUNICATIONS PLC</v>
          </cell>
          <cell r="B522" t="str">
            <v>WM35238875Q003</v>
          </cell>
          <cell r="C522">
            <v>47.97</v>
          </cell>
          <cell r="D522" t="str">
            <v>PRD-6-03</v>
          </cell>
          <cell r="E522" t="str">
            <v>O159555</v>
          </cell>
          <cell r="F522" t="str">
            <v>CALL CHARGES</v>
          </cell>
          <cell r="G522" t="str">
            <v>30432</v>
          </cell>
          <cell r="H522" t="str">
            <v>6509</v>
          </cell>
          <cell r="I522" t="str">
            <v>E344555</v>
          </cell>
        </row>
        <row r="523">
          <cell r="A523" t="str">
            <v>BRITISH TELECOMMUNICATIONS PLC</v>
          </cell>
          <cell r="B523" t="str">
            <v>WM35247041Q003</v>
          </cell>
          <cell r="C523">
            <v>47.97</v>
          </cell>
          <cell r="D523" t="str">
            <v>PRD-6-03</v>
          </cell>
          <cell r="E523" t="str">
            <v>O159555</v>
          </cell>
          <cell r="F523" t="str">
            <v>CALL CHARGES</v>
          </cell>
          <cell r="G523" t="str">
            <v>30432</v>
          </cell>
          <cell r="H523" t="str">
            <v>6509</v>
          </cell>
          <cell r="I523" t="str">
            <v>E344554</v>
          </cell>
        </row>
        <row r="524">
          <cell r="A524" t="str">
            <v>BRITISH TELECOMMUNICATIONS PLC</v>
          </cell>
          <cell r="B524" t="str">
            <v>WM34863263Q009</v>
          </cell>
          <cell r="C524">
            <v>47.97</v>
          </cell>
          <cell r="D524" t="str">
            <v>PRD-6-03</v>
          </cell>
          <cell r="E524" t="str">
            <v>O159555</v>
          </cell>
          <cell r="F524" t="str">
            <v>CALL CHARGES</v>
          </cell>
          <cell r="G524" t="str">
            <v>30432</v>
          </cell>
          <cell r="H524" t="str">
            <v>6509</v>
          </cell>
          <cell r="I524" t="str">
            <v>E344553</v>
          </cell>
        </row>
        <row r="525">
          <cell r="A525" t="str">
            <v>BRITISH TELECOMMUNICATIONS PLC</v>
          </cell>
          <cell r="B525" t="str">
            <v>WM34863985Q009</v>
          </cell>
          <cell r="C525">
            <v>47.97</v>
          </cell>
          <cell r="D525" t="str">
            <v>PRD-6-03</v>
          </cell>
          <cell r="E525" t="str">
            <v>O159555</v>
          </cell>
          <cell r="F525" t="str">
            <v>CALL CHARGES</v>
          </cell>
          <cell r="G525" t="str">
            <v>30432</v>
          </cell>
          <cell r="H525" t="str">
            <v>6509</v>
          </cell>
          <cell r="I525" t="str">
            <v>E344552</v>
          </cell>
        </row>
        <row r="526">
          <cell r="A526" t="str">
            <v>BRITISH TELECOMMUNICATIONS PLC</v>
          </cell>
          <cell r="B526" t="str">
            <v>WM35211117Q004</v>
          </cell>
          <cell r="C526">
            <v>47.97</v>
          </cell>
          <cell r="D526" t="str">
            <v>PRD-6-03</v>
          </cell>
          <cell r="E526" t="str">
            <v>O159555</v>
          </cell>
          <cell r="F526" t="str">
            <v>CALL CHARGES</v>
          </cell>
          <cell r="G526" t="str">
            <v>30432</v>
          </cell>
          <cell r="H526" t="str">
            <v>6509</v>
          </cell>
          <cell r="I526" t="str">
            <v>E341970</v>
          </cell>
        </row>
        <row r="527">
          <cell r="A527" t="str">
            <v>BRITISH TELECOMMUNICATIONS PLC</v>
          </cell>
          <cell r="B527" t="str">
            <v>WM34858588Q009</v>
          </cell>
          <cell r="C527">
            <v>47.97</v>
          </cell>
          <cell r="D527" t="str">
            <v>PRD-6-03</v>
          </cell>
          <cell r="E527" t="str">
            <v>O159555</v>
          </cell>
          <cell r="F527" t="str">
            <v>CALL CHARGES</v>
          </cell>
          <cell r="G527" t="str">
            <v>30432</v>
          </cell>
          <cell r="H527" t="str">
            <v>6509</v>
          </cell>
          <cell r="I527" t="str">
            <v>E344543</v>
          </cell>
        </row>
        <row r="528">
          <cell r="A528" t="str">
            <v>BRITISH TELECOMMUNICATIONS PLC</v>
          </cell>
          <cell r="B528" t="str">
            <v>WM35091713Q005</v>
          </cell>
          <cell r="C528">
            <v>47.97</v>
          </cell>
          <cell r="D528" t="str">
            <v>PRD-6-03</v>
          </cell>
          <cell r="E528" t="str">
            <v>O159555</v>
          </cell>
          <cell r="F528" t="str">
            <v>CALL CHARGES</v>
          </cell>
          <cell r="G528" t="str">
            <v>30432</v>
          </cell>
          <cell r="H528" t="str">
            <v>6509</v>
          </cell>
          <cell r="I528" t="str">
            <v>E344542</v>
          </cell>
        </row>
        <row r="529">
          <cell r="A529" t="str">
            <v>BRITISH TELECOMMUNICATIONS PLC</v>
          </cell>
          <cell r="B529" t="str">
            <v>WM34868135Q009</v>
          </cell>
          <cell r="C529">
            <v>47.97</v>
          </cell>
          <cell r="D529" t="str">
            <v>PRD-6-03</v>
          </cell>
          <cell r="E529" t="str">
            <v>O159555</v>
          </cell>
          <cell r="F529" t="str">
            <v>CALL CHARGES</v>
          </cell>
          <cell r="G529" t="str">
            <v>30432</v>
          </cell>
          <cell r="H529" t="str">
            <v>6509</v>
          </cell>
          <cell r="I529" t="str">
            <v>E344541</v>
          </cell>
        </row>
        <row r="530">
          <cell r="A530" t="str">
            <v>BRITISH TELECOMMUNICATIONS PLC</v>
          </cell>
          <cell r="B530" t="str">
            <v>WM34870363Q009</v>
          </cell>
          <cell r="C530">
            <v>47.97</v>
          </cell>
          <cell r="D530" t="str">
            <v>PRD-6-03</v>
          </cell>
          <cell r="E530" t="str">
            <v>O159555</v>
          </cell>
          <cell r="F530" t="str">
            <v>CALL CHARGES</v>
          </cell>
          <cell r="G530" t="str">
            <v>30432</v>
          </cell>
          <cell r="H530" t="str">
            <v>6509</v>
          </cell>
          <cell r="I530" t="str">
            <v>E344540</v>
          </cell>
        </row>
        <row r="531">
          <cell r="A531" t="str">
            <v>BRITISH TELECOMMUNICATIONS PLC</v>
          </cell>
          <cell r="B531" t="str">
            <v>WM34854472Q010</v>
          </cell>
          <cell r="C531">
            <v>47.97</v>
          </cell>
          <cell r="D531" t="str">
            <v>PRD-6-03</v>
          </cell>
          <cell r="E531" t="str">
            <v>O159555</v>
          </cell>
          <cell r="F531" t="str">
            <v>CALL CHARGES</v>
          </cell>
          <cell r="G531" t="str">
            <v>30432</v>
          </cell>
          <cell r="H531" t="str">
            <v>6509</v>
          </cell>
          <cell r="I531" t="str">
            <v>E344539</v>
          </cell>
        </row>
        <row r="532">
          <cell r="A532" t="str">
            <v>BRITISH TELECOMMUNICATIONS PLC</v>
          </cell>
          <cell r="B532" t="str">
            <v>WM34924396Q008</v>
          </cell>
          <cell r="C532">
            <v>47.97</v>
          </cell>
          <cell r="D532" t="str">
            <v>PRD-6-03</v>
          </cell>
          <cell r="E532" t="str">
            <v>O159555</v>
          </cell>
          <cell r="F532" t="str">
            <v>CALL CHARGES</v>
          </cell>
          <cell r="G532" t="str">
            <v>30432</v>
          </cell>
          <cell r="H532" t="str">
            <v>6509</v>
          </cell>
          <cell r="I532" t="str">
            <v>E342493</v>
          </cell>
        </row>
        <row r="533">
          <cell r="A533" t="str">
            <v>BRITISH TELECOMMUNICATIONS PLC</v>
          </cell>
          <cell r="B533" t="str">
            <v>WM34936047Q007</v>
          </cell>
          <cell r="C533">
            <v>47.97</v>
          </cell>
          <cell r="D533" t="str">
            <v>PRD-6-03</v>
          </cell>
          <cell r="E533" t="str">
            <v>O159555</v>
          </cell>
          <cell r="F533" t="str">
            <v>CALL CHARGES</v>
          </cell>
          <cell r="G533" t="str">
            <v>30432</v>
          </cell>
          <cell r="H533" t="str">
            <v>6509</v>
          </cell>
          <cell r="I533" t="str">
            <v>E342492</v>
          </cell>
        </row>
        <row r="534">
          <cell r="A534" t="str">
            <v>BRITISH TELECOMMUNICATIONS PLC</v>
          </cell>
          <cell r="B534" t="str">
            <v>WM34977466Q007</v>
          </cell>
          <cell r="C534">
            <v>47.97</v>
          </cell>
          <cell r="D534" t="str">
            <v>PRD-6-03</v>
          </cell>
          <cell r="E534" t="str">
            <v>O159555</v>
          </cell>
          <cell r="F534" t="str">
            <v>CALL CHARGES</v>
          </cell>
          <cell r="G534" t="str">
            <v>30432</v>
          </cell>
          <cell r="H534" t="str">
            <v>6509</v>
          </cell>
          <cell r="I534" t="str">
            <v>E344538</v>
          </cell>
        </row>
        <row r="535">
          <cell r="A535" t="str">
            <v>BRITISH TELECOMMUNICATIONS PLC</v>
          </cell>
          <cell r="B535" t="str">
            <v>WM34902952Q009</v>
          </cell>
          <cell r="C535">
            <v>47.97</v>
          </cell>
          <cell r="D535" t="str">
            <v>PRD-6-03</v>
          </cell>
          <cell r="E535" t="str">
            <v>O159555</v>
          </cell>
          <cell r="F535" t="str">
            <v>CALL CHARGES</v>
          </cell>
          <cell r="G535" t="str">
            <v>30432</v>
          </cell>
          <cell r="H535" t="str">
            <v>6509</v>
          </cell>
          <cell r="I535" t="str">
            <v>E344537</v>
          </cell>
        </row>
        <row r="536">
          <cell r="A536" t="str">
            <v>BRITISH TELECOMMUNICATIONS PLC</v>
          </cell>
          <cell r="B536" t="str">
            <v>WM34902908Q009</v>
          </cell>
          <cell r="C536">
            <v>47.97</v>
          </cell>
          <cell r="D536" t="str">
            <v>PRD-6-03</v>
          </cell>
          <cell r="E536" t="str">
            <v>O159555</v>
          </cell>
          <cell r="F536" t="str">
            <v>CALL CHARGES</v>
          </cell>
          <cell r="G536" t="str">
            <v>30432</v>
          </cell>
          <cell r="H536" t="str">
            <v>6509</v>
          </cell>
          <cell r="I536" t="str">
            <v>E344536</v>
          </cell>
        </row>
        <row r="537">
          <cell r="A537" t="str">
            <v>BRITISH TELECOMMUNICATIONS PLC</v>
          </cell>
          <cell r="B537" t="str">
            <v>WM34989437Q006</v>
          </cell>
          <cell r="C537">
            <v>47.97</v>
          </cell>
          <cell r="D537" t="str">
            <v>PRD-6-03</v>
          </cell>
          <cell r="E537" t="str">
            <v>O159555</v>
          </cell>
          <cell r="F537" t="str">
            <v>CALL CHARGES</v>
          </cell>
          <cell r="G537" t="str">
            <v>30432</v>
          </cell>
          <cell r="H537" t="str">
            <v>6509</v>
          </cell>
          <cell r="I537" t="str">
            <v>E344535</v>
          </cell>
        </row>
        <row r="538">
          <cell r="A538" t="str">
            <v>BRITISH TELECOMMUNICATIONS PLC</v>
          </cell>
          <cell r="B538" t="str">
            <v>WM35290125Q003</v>
          </cell>
          <cell r="C538">
            <v>47.97</v>
          </cell>
          <cell r="D538" t="str">
            <v>PRD-6-03</v>
          </cell>
          <cell r="E538" t="str">
            <v>O159555</v>
          </cell>
          <cell r="F538" t="str">
            <v>CALL CHARGES</v>
          </cell>
          <cell r="G538" t="str">
            <v>30432</v>
          </cell>
          <cell r="H538" t="str">
            <v>6509</v>
          </cell>
          <cell r="I538" t="str">
            <v>E342568</v>
          </cell>
        </row>
        <row r="539">
          <cell r="A539" t="str">
            <v>BRITISH TELECOMMUNICATIONS PLC</v>
          </cell>
          <cell r="B539" t="str">
            <v>WM34998189F007</v>
          </cell>
          <cell r="C539">
            <v>47.97</v>
          </cell>
          <cell r="D539" t="str">
            <v>PRD-6-03</v>
          </cell>
          <cell r="E539" t="str">
            <v>O159555</v>
          </cell>
          <cell r="F539" t="str">
            <v>CALL CHARGES</v>
          </cell>
          <cell r="G539" t="str">
            <v>30432</v>
          </cell>
          <cell r="H539" t="str">
            <v>6509</v>
          </cell>
          <cell r="I539" t="str">
            <v>E344458</v>
          </cell>
        </row>
        <row r="540">
          <cell r="A540" t="str">
            <v>BRITISH TELECOMMUNICATIONS PLC</v>
          </cell>
          <cell r="B540" t="str">
            <v>WM34949824Q008</v>
          </cell>
          <cell r="C540">
            <v>47.97</v>
          </cell>
          <cell r="D540" t="str">
            <v>PRD-6-03</v>
          </cell>
          <cell r="E540" t="str">
            <v>O159555</v>
          </cell>
          <cell r="F540" t="str">
            <v>CALL CHARGES</v>
          </cell>
          <cell r="G540" t="str">
            <v>30432</v>
          </cell>
          <cell r="H540" t="str">
            <v>6509</v>
          </cell>
          <cell r="I540" t="str">
            <v>E344466</v>
          </cell>
        </row>
        <row r="541">
          <cell r="A541" t="str">
            <v>BRITISH TELECOMMUNICATIONS PLC</v>
          </cell>
          <cell r="B541" t="str">
            <v>WM35163966Q004</v>
          </cell>
          <cell r="C541">
            <v>47.97</v>
          </cell>
          <cell r="D541" t="str">
            <v>PRD-6-03</v>
          </cell>
          <cell r="E541" t="str">
            <v>O159555</v>
          </cell>
          <cell r="F541" t="str">
            <v>CALL CHARGES</v>
          </cell>
          <cell r="G541" t="str">
            <v>30432</v>
          </cell>
          <cell r="H541" t="str">
            <v>6509</v>
          </cell>
          <cell r="I541" t="str">
            <v>E341978</v>
          </cell>
        </row>
        <row r="542">
          <cell r="A542" t="str">
            <v>BRITISH TELECOMMUNICATIONS PLC</v>
          </cell>
          <cell r="B542" t="str">
            <v>WM35156148Q004</v>
          </cell>
          <cell r="C542">
            <v>47.97</v>
          </cell>
          <cell r="D542" t="str">
            <v>PRD-6-03</v>
          </cell>
          <cell r="E542" t="str">
            <v>O159555</v>
          </cell>
          <cell r="F542" t="str">
            <v>CALL CHARGES</v>
          </cell>
          <cell r="G542" t="str">
            <v>30432</v>
          </cell>
          <cell r="H542" t="str">
            <v>6509</v>
          </cell>
          <cell r="I542" t="str">
            <v>E341964.</v>
          </cell>
        </row>
        <row r="543">
          <cell r="A543" t="str">
            <v>BRITISH TELECOMMUNICATIONS PLC</v>
          </cell>
          <cell r="B543" t="str">
            <v>WM35185327Q004</v>
          </cell>
          <cell r="C543">
            <v>47.97</v>
          </cell>
          <cell r="D543" t="str">
            <v>PRD-6-03</v>
          </cell>
          <cell r="E543" t="str">
            <v>O159555</v>
          </cell>
          <cell r="F543" t="str">
            <v>CALL CHARGES</v>
          </cell>
          <cell r="G543" t="str">
            <v>30432</v>
          </cell>
          <cell r="H543" t="str">
            <v>6509</v>
          </cell>
          <cell r="I543" t="str">
            <v>E341971.</v>
          </cell>
        </row>
        <row r="544">
          <cell r="A544" t="str">
            <v>BRITISH TELECOMMUNICATIONS PLC</v>
          </cell>
          <cell r="B544" t="str">
            <v>WM35204132Q004</v>
          </cell>
          <cell r="C544">
            <v>47.97</v>
          </cell>
          <cell r="D544" t="str">
            <v>PRD-6-03</v>
          </cell>
          <cell r="E544" t="str">
            <v>O159555</v>
          </cell>
          <cell r="F544" t="str">
            <v>CALL CHARGES</v>
          </cell>
          <cell r="G544" t="str">
            <v>30432</v>
          </cell>
          <cell r="H544" t="str">
            <v>6509</v>
          </cell>
          <cell r="I544" t="str">
            <v>E341973</v>
          </cell>
        </row>
        <row r="545">
          <cell r="A545" t="str">
            <v>BRITISH TELECOMMUNICATIONS PLC</v>
          </cell>
          <cell r="B545" t="str">
            <v>WM35148808Q005</v>
          </cell>
          <cell r="C545">
            <v>47.97</v>
          </cell>
          <cell r="D545" t="str">
            <v>PRD-6-03</v>
          </cell>
          <cell r="E545" t="str">
            <v>O159555</v>
          </cell>
          <cell r="F545" t="str">
            <v>CALL CHARGES</v>
          </cell>
          <cell r="G545" t="str">
            <v>30432</v>
          </cell>
          <cell r="H545" t="str">
            <v>6509</v>
          </cell>
          <cell r="I545" t="str">
            <v>E341991</v>
          </cell>
        </row>
        <row r="546">
          <cell r="A546" t="str">
            <v>BRITISH TELECOMMUNICATIONS PLC</v>
          </cell>
          <cell r="B546" t="str">
            <v>WM35148811Q005</v>
          </cell>
          <cell r="C546">
            <v>47.97</v>
          </cell>
          <cell r="D546" t="str">
            <v>PRD-6-03</v>
          </cell>
          <cell r="E546" t="str">
            <v>O159555</v>
          </cell>
          <cell r="F546" t="str">
            <v>CALL CHARGES</v>
          </cell>
          <cell r="G546" t="str">
            <v>30432</v>
          </cell>
          <cell r="H546" t="str">
            <v>6509</v>
          </cell>
          <cell r="I546" t="str">
            <v>E341994</v>
          </cell>
        </row>
        <row r="547">
          <cell r="A547" t="str">
            <v>BRITISH TELECOMMUNICATIONS PLC</v>
          </cell>
          <cell r="B547" t="str">
            <v>WM35108126Q005</v>
          </cell>
          <cell r="C547">
            <v>47.97</v>
          </cell>
          <cell r="D547" t="str">
            <v>PRD-6-03</v>
          </cell>
          <cell r="E547" t="str">
            <v>O159555</v>
          </cell>
          <cell r="F547" t="str">
            <v>CALL CHARGES</v>
          </cell>
          <cell r="G547" t="str">
            <v>30432</v>
          </cell>
          <cell r="H547" t="str">
            <v>6509</v>
          </cell>
          <cell r="I547" t="str">
            <v>E344465</v>
          </cell>
        </row>
        <row r="548">
          <cell r="A548" t="str">
            <v>BRITISH TELECOMMUNICATIONS PLC</v>
          </cell>
          <cell r="B548" t="str">
            <v>WM35126774Q004</v>
          </cell>
          <cell r="C548">
            <v>47.97</v>
          </cell>
          <cell r="D548" t="str">
            <v>PRD-6-03</v>
          </cell>
          <cell r="E548" t="str">
            <v>O159555</v>
          </cell>
          <cell r="F548" t="str">
            <v>CALL CHARGES</v>
          </cell>
          <cell r="G548" t="str">
            <v>30432</v>
          </cell>
          <cell r="H548" t="str">
            <v>6509</v>
          </cell>
          <cell r="I548" t="str">
            <v>E344464</v>
          </cell>
        </row>
        <row r="549">
          <cell r="A549" t="str">
            <v>BRITISH TELECOMMUNICATIONS PLC</v>
          </cell>
          <cell r="B549" t="str">
            <v>WM34871241Q009</v>
          </cell>
          <cell r="C549">
            <v>47.97</v>
          </cell>
          <cell r="D549" t="str">
            <v>PRD-6-03</v>
          </cell>
          <cell r="E549" t="str">
            <v>O159555</v>
          </cell>
          <cell r="F549" t="str">
            <v>CALL CHARGES</v>
          </cell>
          <cell r="G549" t="str">
            <v>30432</v>
          </cell>
          <cell r="H549" t="str">
            <v>6509</v>
          </cell>
          <cell r="I549" t="str">
            <v>E344463</v>
          </cell>
        </row>
        <row r="550">
          <cell r="A550" t="str">
            <v>BRITISH TELECOMMUNICATIONS PLC</v>
          </cell>
          <cell r="B550" t="str">
            <v>WM34871243Q009</v>
          </cell>
          <cell r="C550">
            <v>47.97</v>
          </cell>
          <cell r="D550" t="str">
            <v>PRD-6-03</v>
          </cell>
          <cell r="E550" t="str">
            <v>O159555</v>
          </cell>
          <cell r="F550" t="str">
            <v>CALL CHARGES</v>
          </cell>
          <cell r="G550" t="str">
            <v>30432</v>
          </cell>
          <cell r="H550" t="str">
            <v>6509</v>
          </cell>
          <cell r="I550" t="str">
            <v>E344462</v>
          </cell>
        </row>
        <row r="551">
          <cell r="A551" t="str">
            <v>BRITISH TELECOMMUNICATIONS PLC</v>
          </cell>
          <cell r="B551" t="str">
            <v>WM35103800Q005</v>
          </cell>
          <cell r="C551">
            <v>47.97</v>
          </cell>
          <cell r="D551" t="str">
            <v>PRD-6-03</v>
          </cell>
          <cell r="E551" t="str">
            <v>O159555</v>
          </cell>
          <cell r="F551" t="str">
            <v>CALL CHARGES</v>
          </cell>
          <cell r="G551" t="str">
            <v>30432</v>
          </cell>
          <cell r="H551" t="str">
            <v>6509</v>
          </cell>
          <cell r="I551" t="str">
            <v>E344461</v>
          </cell>
        </row>
        <row r="552">
          <cell r="A552" t="str">
            <v>BRITISH TELECOMMUNICATIONS PLC</v>
          </cell>
          <cell r="B552" t="str">
            <v>WM35034352Q006</v>
          </cell>
          <cell r="C552">
            <v>47.97</v>
          </cell>
          <cell r="D552" t="str">
            <v>PRD-6-03</v>
          </cell>
          <cell r="E552" t="str">
            <v>O159555</v>
          </cell>
          <cell r="F552" t="str">
            <v>CALL CHARGES</v>
          </cell>
          <cell r="G552" t="str">
            <v>30432</v>
          </cell>
          <cell r="H552" t="str">
            <v>6509</v>
          </cell>
          <cell r="I552" t="str">
            <v>E344460</v>
          </cell>
        </row>
        <row r="553">
          <cell r="A553" t="str">
            <v>BRITISH TELECOMMUNICATIONS PLC</v>
          </cell>
          <cell r="B553" t="str">
            <v>WM35003461Q007</v>
          </cell>
          <cell r="C553">
            <v>47.97</v>
          </cell>
          <cell r="D553" t="str">
            <v>PRD-6-03</v>
          </cell>
          <cell r="E553" t="str">
            <v>O159555</v>
          </cell>
          <cell r="F553" t="str">
            <v>CALL CHARGES</v>
          </cell>
          <cell r="G553" t="str">
            <v>30432</v>
          </cell>
          <cell r="H553" t="str">
            <v>6509</v>
          </cell>
          <cell r="I553" t="str">
            <v>E344459</v>
          </cell>
        </row>
        <row r="554">
          <cell r="A554" t="str">
            <v>BRITISH TELECOMMUNICATIONS PLC</v>
          </cell>
          <cell r="B554" t="str">
            <v>WM35024196Q006</v>
          </cell>
          <cell r="C554">
            <v>47.97</v>
          </cell>
          <cell r="D554" t="str">
            <v>PRD-6-03</v>
          </cell>
          <cell r="E554" t="str">
            <v>O159555</v>
          </cell>
          <cell r="F554" t="str">
            <v>CALL CHARGES</v>
          </cell>
          <cell r="G554" t="str">
            <v>30432</v>
          </cell>
          <cell r="H554" t="str">
            <v>6509</v>
          </cell>
          <cell r="I554" t="str">
            <v>E344457</v>
          </cell>
        </row>
        <row r="555">
          <cell r="A555" t="str">
            <v>BRITISH TELECOMMUNICATIONS PLC</v>
          </cell>
          <cell r="B555" t="str">
            <v>WM35023799Q006</v>
          </cell>
          <cell r="C555">
            <v>47.97</v>
          </cell>
          <cell r="D555" t="str">
            <v>PRD-6-03</v>
          </cell>
          <cell r="E555" t="str">
            <v>O159555</v>
          </cell>
          <cell r="F555" t="str">
            <v>CALL CHARGES</v>
          </cell>
          <cell r="G555" t="str">
            <v>30432</v>
          </cell>
          <cell r="H555" t="str">
            <v>6509</v>
          </cell>
          <cell r="I555" t="str">
            <v>E344456</v>
          </cell>
        </row>
        <row r="556">
          <cell r="A556" t="str">
            <v>BRITISH TELECOMMUNICATIONS PLC</v>
          </cell>
          <cell r="B556" t="str">
            <v>WM35021827Q006</v>
          </cell>
          <cell r="C556">
            <v>47.97</v>
          </cell>
          <cell r="D556" t="str">
            <v>PRD-6-03</v>
          </cell>
          <cell r="E556" t="str">
            <v>O159555</v>
          </cell>
          <cell r="F556" t="str">
            <v>CALL CHARGES</v>
          </cell>
          <cell r="G556" t="str">
            <v>30432</v>
          </cell>
          <cell r="H556" t="str">
            <v>6509</v>
          </cell>
          <cell r="I556" t="str">
            <v>E344455</v>
          </cell>
        </row>
        <row r="557">
          <cell r="A557" t="str">
            <v>BRITISH TELECOMMUNICATIONS PLC</v>
          </cell>
          <cell r="B557" t="str">
            <v>WM35050522Q006</v>
          </cell>
          <cell r="C557">
            <v>47.97</v>
          </cell>
          <cell r="D557" t="str">
            <v>PRD-6-03</v>
          </cell>
          <cell r="E557" t="str">
            <v>O159555</v>
          </cell>
          <cell r="F557" t="str">
            <v>CALL CHARGES</v>
          </cell>
          <cell r="G557" t="str">
            <v>30432</v>
          </cell>
          <cell r="H557" t="str">
            <v>6509</v>
          </cell>
          <cell r="I557" t="str">
            <v>E344454</v>
          </cell>
        </row>
        <row r="558">
          <cell r="A558" t="str">
            <v>BRITISH TELECOMMUNICATIONS PLC</v>
          </cell>
          <cell r="B558" t="str">
            <v>WM35038043Q006</v>
          </cell>
          <cell r="C558">
            <v>47.97</v>
          </cell>
          <cell r="D558" t="str">
            <v>PRD-6-03</v>
          </cell>
          <cell r="E558" t="str">
            <v>O159555</v>
          </cell>
          <cell r="F558" t="str">
            <v>CALL CHARGES</v>
          </cell>
          <cell r="G558" t="str">
            <v>30432</v>
          </cell>
          <cell r="H558" t="str">
            <v>6509</v>
          </cell>
          <cell r="I558" t="str">
            <v>E344453</v>
          </cell>
        </row>
        <row r="559">
          <cell r="A559" t="str">
            <v>BRITISH TELECOMMUNICATIONS PLC</v>
          </cell>
          <cell r="B559" t="str">
            <v>WM35038035Q006</v>
          </cell>
          <cell r="C559">
            <v>47.97</v>
          </cell>
          <cell r="D559" t="str">
            <v>PRD-6-03</v>
          </cell>
          <cell r="E559" t="str">
            <v>O159555</v>
          </cell>
          <cell r="F559" t="str">
            <v>CALL CHARGES</v>
          </cell>
          <cell r="G559" t="str">
            <v>30432</v>
          </cell>
          <cell r="H559" t="str">
            <v>6509</v>
          </cell>
          <cell r="I559" t="str">
            <v>E344452</v>
          </cell>
        </row>
        <row r="560">
          <cell r="A560" t="str">
            <v>BRITISH TELECOMMUNICATIONS PLC</v>
          </cell>
          <cell r="B560" t="str">
            <v>WM35038030Q006</v>
          </cell>
          <cell r="C560">
            <v>47.97</v>
          </cell>
          <cell r="D560" t="str">
            <v>PRD-6-03</v>
          </cell>
          <cell r="E560" t="str">
            <v>O159555</v>
          </cell>
          <cell r="F560" t="str">
            <v>CALL CHARGES</v>
          </cell>
          <cell r="G560" t="str">
            <v>30432</v>
          </cell>
          <cell r="H560" t="str">
            <v>6509</v>
          </cell>
          <cell r="I560" t="str">
            <v>E344451</v>
          </cell>
        </row>
        <row r="561">
          <cell r="A561" t="str">
            <v>BRITISH TELECOMMUNICATIONS PLC</v>
          </cell>
          <cell r="B561" t="str">
            <v>WM34894019Q009</v>
          </cell>
          <cell r="C561">
            <v>47.97</v>
          </cell>
          <cell r="D561" t="str">
            <v>PRD-6-03</v>
          </cell>
          <cell r="E561" t="str">
            <v>O159555</v>
          </cell>
          <cell r="F561" t="str">
            <v>CALL CHARGES</v>
          </cell>
          <cell r="G561" t="str">
            <v>30432</v>
          </cell>
          <cell r="H561" t="str">
            <v>6509</v>
          </cell>
          <cell r="I561" t="str">
            <v>E344450</v>
          </cell>
        </row>
        <row r="562">
          <cell r="A562" t="str">
            <v>BRITISH TELECOMMUNICATIONS PLC</v>
          </cell>
          <cell r="B562" t="str">
            <v>WM34998191Q007</v>
          </cell>
          <cell r="C562">
            <v>47.97</v>
          </cell>
          <cell r="D562" t="str">
            <v>PRD-6-03</v>
          </cell>
          <cell r="E562" t="str">
            <v>O159555</v>
          </cell>
          <cell r="F562" t="str">
            <v>CALL CHARGES</v>
          </cell>
          <cell r="G562" t="str">
            <v>30432</v>
          </cell>
          <cell r="H562" t="str">
            <v>6509</v>
          </cell>
          <cell r="I562" t="str">
            <v>E344449</v>
          </cell>
        </row>
        <row r="563">
          <cell r="A563" t="str">
            <v>BRITISH TELECOMMUNICATIONS PLC</v>
          </cell>
          <cell r="B563" t="str">
            <v>WM34977494Q007</v>
          </cell>
          <cell r="C563">
            <v>47.97</v>
          </cell>
          <cell r="D563" t="str">
            <v>PRD-6-03</v>
          </cell>
          <cell r="E563" t="str">
            <v>O159555</v>
          </cell>
          <cell r="F563" t="str">
            <v>CALL CHARGES</v>
          </cell>
          <cell r="G563" t="str">
            <v>30432</v>
          </cell>
          <cell r="H563" t="str">
            <v>6509</v>
          </cell>
          <cell r="I563" t="str">
            <v>E344448</v>
          </cell>
        </row>
        <row r="564">
          <cell r="A564" t="str">
            <v>BRITISH TELECOMMUNICATIONS PLC</v>
          </cell>
          <cell r="B564" t="str">
            <v>WM35232163Q003</v>
          </cell>
          <cell r="C564">
            <v>47.97</v>
          </cell>
          <cell r="D564" t="str">
            <v>PRD-6-03</v>
          </cell>
          <cell r="E564" t="str">
            <v>O159555</v>
          </cell>
          <cell r="F564" t="str">
            <v>CALL CHARGES</v>
          </cell>
          <cell r="G564" t="str">
            <v>30432</v>
          </cell>
          <cell r="H564" t="str">
            <v>6509</v>
          </cell>
          <cell r="I564" t="str">
            <v>E342499</v>
          </cell>
        </row>
        <row r="565">
          <cell r="A565" t="str">
            <v>BRITISH TELECOMMUNICATIONS PLC</v>
          </cell>
          <cell r="B565" t="str">
            <v>WM34951170Q008</v>
          </cell>
          <cell r="C565">
            <v>47.97</v>
          </cell>
          <cell r="D565" t="str">
            <v>PRD-6-03</v>
          </cell>
          <cell r="E565" t="str">
            <v>O159555</v>
          </cell>
          <cell r="F565" t="str">
            <v>CALL CHARGES</v>
          </cell>
          <cell r="G565" t="str">
            <v>30432</v>
          </cell>
          <cell r="H565" t="str">
            <v>6509</v>
          </cell>
          <cell r="I565" t="str">
            <v>E344447</v>
          </cell>
        </row>
        <row r="566">
          <cell r="A566" t="str">
            <v>BRITISH TELECOMMUNICATIONS PLC</v>
          </cell>
          <cell r="B566" t="str">
            <v>WM35237511Q003</v>
          </cell>
          <cell r="C566">
            <v>47.97</v>
          </cell>
          <cell r="D566" t="str">
            <v>PRD-6-03</v>
          </cell>
          <cell r="E566" t="str">
            <v>O159555</v>
          </cell>
          <cell r="F566" t="str">
            <v>CALL CHARGES</v>
          </cell>
          <cell r="G566" t="str">
            <v>30432</v>
          </cell>
          <cell r="H566" t="str">
            <v>6509</v>
          </cell>
          <cell r="I566" t="str">
            <v>E344446</v>
          </cell>
        </row>
        <row r="567">
          <cell r="A567" t="str">
            <v>BRITISH TELECOMMUNICATIONS PLC</v>
          </cell>
          <cell r="B567" t="str">
            <v>WM34902911Q009</v>
          </cell>
          <cell r="C567">
            <v>47.97</v>
          </cell>
          <cell r="D567" t="str">
            <v>PRD-6-03</v>
          </cell>
          <cell r="E567" t="str">
            <v>O159555</v>
          </cell>
          <cell r="F567" t="str">
            <v>CALL CHARGES</v>
          </cell>
          <cell r="G567" t="str">
            <v>30432</v>
          </cell>
          <cell r="H567" t="str">
            <v>6509</v>
          </cell>
          <cell r="I567" t="str">
            <v>E344445</v>
          </cell>
        </row>
        <row r="568">
          <cell r="A568" t="str">
            <v>BRITISH TELECOMMUNICATIONS PLC</v>
          </cell>
          <cell r="B568" t="str">
            <v>WM35235815Q003</v>
          </cell>
          <cell r="C568">
            <v>47.97</v>
          </cell>
          <cell r="D568" t="str">
            <v>PRD-6-03</v>
          </cell>
          <cell r="E568" t="str">
            <v>O159555</v>
          </cell>
          <cell r="F568" t="str">
            <v>CALL CHARGES</v>
          </cell>
          <cell r="G568" t="str">
            <v>30432</v>
          </cell>
          <cell r="H568" t="str">
            <v>6509</v>
          </cell>
          <cell r="I568" t="str">
            <v>E342498</v>
          </cell>
        </row>
        <row r="569">
          <cell r="A569" t="str">
            <v>BRITISH TELECOMMUNICATIONS PLC</v>
          </cell>
          <cell r="B569" t="str">
            <v>WM34995022Q006</v>
          </cell>
          <cell r="C569">
            <v>47.97</v>
          </cell>
          <cell r="D569" t="str">
            <v>PRD-6-03</v>
          </cell>
          <cell r="E569" t="str">
            <v>O159555</v>
          </cell>
          <cell r="F569" t="str">
            <v>CALL CHARGES</v>
          </cell>
          <cell r="G569" t="str">
            <v>30432</v>
          </cell>
          <cell r="H569" t="str">
            <v>6509</v>
          </cell>
          <cell r="I569" t="str">
            <v>E344439</v>
          </cell>
        </row>
        <row r="570">
          <cell r="A570" t="str">
            <v>BRITISH TELECOMMUNICATIONS PLC</v>
          </cell>
          <cell r="B570" t="str">
            <v>WM34995022Q006</v>
          </cell>
          <cell r="C570">
            <v>-47.97</v>
          </cell>
          <cell r="D570" t="str">
            <v>PRD-6-03</v>
          </cell>
          <cell r="E570" t="str">
            <v>O159555</v>
          </cell>
          <cell r="F570" t="str">
            <v>CALL CHARGES</v>
          </cell>
          <cell r="G570" t="str">
            <v>30432</v>
          </cell>
          <cell r="H570" t="str">
            <v>6509</v>
          </cell>
          <cell r="I570" t="str">
            <v>E344439</v>
          </cell>
        </row>
        <row r="571">
          <cell r="A571" t="str">
            <v>BRITISH TELECOMMUNICATIONS PLC</v>
          </cell>
          <cell r="B571" t="str">
            <v>WM34995022Q006</v>
          </cell>
          <cell r="C571">
            <v>47.97</v>
          </cell>
          <cell r="D571" t="str">
            <v>PRD-6-03</v>
          </cell>
          <cell r="E571" t="str">
            <v>O159555</v>
          </cell>
          <cell r="F571" t="str">
            <v>CALL CHARGES</v>
          </cell>
          <cell r="G571" t="str">
            <v>30432</v>
          </cell>
          <cell r="H571" t="str">
            <v>6509</v>
          </cell>
          <cell r="I571" t="str">
            <v>E344439</v>
          </cell>
        </row>
        <row r="572">
          <cell r="A572" t="str">
            <v>BRITISH TELECOMMUNICATIONS PLC</v>
          </cell>
          <cell r="B572" t="str">
            <v>WM34912573Q008</v>
          </cell>
          <cell r="C572">
            <v>47.97</v>
          </cell>
          <cell r="D572" t="str">
            <v>PRD-6-03</v>
          </cell>
          <cell r="E572" t="str">
            <v>O159555</v>
          </cell>
          <cell r="F572" t="str">
            <v>CALL CHARGES</v>
          </cell>
          <cell r="G572" t="str">
            <v>30432</v>
          </cell>
          <cell r="H572" t="str">
            <v>6509</v>
          </cell>
          <cell r="I572" t="str">
            <v>E344438</v>
          </cell>
        </row>
        <row r="573">
          <cell r="A573" t="str">
            <v>BRITISH TELECOMMUNICATIONS PLC</v>
          </cell>
          <cell r="B573" t="str">
            <v>XI0820P0170284Q017</v>
          </cell>
          <cell r="C573">
            <v>848.03</v>
          </cell>
          <cell r="D573" t="str">
            <v>PRD-6-03</v>
          </cell>
          <cell r="G573" t="str">
            <v>30432</v>
          </cell>
          <cell r="H573" t="str">
            <v>6512</v>
          </cell>
          <cell r="I573" t="str">
            <v>E345326</v>
          </cell>
        </row>
        <row r="574">
          <cell r="A574" t="str">
            <v>BRITISH TELECOMMUNICATIONS PLC</v>
          </cell>
          <cell r="B574" t="str">
            <v>EWNNCACCT0284Q030</v>
          </cell>
          <cell r="C574">
            <v>5829</v>
          </cell>
          <cell r="D574" t="str">
            <v>PRD-6-03</v>
          </cell>
          <cell r="G574" t="str">
            <v>30432</v>
          </cell>
          <cell r="H574" t="str">
            <v>6512</v>
          </cell>
          <cell r="I574" t="str">
            <v>E345312</v>
          </cell>
        </row>
        <row r="575">
          <cell r="A575" t="str">
            <v>BRITISH TELECOMMUNICATIONS PLC</v>
          </cell>
          <cell r="B575" t="str">
            <v>XI0014P0090294Q030</v>
          </cell>
          <cell r="C575">
            <v>671.25</v>
          </cell>
          <cell r="D575" t="str">
            <v>PRD-6-03</v>
          </cell>
          <cell r="G575" t="str">
            <v>30432</v>
          </cell>
          <cell r="H575" t="str">
            <v>6512</v>
          </cell>
          <cell r="I575" t="str">
            <v>E345311</v>
          </cell>
        </row>
        <row r="576">
          <cell r="A576" t="str">
            <v>BRITISH TELECOMMUNICATIONS PLC</v>
          </cell>
          <cell r="B576" t="str">
            <v>XI0011P0060284Q030</v>
          </cell>
          <cell r="C576">
            <v>1059.52</v>
          </cell>
          <cell r="D576" t="str">
            <v>PRD-6-03</v>
          </cell>
          <cell r="G576" t="str">
            <v>30432</v>
          </cell>
          <cell r="H576" t="str">
            <v>6512</v>
          </cell>
          <cell r="I576" t="str">
            <v>E345310</v>
          </cell>
        </row>
        <row r="577">
          <cell r="A577" t="str">
            <v>BRITISH TELECOMMUNICATIONS PLC</v>
          </cell>
          <cell r="B577" t="str">
            <v>XI0013P0080284Q030</v>
          </cell>
          <cell r="C577">
            <v>707.18</v>
          </cell>
          <cell r="D577" t="str">
            <v>PRD-6-03</v>
          </cell>
          <cell r="G577" t="str">
            <v>30432</v>
          </cell>
          <cell r="H577" t="str">
            <v>6512</v>
          </cell>
          <cell r="I577" t="str">
            <v>E345309</v>
          </cell>
        </row>
        <row r="578">
          <cell r="A578" t="str">
            <v>BRITISH TELECOMMUNICATIONS PLC</v>
          </cell>
          <cell r="B578" t="str">
            <v>XI083790180284Q009</v>
          </cell>
          <cell r="C578">
            <v>576.75</v>
          </cell>
          <cell r="D578" t="str">
            <v>PRD-6-03</v>
          </cell>
          <cell r="G578" t="str">
            <v>30432</v>
          </cell>
          <cell r="H578" t="str">
            <v>6512</v>
          </cell>
          <cell r="I578" t="str">
            <v>E345308</v>
          </cell>
        </row>
        <row r="579">
          <cell r="A579" t="str">
            <v>BRITISH TELECOMMUNICATIONS PLC</v>
          </cell>
          <cell r="B579" t="str">
            <v>XI0018P0130284Q030</v>
          </cell>
          <cell r="C579">
            <v>671.25</v>
          </cell>
          <cell r="D579" t="str">
            <v>PRD-6-03</v>
          </cell>
          <cell r="G579" t="str">
            <v>30432</v>
          </cell>
          <cell r="H579" t="str">
            <v>6512</v>
          </cell>
          <cell r="I579" t="str">
            <v>E345307</v>
          </cell>
        </row>
        <row r="580">
          <cell r="A580" t="str">
            <v>BRITISH TELECOMMUNICATIONS PLC</v>
          </cell>
          <cell r="B580" t="str">
            <v>XI0008P0030284Q030</v>
          </cell>
          <cell r="C580">
            <v>636.5</v>
          </cell>
          <cell r="D580" t="str">
            <v>PRD-6-03</v>
          </cell>
          <cell r="G580" t="str">
            <v>30432</v>
          </cell>
          <cell r="H580" t="str">
            <v>6512</v>
          </cell>
          <cell r="I580" t="str">
            <v>E345306</v>
          </cell>
        </row>
        <row r="581">
          <cell r="A581" t="str">
            <v>BRITISH TELECOMMUNICATIONS PLC</v>
          </cell>
          <cell r="B581" t="str">
            <v>XI0009P0040284Q030</v>
          </cell>
          <cell r="C581">
            <v>671.25</v>
          </cell>
          <cell r="D581" t="str">
            <v>PRD-6-03</v>
          </cell>
          <cell r="G581" t="str">
            <v>30432</v>
          </cell>
          <cell r="H581" t="str">
            <v>6512</v>
          </cell>
          <cell r="I581" t="str">
            <v>E345305</v>
          </cell>
        </row>
        <row r="582">
          <cell r="A582" t="str">
            <v>BRITISH TELECOMMUNICATIONS PLC</v>
          </cell>
          <cell r="B582" t="str">
            <v>XI0017P0120284Q030</v>
          </cell>
          <cell r="C582">
            <v>707</v>
          </cell>
          <cell r="D582" t="str">
            <v>PRD-6-03</v>
          </cell>
          <cell r="G582" t="str">
            <v>30432</v>
          </cell>
          <cell r="H582" t="str">
            <v>6512</v>
          </cell>
          <cell r="I582" t="str">
            <v>E345304</v>
          </cell>
        </row>
        <row r="583">
          <cell r="A583" t="str">
            <v>BRITISH TELECOMMUNICATIONS PLC</v>
          </cell>
          <cell r="B583" t="str">
            <v>XI0006P0010284Q030</v>
          </cell>
          <cell r="C583">
            <v>1694.63</v>
          </cell>
          <cell r="D583" t="str">
            <v>PRD-6-03</v>
          </cell>
          <cell r="G583" t="str">
            <v>30432</v>
          </cell>
          <cell r="H583" t="str">
            <v>6512</v>
          </cell>
          <cell r="I583" t="str">
            <v>E345303</v>
          </cell>
        </row>
        <row r="584">
          <cell r="A584" t="str">
            <v>BRITISH TELECOMMUNICATIONS PLC</v>
          </cell>
          <cell r="B584" t="str">
            <v>XI0819P0160284Q018</v>
          </cell>
          <cell r="C584">
            <v>636.5</v>
          </cell>
          <cell r="D584" t="str">
            <v>PRD-6-03</v>
          </cell>
          <cell r="G584" t="str">
            <v>30432</v>
          </cell>
          <cell r="H584" t="str">
            <v>6512</v>
          </cell>
          <cell r="I584" t="str">
            <v>E345302</v>
          </cell>
        </row>
        <row r="585">
          <cell r="A585" t="str">
            <v>BRITISH TELECOMMUNICATIONS PLC</v>
          </cell>
          <cell r="B585" t="str">
            <v>20198063A008</v>
          </cell>
          <cell r="C585">
            <v>1374</v>
          </cell>
          <cell r="D585" t="str">
            <v>PRD-6-03</v>
          </cell>
          <cell r="G585" t="str">
            <v>30432</v>
          </cell>
          <cell r="H585" t="str">
            <v>6513</v>
          </cell>
          <cell r="I585" t="str">
            <v>E338440</v>
          </cell>
        </row>
        <row r="586">
          <cell r="A586" t="str">
            <v>BRITISH TELECOMMUNICATIONS PLC</v>
          </cell>
          <cell r="B586" t="str">
            <v>20203254A009</v>
          </cell>
          <cell r="C586">
            <v>8126.4</v>
          </cell>
          <cell r="D586" t="str">
            <v>PRD-6-03</v>
          </cell>
          <cell r="G586" t="str">
            <v>30432</v>
          </cell>
          <cell r="H586" t="str">
            <v>6513</v>
          </cell>
          <cell r="I586" t="str">
            <v>E338436</v>
          </cell>
        </row>
        <row r="587">
          <cell r="A587" t="str">
            <v>BRITISH TELECOMMUNICATIONS PLC</v>
          </cell>
          <cell r="B587" t="str">
            <v>20307934Q010</v>
          </cell>
          <cell r="C587">
            <v>2497.5</v>
          </cell>
          <cell r="D587" t="str">
            <v>PRD-6-03</v>
          </cell>
          <cell r="G587" t="str">
            <v>30432</v>
          </cell>
          <cell r="H587" t="str">
            <v>6514</v>
          </cell>
          <cell r="I587" t="str">
            <v>E345780</v>
          </cell>
        </row>
        <row r="588">
          <cell r="A588" t="str">
            <v>CABLE &amp; WIRELESS COMMUNICATIONS SERVICES LTD</v>
          </cell>
          <cell r="B588" t="str">
            <v>177948</v>
          </cell>
          <cell r="C588">
            <v>831.83</v>
          </cell>
          <cell r="D588" t="str">
            <v>PRD-6-03</v>
          </cell>
          <cell r="G588" t="str">
            <v>30432</v>
          </cell>
          <cell r="H588" t="str">
            <v>6516</v>
          </cell>
          <cell r="I588" t="str">
            <v>E345327</v>
          </cell>
        </row>
        <row r="589">
          <cell r="A589" t="str">
            <v>CABLE &amp; WIRELESS COMMUNICATIONS SERVICES LTD</v>
          </cell>
          <cell r="B589" t="str">
            <v>20002522</v>
          </cell>
          <cell r="C589">
            <v>925</v>
          </cell>
          <cell r="D589" t="str">
            <v>PRD-6-03</v>
          </cell>
          <cell r="G589" t="str">
            <v>30432</v>
          </cell>
          <cell r="H589" t="str">
            <v>6516</v>
          </cell>
          <cell r="I589" t="str">
            <v>E345313</v>
          </cell>
        </row>
        <row r="590">
          <cell r="A590" t="str">
            <v>CABLE &amp; WIRELESS COMMUNICATIONS SERVICES LTD</v>
          </cell>
          <cell r="B590" t="str">
            <v>176749</v>
          </cell>
          <cell r="C590">
            <v>831.83</v>
          </cell>
          <cell r="D590" t="str">
            <v>PRD-6-03</v>
          </cell>
          <cell r="G590" t="str">
            <v>30432</v>
          </cell>
          <cell r="H590" t="str">
            <v>6516</v>
          </cell>
          <cell r="I590" t="str">
            <v>E342950</v>
          </cell>
        </row>
        <row r="591">
          <cell r="A591" t="str">
            <v>CABLE &amp; WIRELESS COMMUNICATIONS SERVICES LTD</v>
          </cell>
          <cell r="B591" t="str">
            <v>15919441</v>
          </cell>
          <cell r="C591">
            <v>193.84</v>
          </cell>
          <cell r="D591" t="str">
            <v>PRD-6-03</v>
          </cell>
          <cell r="G591" t="str">
            <v>30432</v>
          </cell>
          <cell r="H591" t="str">
            <v>6517</v>
          </cell>
          <cell r="I591" t="str">
            <v>E345213</v>
          </cell>
        </row>
        <row r="592">
          <cell r="A592" t="str">
            <v>CABLE &amp; WIRELESS COMMUNICATIONS SERVICES LTD</v>
          </cell>
          <cell r="B592" t="str">
            <v>15606408</v>
          </cell>
          <cell r="C592">
            <v>471.18</v>
          </cell>
          <cell r="D592" t="str">
            <v>PRD-6-03</v>
          </cell>
          <cell r="G592" t="str">
            <v>30432</v>
          </cell>
          <cell r="H592" t="str">
            <v>6517</v>
          </cell>
          <cell r="I592" t="str">
            <v>E345314</v>
          </cell>
        </row>
        <row r="593">
          <cell r="A593" t="str">
            <v>CAMPBELL LEE COMPUTER SERVICES LTD</v>
          </cell>
          <cell r="B593" t="str">
            <v>27667</v>
          </cell>
          <cell r="C593">
            <v>1200</v>
          </cell>
          <cell r="D593" t="str">
            <v>PRD-6-03</v>
          </cell>
          <cell r="E593" t="str">
            <v>O159292</v>
          </cell>
          <cell r="F593" t="str">
            <v>MANAGED SERVICES</v>
          </cell>
          <cell r="G593" t="str">
            <v>30432</v>
          </cell>
          <cell r="H593" t="str">
            <v>4524</v>
          </cell>
          <cell r="I593" t="str">
            <v>E343812</v>
          </cell>
        </row>
        <row r="594">
          <cell r="A594" t="str">
            <v>CAMPBELL LEE COMPUTER SERVICES LTD</v>
          </cell>
          <cell r="B594" t="str">
            <v>27667</v>
          </cell>
          <cell r="C594">
            <v>6750</v>
          </cell>
          <cell r="D594" t="str">
            <v>PRD-6-03</v>
          </cell>
          <cell r="E594" t="str">
            <v>O159292</v>
          </cell>
          <cell r="F594" t="str">
            <v>MANAGED SERVICES</v>
          </cell>
          <cell r="G594" t="str">
            <v>30432</v>
          </cell>
          <cell r="H594" t="str">
            <v>4524</v>
          </cell>
          <cell r="I594" t="str">
            <v>E343812</v>
          </cell>
        </row>
        <row r="595">
          <cell r="A595" t="str">
            <v>CAMPBELL LEE COMPUTER SERVICES LTD</v>
          </cell>
          <cell r="B595" t="str">
            <v>27667</v>
          </cell>
          <cell r="C595">
            <v>9750</v>
          </cell>
          <cell r="D595" t="str">
            <v>PRD-6-03</v>
          </cell>
          <cell r="E595" t="str">
            <v>O159292</v>
          </cell>
          <cell r="F595" t="str">
            <v>MANAGED SERVICES</v>
          </cell>
          <cell r="G595" t="str">
            <v>30432</v>
          </cell>
          <cell r="H595" t="str">
            <v>4524</v>
          </cell>
          <cell r="I595" t="str">
            <v>E343812</v>
          </cell>
        </row>
        <row r="596">
          <cell r="A596" t="str">
            <v>CAMPBELL LEE COMPUTER SERVICES LTD</v>
          </cell>
          <cell r="B596" t="str">
            <v>27667</v>
          </cell>
          <cell r="C596">
            <v>1200</v>
          </cell>
          <cell r="D596" t="str">
            <v>PRD-6-03</v>
          </cell>
          <cell r="E596" t="str">
            <v>O159292</v>
          </cell>
          <cell r="F596" t="str">
            <v>MANAGED SERVICES</v>
          </cell>
          <cell r="G596" t="str">
            <v>30432</v>
          </cell>
          <cell r="H596" t="str">
            <v>4524</v>
          </cell>
          <cell r="I596" t="str">
            <v>E343812</v>
          </cell>
        </row>
        <row r="597">
          <cell r="A597" t="str">
            <v>CAMPBELL LEE COMPUTER SERVICES LTD</v>
          </cell>
          <cell r="B597" t="str">
            <v>27667</v>
          </cell>
          <cell r="C597">
            <v>1200</v>
          </cell>
          <cell r="D597" t="str">
            <v>PRD-6-03</v>
          </cell>
          <cell r="E597" t="str">
            <v>O159292</v>
          </cell>
          <cell r="F597" t="str">
            <v>MANAGED SERVICES</v>
          </cell>
          <cell r="G597" t="str">
            <v>30432</v>
          </cell>
          <cell r="H597" t="str">
            <v>4524</v>
          </cell>
          <cell r="I597" t="str">
            <v>E343812</v>
          </cell>
        </row>
        <row r="598">
          <cell r="A598" t="str">
            <v>CAMPBELL LEE COMPUTER SERVICES LTD</v>
          </cell>
          <cell r="B598" t="str">
            <v>27667</v>
          </cell>
          <cell r="C598">
            <v>1000</v>
          </cell>
          <cell r="D598" t="str">
            <v>PRD-6-03</v>
          </cell>
          <cell r="E598" t="str">
            <v>O159292</v>
          </cell>
          <cell r="F598" t="str">
            <v>MANAGED SERVICES</v>
          </cell>
          <cell r="G598" t="str">
            <v>30432</v>
          </cell>
          <cell r="H598" t="str">
            <v>4524</v>
          </cell>
          <cell r="I598" t="str">
            <v>E343812</v>
          </cell>
        </row>
        <row r="599">
          <cell r="A599" t="str">
            <v>CAMPBELL LEE COMPUTER SERVICES LTD</v>
          </cell>
          <cell r="B599" t="str">
            <v>27667</v>
          </cell>
          <cell r="C599">
            <v>2250</v>
          </cell>
          <cell r="D599" t="str">
            <v>PRD-6-03</v>
          </cell>
          <cell r="E599" t="str">
            <v>O159292</v>
          </cell>
          <cell r="F599" t="str">
            <v>MANAGED SERVICES</v>
          </cell>
          <cell r="G599" t="str">
            <v>30432</v>
          </cell>
          <cell r="H599" t="str">
            <v>4524</v>
          </cell>
          <cell r="I599" t="str">
            <v>E343812</v>
          </cell>
        </row>
        <row r="600">
          <cell r="A600" t="str">
            <v>CAMPBELL LEE COMPUTER SERVICES LTD</v>
          </cell>
          <cell r="B600" t="str">
            <v>27667</v>
          </cell>
          <cell r="C600">
            <v>7000</v>
          </cell>
          <cell r="D600" t="str">
            <v>PRD-6-03</v>
          </cell>
          <cell r="E600" t="str">
            <v>O159292</v>
          </cell>
          <cell r="F600" t="str">
            <v>MANAGED SERVICES</v>
          </cell>
          <cell r="G600" t="str">
            <v>30432</v>
          </cell>
          <cell r="H600" t="str">
            <v>4524</v>
          </cell>
          <cell r="I600" t="str">
            <v>E343812</v>
          </cell>
        </row>
        <row r="601">
          <cell r="A601" t="str">
            <v>CAMPBELL LEE COMPUTER SERVICES LTD</v>
          </cell>
          <cell r="B601" t="str">
            <v>27667</v>
          </cell>
          <cell r="C601">
            <v>2400</v>
          </cell>
          <cell r="D601" t="str">
            <v>PRD-6-03</v>
          </cell>
          <cell r="E601" t="str">
            <v>O159292</v>
          </cell>
          <cell r="F601" t="str">
            <v>MANAGED SERVICES</v>
          </cell>
          <cell r="G601" t="str">
            <v>30432</v>
          </cell>
          <cell r="H601" t="str">
            <v>4524</v>
          </cell>
          <cell r="I601" t="str">
            <v>E343812</v>
          </cell>
        </row>
        <row r="602">
          <cell r="A602" t="str">
            <v>CAMPBELL LEE COMPUTER SERVICES LTD</v>
          </cell>
          <cell r="B602" t="str">
            <v>27667</v>
          </cell>
          <cell r="C602">
            <v>7200</v>
          </cell>
          <cell r="D602" t="str">
            <v>PRD-6-03</v>
          </cell>
          <cell r="E602" t="str">
            <v>O159292</v>
          </cell>
          <cell r="F602" t="str">
            <v>MANAGED SERVICES</v>
          </cell>
          <cell r="G602" t="str">
            <v>30432</v>
          </cell>
          <cell r="H602" t="str">
            <v>4524</v>
          </cell>
          <cell r="I602" t="str">
            <v>E343812</v>
          </cell>
        </row>
        <row r="603">
          <cell r="A603" t="str">
            <v>CITY CABS (EDINBURGH) LTD</v>
          </cell>
          <cell r="B603" t="str">
            <v>49854</v>
          </cell>
          <cell r="C603">
            <v>14.1</v>
          </cell>
          <cell r="D603" t="str">
            <v>PRD-6-03</v>
          </cell>
          <cell r="G603" t="str">
            <v>12201</v>
          </cell>
          <cell r="H603" t="str">
            <v>5303</v>
          </cell>
          <cell r="I603" t="str">
            <v>E261336</v>
          </cell>
        </row>
        <row r="604">
          <cell r="A604" t="str">
            <v>CITY CABS (EDINBURGH) LTD</v>
          </cell>
          <cell r="B604" t="str">
            <v>48630</v>
          </cell>
          <cell r="C604">
            <v>29.9</v>
          </cell>
          <cell r="D604" t="str">
            <v>PRD-6-03</v>
          </cell>
          <cell r="G604" t="str">
            <v>12201</v>
          </cell>
          <cell r="H604" t="str">
            <v>5303</v>
          </cell>
          <cell r="I604" t="str">
            <v>E254072</v>
          </cell>
        </row>
        <row r="605">
          <cell r="A605" t="str">
            <v>CITY CABS (EDINBURGH) LTD</v>
          </cell>
          <cell r="B605" t="str">
            <v>47228</v>
          </cell>
          <cell r="C605">
            <v>45.3</v>
          </cell>
          <cell r="D605" t="str">
            <v>PRD-6-03</v>
          </cell>
          <cell r="G605" t="str">
            <v>12201</v>
          </cell>
          <cell r="H605" t="str">
            <v>5303</v>
          </cell>
          <cell r="I605" t="str">
            <v>E245075</v>
          </cell>
        </row>
        <row r="606">
          <cell r="A606" t="str">
            <v>CITY CABS (EDINBURGH) LTD</v>
          </cell>
          <cell r="B606" t="str">
            <v>46298</v>
          </cell>
          <cell r="C606">
            <v>14.5</v>
          </cell>
          <cell r="D606" t="str">
            <v>PRD-6-03</v>
          </cell>
          <cell r="G606" t="str">
            <v>12201</v>
          </cell>
          <cell r="H606" t="str">
            <v>5303</v>
          </cell>
          <cell r="I606" t="str">
            <v>E241377</v>
          </cell>
        </row>
        <row r="607">
          <cell r="A607" t="str">
            <v>CITY COURIERS</v>
          </cell>
          <cell r="B607" t="str">
            <v>MAR2003109</v>
          </cell>
          <cell r="C607">
            <v>47.65</v>
          </cell>
          <cell r="D607" t="str">
            <v>PRD-6-03</v>
          </cell>
          <cell r="G607" t="str">
            <v>12201</v>
          </cell>
          <cell r="H607" t="str">
            <v>5303</v>
          </cell>
          <cell r="I607" t="str">
            <v>E332510</v>
          </cell>
        </row>
        <row r="608">
          <cell r="A608" t="str">
            <v>CITY COURIERS</v>
          </cell>
          <cell r="B608" t="str">
            <v>APR2003109</v>
          </cell>
          <cell r="C608">
            <v>12</v>
          </cell>
          <cell r="D608" t="str">
            <v>PRD-6-03</v>
          </cell>
          <cell r="G608" t="str">
            <v>30432</v>
          </cell>
          <cell r="H608" t="str">
            <v>6303</v>
          </cell>
          <cell r="I608" t="str">
            <v>E333593</v>
          </cell>
        </row>
        <row r="609">
          <cell r="A609" t="str">
            <v>CITY INFORMATION SERVICES</v>
          </cell>
          <cell r="B609" t="str">
            <v>S001401</v>
          </cell>
          <cell r="C609">
            <v>220</v>
          </cell>
          <cell r="D609" t="str">
            <v>PRD-6-03</v>
          </cell>
          <cell r="E609" t="str">
            <v>O159911</v>
          </cell>
          <cell r="F609" t="str">
            <v>HARDWARE MAINTENANCE</v>
          </cell>
          <cell r="G609" t="str">
            <v>30432</v>
          </cell>
          <cell r="H609" t="str">
            <v>6113</v>
          </cell>
          <cell r="I609" t="str">
            <v>E345993</v>
          </cell>
        </row>
        <row r="610">
          <cell r="A610" t="str">
            <v>COMMIDEA</v>
          </cell>
          <cell r="B610" t="str">
            <v>50173</v>
          </cell>
          <cell r="C610">
            <v>17</v>
          </cell>
          <cell r="D610" t="str">
            <v>PRD-6-03</v>
          </cell>
          <cell r="E610" t="str">
            <v>O154505</v>
          </cell>
          <cell r="F610" t="str">
            <v>SOFTWARE MAINTENANCE</v>
          </cell>
          <cell r="G610" t="str">
            <v>30430</v>
          </cell>
          <cell r="H610" t="str">
            <v>6107</v>
          </cell>
          <cell r="I610" t="str">
            <v>E344005</v>
          </cell>
        </row>
        <row r="611">
          <cell r="A611" t="str">
            <v>COMPUTACENTER LTD</v>
          </cell>
          <cell r="B611" t="str">
            <v>4475153</v>
          </cell>
          <cell r="C611">
            <v>68.97</v>
          </cell>
          <cell r="D611" t="str">
            <v>PRD-6-03</v>
          </cell>
          <cell r="E611" t="str">
            <v>O159052</v>
          </cell>
          <cell r="F611" t="str">
            <v>IT SOFTWARE</v>
          </cell>
          <cell r="G611" t="str">
            <v>30430</v>
          </cell>
          <cell r="H611" t="str">
            <v>6102</v>
          </cell>
          <cell r="I611" t="str">
            <v>E344016</v>
          </cell>
        </row>
        <row r="612">
          <cell r="A612" t="str">
            <v>COMPUTACENTER LTD</v>
          </cell>
          <cell r="B612" t="str">
            <v>4475153</v>
          </cell>
          <cell r="C612">
            <v>209.14</v>
          </cell>
          <cell r="D612" t="str">
            <v>PRD-6-03</v>
          </cell>
          <cell r="E612" t="str">
            <v>O159052</v>
          </cell>
          <cell r="F612" t="str">
            <v>IT SOFTWARE</v>
          </cell>
          <cell r="G612" t="str">
            <v>30430</v>
          </cell>
          <cell r="H612" t="str">
            <v>6102</v>
          </cell>
          <cell r="I612" t="str">
            <v>E344016</v>
          </cell>
        </row>
        <row r="613">
          <cell r="A613" t="str">
            <v>COMPUTACENTER LTD</v>
          </cell>
          <cell r="B613" t="str">
            <v>4475153</v>
          </cell>
          <cell r="C613">
            <v>620.04</v>
          </cell>
          <cell r="D613" t="str">
            <v>PRD-6-03</v>
          </cell>
          <cell r="E613" t="str">
            <v>O159052</v>
          </cell>
          <cell r="F613" t="str">
            <v>IT SOFTWARE</v>
          </cell>
          <cell r="G613" t="str">
            <v>30430</v>
          </cell>
          <cell r="H613" t="str">
            <v>6102</v>
          </cell>
          <cell r="I613" t="str">
            <v>E344016</v>
          </cell>
        </row>
        <row r="614">
          <cell r="A614" t="str">
            <v>COMPUTACENTER LTD</v>
          </cell>
          <cell r="B614" t="str">
            <v>4474151</v>
          </cell>
          <cell r="C614">
            <v>206.68</v>
          </cell>
          <cell r="D614" t="str">
            <v>PRD-6-03</v>
          </cell>
          <cell r="E614" t="str">
            <v>O159053</v>
          </cell>
          <cell r="F614" t="str">
            <v>IT SOFTWARE</v>
          </cell>
          <cell r="G614" t="str">
            <v>30430</v>
          </cell>
          <cell r="H614" t="str">
            <v>6102</v>
          </cell>
          <cell r="I614" t="str">
            <v>E343889</v>
          </cell>
        </row>
        <row r="615">
          <cell r="A615" t="str">
            <v>COMPUTACENTER LTD</v>
          </cell>
          <cell r="B615" t="str">
            <v>4483699</v>
          </cell>
          <cell r="C615">
            <v>316.89999999999998</v>
          </cell>
          <cell r="D615" t="str">
            <v>PRD-6-03</v>
          </cell>
          <cell r="E615" t="str">
            <v>O159082</v>
          </cell>
          <cell r="F615" t="str">
            <v>IT HARDWARE</v>
          </cell>
          <cell r="G615" t="str">
            <v>30432</v>
          </cell>
          <cell r="H615" t="str">
            <v>6103</v>
          </cell>
          <cell r="I615" t="str">
            <v>E344663</v>
          </cell>
        </row>
        <row r="616">
          <cell r="A616" t="str">
            <v>COMPUTACENTER LTD</v>
          </cell>
          <cell r="B616" t="str">
            <v>4490337</v>
          </cell>
          <cell r="C616">
            <v>-119.08</v>
          </cell>
          <cell r="D616" t="str">
            <v>PRD-6-03</v>
          </cell>
          <cell r="G616" t="str">
            <v>30432</v>
          </cell>
          <cell r="H616" t="str">
            <v>6103</v>
          </cell>
          <cell r="I616" t="str">
            <v>E345173</v>
          </cell>
        </row>
        <row r="617">
          <cell r="A617" t="str">
            <v>COMPUTACENTER LTD</v>
          </cell>
          <cell r="B617" t="str">
            <v>4473577</v>
          </cell>
          <cell r="C617">
            <v>119.08</v>
          </cell>
          <cell r="D617" t="str">
            <v>PRD-6-03</v>
          </cell>
          <cell r="G617" t="str">
            <v>30432</v>
          </cell>
          <cell r="H617" t="str">
            <v>6103</v>
          </cell>
          <cell r="I617" t="str">
            <v>E343907</v>
          </cell>
        </row>
        <row r="618">
          <cell r="A618" t="str">
            <v>COMPUTACENTER LTD</v>
          </cell>
          <cell r="B618" t="str">
            <v>4480811</v>
          </cell>
          <cell r="C618">
            <v>132</v>
          </cell>
          <cell r="D618" t="str">
            <v>PRD-6-03</v>
          </cell>
          <cell r="E618" t="str">
            <v>O159079</v>
          </cell>
          <cell r="F618" t="str">
            <v>IT HARDWARE</v>
          </cell>
          <cell r="G618" t="str">
            <v>30432</v>
          </cell>
          <cell r="H618" t="str">
            <v>6103</v>
          </cell>
          <cell r="I618" t="str">
            <v>E344303</v>
          </cell>
        </row>
        <row r="619">
          <cell r="A619" t="str">
            <v>COMPUTACENTER LTD</v>
          </cell>
          <cell r="B619" t="str">
            <v>4480811</v>
          </cell>
          <cell r="C619">
            <v>48</v>
          </cell>
          <cell r="D619" t="str">
            <v>PRD-6-03</v>
          </cell>
          <cell r="E619" t="str">
            <v>O159079</v>
          </cell>
          <cell r="F619" t="str">
            <v>IT HARDWARE</v>
          </cell>
          <cell r="G619" t="str">
            <v>30432</v>
          </cell>
          <cell r="H619" t="str">
            <v>6103</v>
          </cell>
          <cell r="I619" t="str">
            <v>E344303</v>
          </cell>
        </row>
        <row r="620">
          <cell r="A620" t="str">
            <v>COMPUTACENTER LTD</v>
          </cell>
          <cell r="B620" t="str">
            <v>4480393</v>
          </cell>
          <cell r="C620">
            <v>91.87</v>
          </cell>
          <cell r="D620" t="str">
            <v>PRD-6-03</v>
          </cell>
          <cell r="E620" t="str">
            <v>O159299</v>
          </cell>
          <cell r="F620" t="str">
            <v>IT HARDWARE</v>
          </cell>
          <cell r="G620" t="str">
            <v>30432</v>
          </cell>
          <cell r="H620" t="str">
            <v>6103</v>
          </cell>
          <cell r="I620" t="str">
            <v>E344304</v>
          </cell>
        </row>
        <row r="621">
          <cell r="A621" t="str">
            <v>COMPUTACENTER LTD</v>
          </cell>
          <cell r="B621" t="str">
            <v>4480691</v>
          </cell>
          <cell r="C621">
            <v>840</v>
          </cell>
          <cell r="D621" t="str">
            <v>PRD-6-03</v>
          </cell>
          <cell r="E621" t="str">
            <v>O158741</v>
          </cell>
          <cell r="F621" t="str">
            <v>IT HARDWARE</v>
          </cell>
          <cell r="G621" t="str">
            <v>30432</v>
          </cell>
          <cell r="H621" t="str">
            <v>6103</v>
          </cell>
          <cell r="I621" t="str">
            <v>E344305</v>
          </cell>
        </row>
        <row r="622">
          <cell r="A622" t="str">
            <v>COMPUTACENTER LTD</v>
          </cell>
          <cell r="B622" t="str">
            <v>4480691</v>
          </cell>
          <cell r="C622">
            <v>48</v>
          </cell>
          <cell r="D622" t="str">
            <v>PRD-6-03</v>
          </cell>
          <cell r="E622" t="str">
            <v>O158741</v>
          </cell>
          <cell r="F622" t="str">
            <v>IT HARDWARE</v>
          </cell>
          <cell r="G622" t="str">
            <v>30432</v>
          </cell>
          <cell r="H622" t="str">
            <v>6103</v>
          </cell>
          <cell r="I622" t="str">
            <v>E344305</v>
          </cell>
        </row>
        <row r="623">
          <cell r="A623" t="str">
            <v>COMPUTACENTER LTD</v>
          </cell>
          <cell r="B623" t="str">
            <v>4476717</v>
          </cell>
          <cell r="C623">
            <v>24.26</v>
          </cell>
          <cell r="D623" t="str">
            <v>PRD-6-03</v>
          </cell>
          <cell r="E623" t="str">
            <v>O159080</v>
          </cell>
          <cell r="F623" t="str">
            <v>IT HARDWARE</v>
          </cell>
          <cell r="G623" t="str">
            <v>30432</v>
          </cell>
          <cell r="H623" t="str">
            <v>6103</v>
          </cell>
          <cell r="I623" t="str">
            <v>E344130</v>
          </cell>
        </row>
        <row r="624">
          <cell r="A624" t="str">
            <v>COMPUTACENTER LTD</v>
          </cell>
          <cell r="B624" t="str">
            <v>4476717</v>
          </cell>
          <cell r="C624">
            <v>134.5</v>
          </cell>
          <cell r="D624" t="str">
            <v>PRD-6-03</v>
          </cell>
          <cell r="E624" t="str">
            <v>O159080</v>
          </cell>
          <cell r="F624" t="str">
            <v>IT HARDWARE</v>
          </cell>
          <cell r="G624" t="str">
            <v>30432</v>
          </cell>
          <cell r="H624" t="str">
            <v>6103</v>
          </cell>
          <cell r="I624" t="str">
            <v>E344130</v>
          </cell>
        </row>
        <row r="625">
          <cell r="A625" t="str">
            <v>COMPUTACENTER LTD</v>
          </cell>
          <cell r="B625" t="str">
            <v>4473568</v>
          </cell>
          <cell r="C625">
            <v>138.66</v>
          </cell>
          <cell r="D625" t="str">
            <v>PRD-6-03</v>
          </cell>
          <cell r="E625" t="str">
            <v>O159081</v>
          </cell>
          <cell r="F625" t="str">
            <v>IT HARDWARE</v>
          </cell>
          <cell r="G625" t="str">
            <v>30432</v>
          </cell>
          <cell r="H625" t="str">
            <v>6103</v>
          </cell>
          <cell r="I625" t="str">
            <v>E343908</v>
          </cell>
        </row>
        <row r="626">
          <cell r="A626" t="str">
            <v>COMPUTACENTER LTD</v>
          </cell>
          <cell r="B626" t="str">
            <v>4473568</v>
          </cell>
          <cell r="C626">
            <v>27.5</v>
          </cell>
          <cell r="D626" t="str">
            <v>PRD-6-03</v>
          </cell>
          <cell r="E626" t="str">
            <v>O159081</v>
          </cell>
          <cell r="F626" t="str">
            <v>IT HARDWARE</v>
          </cell>
          <cell r="G626" t="str">
            <v>30432</v>
          </cell>
          <cell r="H626" t="str">
            <v>6103</v>
          </cell>
          <cell r="I626" t="str">
            <v>E343908</v>
          </cell>
        </row>
        <row r="627">
          <cell r="A627" t="str">
            <v>COMPUTACENTER LTD</v>
          </cell>
          <cell r="B627" t="str">
            <v>4468507</v>
          </cell>
          <cell r="C627">
            <v>378</v>
          </cell>
          <cell r="D627" t="str">
            <v>PRD-6-03</v>
          </cell>
          <cell r="E627" t="str">
            <v>O158827</v>
          </cell>
          <cell r="F627" t="str">
            <v>IT HARDWARE</v>
          </cell>
          <cell r="G627" t="str">
            <v>30432</v>
          </cell>
          <cell r="H627" t="str">
            <v>6103</v>
          </cell>
          <cell r="I627" t="str">
            <v>E343464</v>
          </cell>
        </row>
        <row r="628">
          <cell r="A628" t="str">
            <v>COMPUTACENTER LTD</v>
          </cell>
          <cell r="B628" t="str">
            <v>4467199</v>
          </cell>
          <cell r="C628">
            <v>24</v>
          </cell>
          <cell r="D628" t="str">
            <v>PRD-6-03</v>
          </cell>
          <cell r="E628" t="str">
            <v>O158386</v>
          </cell>
          <cell r="F628" t="str">
            <v>IT HARDWARE</v>
          </cell>
          <cell r="G628" t="str">
            <v>30432</v>
          </cell>
          <cell r="H628" t="str">
            <v>6103</v>
          </cell>
          <cell r="I628" t="str">
            <v>E343345</v>
          </cell>
        </row>
        <row r="629">
          <cell r="A629" t="str">
            <v>COMPUTACENTER LTD</v>
          </cell>
          <cell r="B629" t="str">
            <v>4467101</v>
          </cell>
          <cell r="C629">
            <v>238.38</v>
          </cell>
          <cell r="D629" t="str">
            <v>PRD-6-03</v>
          </cell>
          <cell r="E629" t="str">
            <v>O158386</v>
          </cell>
          <cell r="F629" t="str">
            <v>IT HARDWARE</v>
          </cell>
          <cell r="G629" t="str">
            <v>30432</v>
          </cell>
          <cell r="H629" t="str">
            <v>6103</v>
          </cell>
          <cell r="I629" t="str">
            <v>E343344</v>
          </cell>
        </row>
        <row r="630">
          <cell r="A630" t="str">
            <v>COMPUTACENTER LTD</v>
          </cell>
          <cell r="B630" t="str">
            <v>4467101</v>
          </cell>
          <cell r="C630">
            <v>24</v>
          </cell>
          <cell r="D630" t="str">
            <v>PRD-6-03</v>
          </cell>
          <cell r="E630" t="str">
            <v>O158386</v>
          </cell>
          <cell r="F630" t="str">
            <v>IT HARDWARE</v>
          </cell>
          <cell r="G630" t="str">
            <v>30432</v>
          </cell>
          <cell r="H630" t="str">
            <v>6103</v>
          </cell>
          <cell r="I630" t="str">
            <v>E343344</v>
          </cell>
        </row>
        <row r="631">
          <cell r="A631" t="str">
            <v>COMPUTACENTER LTD</v>
          </cell>
          <cell r="B631" t="str">
            <v>4467141</v>
          </cell>
          <cell r="C631">
            <v>0</v>
          </cell>
          <cell r="D631" t="str">
            <v>PRD-6-03</v>
          </cell>
          <cell r="E631" t="str">
            <v>O158386</v>
          </cell>
          <cell r="F631" t="str">
            <v>IT HARDWARE</v>
          </cell>
          <cell r="G631" t="str">
            <v>30432</v>
          </cell>
          <cell r="H631" t="str">
            <v>6103</v>
          </cell>
          <cell r="I631" t="str">
            <v>E343343</v>
          </cell>
        </row>
        <row r="632">
          <cell r="A632" t="str">
            <v>COMPUTACENTER LTD</v>
          </cell>
          <cell r="B632" t="str">
            <v>4467141</v>
          </cell>
          <cell r="C632">
            <v>24</v>
          </cell>
          <cell r="D632" t="str">
            <v>PRD-6-03</v>
          </cell>
          <cell r="E632" t="str">
            <v>O158386</v>
          </cell>
          <cell r="F632" t="str">
            <v>IT HARDWARE</v>
          </cell>
          <cell r="G632" t="str">
            <v>30432</v>
          </cell>
          <cell r="H632" t="str">
            <v>6103</v>
          </cell>
          <cell r="I632" t="str">
            <v>E343343</v>
          </cell>
        </row>
        <row r="633">
          <cell r="A633" t="str">
            <v>CORPORATE DIRECT (EUROPE) PLC</v>
          </cell>
          <cell r="B633" t="str">
            <v>INV69543</v>
          </cell>
          <cell r="C633">
            <v>28.49</v>
          </cell>
          <cell r="D633" t="str">
            <v>PRD-6-03</v>
          </cell>
          <cell r="E633" t="str">
            <v>O158353</v>
          </cell>
          <cell r="F633" t="str">
            <v>IT HARDWARE</v>
          </cell>
          <cell r="G633" t="str">
            <v>30432</v>
          </cell>
          <cell r="H633" t="str">
            <v>6103</v>
          </cell>
          <cell r="I633" t="str">
            <v>E344022</v>
          </cell>
        </row>
        <row r="634">
          <cell r="A634" t="str">
            <v>CORPORATE DIRECT (EUROPE) PLC</v>
          </cell>
          <cell r="B634" t="str">
            <v>INV69930</v>
          </cell>
          <cell r="C634">
            <v>47.94</v>
          </cell>
          <cell r="D634" t="str">
            <v>PRD-6-03</v>
          </cell>
          <cell r="E634" t="str">
            <v>O158761</v>
          </cell>
          <cell r="F634" t="str">
            <v>IT HARDWARE</v>
          </cell>
          <cell r="G634" t="str">
            <v>30432</v>
          </cell>
          <cell r="H634" t="str">
            <v>6103</v>
          </cell>
          <cell r="I634" t="str">
            <v>E344021</v>
          </cell>
        </row>
        <row r="635">
          <cell r="A635" t="str">
            <v>DECAL LTD</v>
          </cell>
          <cell r="B635" t="str">
            <v>2041</v>
          </cell>
          <cell r="C635">
            <v>9750</v>
          </cell>
          <cell r="D635" t="str">
            <v>PRD-6-03</v>
          </cell>
          <cell r="E635" t="str">
            <v>O159482</v>
          </cell>
          <cell r="F635" t="str">
            <v>SOFTWARE MAINTENANCE</v>
          </cell>
          <cell r="G635" t="str">
            <v>30430</v>
          </cell>
          <cell r="H635" t="str">
            <v>6107</v>
          </cell>
          <cell r="I635" t="str">
            <v>E344353</v>
          </cell>
        </row>
        <row r="636">
          <cell r="A636" t="str">
            <v>FAST CORPORATE SERVICES LTD</v>
          </cell>
          <cell r="B636" t="str">
            <v>023381RT1</v>
          </cell>
          <cell r="C636">
            <v>5000</v>
          </cell>
          <cell r="D636" t="str">
            <v>PRD-6-03</v>
          </cell>
          <cell r="E636" t="str">
            <v>O159395</v>
          </cell>
          <cell r="F636" t="str">
            <v>SUBSCRIPTIONS</v>
          </cell>
          <cell r="G636" t="str">
            <v>30432</v>
          </cell>
          <cell r="H636" t="str">
            <v>2304</v>
          </cell>
          <cell r="I636" t="str">
            <v>E344138</v>
          </cell>
        </row>
        <row r="637">
          <cell r="A637" t="str">
            <v>IMAGIN SOLUTIONS</v>
          </cell>
          <cell r="B637" t="str">
            <v>O02510017443</v>
          </cell>
          <cell r="C637">
            <v>5788</v>
          </cell>
          <cell r="D637" t="str">
            <v>PRD-6-03</v>
          </cell>
          <cell r="E637" t="str">
            <v>O159124</v>
          </cell>
          <cell r="F637" t="str">
            <v>SOFTWARE MAINTENANCE</v>
          </cell>
          <cell r="G637" t="str">
            <v>30430</v>
          </cell>
          <cell r="H637" t="str">
            <v>6107</v>
          </cell>
          <cell r="I637" t="str">
            <v>E343606</v>
          </cell>
        </row>
        <row r="638">
          <cell r="A638" t="str">
            <v>INMAC UK LTD</v>
          </cell>
          <cell r="B638" t="str">
            <v>J1832229</v>
          </cell>
          <cell r="C638">
            <v>77.8</v>
          </cell>
          <cell r="D638" t="str">
            <v>PRD-6-03</v>
          </cell>
          <cell r="E638" t="str">
            <v>O159083</v>
          </cell>
          <cell r="F638" t="str">
            <v>IT HARDWARE</v>
          </cell>
          <cell r="G638" t="str">
            <v>30432</v>
          </cell>
          <cell r="H638" t="str">
            <v>6103</v>
          </cell>
          <cell r="I638" t="str">
            <v>E343969</v>
          </cell>
        </row>
        <row r="639">
          <cell r="A639" t="str">
            <v>ITNET UK LTD</v>
          </cell>
          <cell r="B639" t="str">
            <v>IS0000001105</v>
          </cell>
          <cell r="C639">
            <v>3062.5</v>
          </cell>
          <cell r="D639" t="str">
            <v>PRD-6-03</v>
          </cell>
          <cell r="E639" t="str">
            <v>O158828</v>
          </cell>
          <cell r="F639" t="str">
            <v>MANAGED SERVICES</v>
          </cell>
          <cell r="G639" t="str">
            <v>30432</v>
          </cell>
          <cell r="H639" t="str">
            <v>4524</v>
          </cell>
          <cell r="I639" t="str">
            <v>E346066</v>
          </cell>
        </row>
        <row r="640">
          <cell r="A640" t="str">
            <v>JOHN G RUSSELL (TRANSPORT) LTD</v>
          </cell>
          <cell r="B640" t="str">
            <v>583072</v>
          </cell>
          <cell r="C640">
            <v>65</v>
          </cell>
          <cell r="D640" t="str">
            <v>PRD-6-03</v>
          </cell>
          <cell r="E640" t="str">
            <v>O159576</v>
          </cell>
          <cell r="F640" t="str">
            <v>HARDWARE MAINTENANCE</v>
          </cell>
          <cell r="G640" t="str">
            <v>30432</v>
          </cell>
          <cell r="H640" t="str">
            <v>6106</v>
          </cell>
          <cell r="I640" t="str">
            <v>E341149</v>
          </cell>
        </row>
        <row r="641">
          <cell r="A641" t="str">
            <v>ORION MEDIA MARKETING PLC</v>
          </cell>
          <cell r="B641" t="str">
            <v>694186</v>
          </cell>
          <cell r="C641">
            <v>2550</v>
          </cell>
          <cell r="D641" t="str">
            <v>PRD-6-03</v>
          </cell>
          <cell r="E641" t="str">
            <v>O159047</v>
          </cell>
          <cell r="F641" t="str">
            <v>IT HARDWARE</v>
          </cell>
          <cell r="G641" t="str">
            <v>30432</v>
          </cell>
          <cell r="H641" t="str">
            <v>6103</v>
          </cell>
          <cell r="I641" t="str">
            <v>E344050</v>
          </cell>
        </row>
        <row r="642">
          <cell r="A642" t="str">
            <v>ORION MEDIA MARKETING PLC</v>
          </cell>
          <cell r="B642" t="str">
            <v>678909</v>
          </cell>
          <cell r="C642">
            <v>96</v>
          </cell>
          <cell r="D642" t="str">
            <v>PRD-6-03</v>
          </cell>
          <cell r="E642" t="str">
            <v>O159045</v>
          </cell>
          <cell r="F642" t="str">
            <v>IT HARDWARE</v>
          </cell>
          <cell r="G642" t="str">
            <v>30432</v>
          </cell>
          <cell r="H642" t="str">
            <v>6103</v>
          </cell>
          <cell r="I642" t="str">
            <v>E343614</v>
          </cell>
        </row>
        <row r="643">
          <cell r="A643" t="str">
            <v>ORION MEDIA MARKETING PLC</v>
          </cell>
          <cell r="B643" t="str">
            <v>678909</v>
          </cell>
          <cell r="C643">
            <v>1178</v>
          </cell>
          <cell r="D643" t="str">
            <v>PRD-6-03</v>
          </cell>
          <cell r="E643" t="str">
            <v>O159045</v>
          </cell>
          <cell r="F643" t="str">
            <v>IT HARDWARE</v>
          </cell>
          <cell r="G643" t="str">
            <v>30432</v>
          </cell>
          <cell r="H643" t="str">
            <v>6103</v>
          </cell>
          <cell r="I643" t="str">
            <v>E343614</v>
          </cell>
        </row>
        <row r="644">
          <cell r="A644" t="str">
            <v>RS COMPONENTS LTD</v>
          </cell>
          <cell r="B644" t="str">
            <v>4859999</v>
          </cell>
          <cell r="C644">
            <v>93.12</v>
          </cell>
          <cell r="D644" t="str">
            <v>PRD-6-03</v>
          </cell>
          <cell r="E644" t="str">
            <v>O152919</v>
          </cell>
          <cell r="F644" t="str">
            <v>IT HARDWARE</v>
          </cell>
          <cell r="G644" t="str">
            <v>30432</v>
          </cell>
          <cell r="H644" t="str">
            <v>6103</v>
          </cell>
          <cell r="I644" t="str">
            <v>E333163</v>
          </cell>
        </row>
        <row r="645">
          <cell r="A645" t="str">
            <v>SAPPHIRE TECHNOLOGIES LTD</v>
          </cell>
          <cell r="B645" t="str">
            <v>N3I004</v>
          </cell>
          <cell r="C645">
            <v>135</v>
          </cell>
          <cell r="D645" t="str">
            <v>PRD-6-03</v>
          </cell>
          <cell r="E645" t="str">
            <v>O159487</v>
          </cell>
          <cell r="F645" t="str">
            <v>SOFTWARE MAINTENANCE</v>
          </cell>
          <cell r="G645" t="str">
            <v>30430</v>
          </cell>
          <cell r="H645" t="str">
            <v>6107</v>
          </cell>
          <cell r="I645" t="str">
            <v>E345243</v>
          </cell>
        </row>
        <row r="646">
          <cell r="A646" t="str">
            <v>SAPPHIRE TECHNOLOGIES LTD</v>
          </cell>
          <cell r="B646" t="str">
            <v>N3I004</v>
          </cell>
          <cell r="C646">
            <v>1176</v>
          </cell>
          <cell r="D646" t="str">
            <v>PRD-6-03</v>
          </cell>
          <cell r="E646" t="str">
            <v>O159487</v>
          </cell>
          <cell r="F646" t="str">
            <v>SOFTWARE MAINTENANCE</v>
          </cell>
          <cell r="G646" t="str">
            <v>30430</v>
          </cell>
          <cell r="H646" t="str">
            <v>6107</v>
          </cell>
          <cell r="I646" t="str">
            <v>E345243</v>
          </cell>
        </row>
        <row r="647">
          <cell r="A647" t="str">
            <v>SAPPHIRE TECHNOLOGIES LTD</v>
          </cell>
          <cell r="B647" t="str">
            <v>N3I004</v>
          </cell>
          <cell r="C647">
            <v>1083</v>
          </cell>
          <cell r="D647" t="str">
            <v>PRD-6-03</v>
          </cell>
          <cell r="E647" t="str">
            <v>O159487</v>
          </cell>
          <cell r="F647" t="str">
            <v>SOFTWARE MAINTENANCE</v>
          </cell>
          <cell r="G647" t="str">
            <v>30430</v>
          </cell>
          <cell r="H647" t="str">
            <v>6107</v>
          </cell>
          <cell r="I647" t="str">
            <v>E345243</v>
          </cell>
        </row>
        <row r="648">
          <cell r="A648" t="str">
            <v>SAPPHIRE TECHNOLOGIES LTD</v>
          </cell>
          <cell r="B648" t="str">
            <v>2459</v>
          </cell>
          <cell r="C648">
            <v>7000</v>
          </cell>
          <cell r="D648" t="str">
            <v>PRD-6-03</v>
          </cell>
          <cell r="E648" t="str">
            <v>O159484</v>
          </cell>
          <cell r="F648" t="str">
            <v>SOFTWARE MAINTENANCE</v>
          </cell>
          <cell r="G648" t="str">
            <v>30430</v>
          </cell>
          <cell r="H648" t="str">
            <v>6107</v>
          </cell>
          <cell r="I648" t="str">
            <v>E344964</v>
          </cell>
        </row>
        <row r="649">
          <cell r="A649" t="str">
            <v>SAPPHIRE TECHNOLOGIES LTD</v>
          </cell>
          <cell r="B649" t="str">
            <v>2442</v>
          </cell>
          <cell r="C649">
            <v>3750</v>
          </cell>
          <cell r="D649" t="str">
            <v>PRD-6-03</v>
          </cell>
          <cell r="E649" t="str">
            <v>O159486</v>
          </cell>
          <cell r="F649" t="str">
            <v>SOFTWARE MAINTENANCE</v>
          </cell>
          <cell r="G649" t="str">
            <v>30432</v>
          </cell>
          <cell r="H649" t="str">
            <v>6107</v>
          </cell>
          <cell r="I649" t="str">
            <v>E344963</v>
          </cell>
        </row>
        <row r="650">
          <cell r="A650" t="str">
            <v>SAPPHIRE TECHNOLOGIES LTD</v>
          </cell>
          <cell r="B650" t="str">
            <v>2442</v>
          </cell>
          <cell r="C650">
            <v>7482</v>
          </cell>
          <cell r="D650" t="str">
            <v>PRD-6-03</v>
          </cell>
          <cell r="E650" t="str">
            <v>O159486</v>
          </cell>
          <cell r="F650" t="str">
            <v>SOFTWARE MAINTENANCE</v>
          </cell>
          <cell r="G650" t="str">
            <v>30432</v>
          </cell>
          <cell r="H650" t="str">
            <v>6107</v>
          </cell>
          <cell r="I650" t="str">
            <v>E344963</v>
          </cell>
        </row>
        <row r="651">
          <cell r="A651" t="str">
            <v>SERCK CONTROLS LTD</v>
          </cell>
          <cell r="B651" t="str">
            <v>ASI10003389</v>
          </cell>
          <cell r="C651">
            <v>250</v>
          </cell>
          <cell r="D651" t="str">
            <v>PRD-6-03</v>
          </cell>
          <cell r="E651" t="str">
            <v>O157536</v>
          </cell>
          <cell r="F651" t="str">
            <v>IT SOFTWARE</v>
          </cell>
          <cell r="G651" t="str">
            <v>30430</v>
          </cell>
          <cell r="H651" t="str">
            <v>6102</v>
          </cell>
          <cell r="I651" t="str">
            <v>E344056</v>
          </cell>
        </row>
        <row r="652">
          <cell r="A652" t="str">
            <v>SUN MICROSYSTEMS LTD</v>
          </cell>
          <cell r="B652" t="str">
            <v>440062785</v>
          </cell>
          <cell r="C652">
            <v>-17974.87</v>
          </cell>
          <cell r="D652" t="str">
            <v>PRD-6-03</v>
          </cell>
          <cell r="E652" t="str">
            <v>O159429</v>
          </cell>
          <cell r="F652" t="str">
            <v>HARDWARE MAINTENANCE</v>
          </cell>
          <cell r="G652" t="str">
            <v>30432</v>
          </cell>
          <cell r="H652" t="str">
            <v>6106</v>
          </cell>
          <cell r="I652" t="str">
            <v>E344163</v>
          </cell>
        </row>
        <row r="653">
          <cell r="A653" t="str">
            <v>SUN MICROSYSTEMS LTD</v>
          </cell>
          <cell r="B653" t="str">
            <v>440050512</v>
          </cell>
          <cell r="C653">
            <v>271482.01</v>
          </cell>
          <cell r="D653" t="str">
            <v>PRD-6-03</v>
          </cell>
          <cell r="E653" t="str">
            <v>O159429</v>
          </cell>
          <cell r="F653" t="str">
            <v>HARDWARE MAINTENANCE</v>
          </cell>
          <cell r="G653" t="str">
            <v>30432</v>
          </cell>
          <cell r="H653" t="str">
            <v>6106</v>
          </cell>
          <cell r="I653" t="str">
            <v>E344162</v>
          </cell>
        </row>
        <row r="654">
          <cell r="A654" t="str">
            <v>TELEWEST COMMUNICATIONS (SCOTLAND) LTD</v>
          </cell>
          <cell r="B654" t="str">
            <v>224375901501090903</v>
          </cell>
          <cell r="C654">
            <v>13</v>
          </cell>
          <cell r="D654" t="str">
            <v>PRD-6-03</v>
          </cell>
          <cell r="G654" t="str">
            <v>30432</v>
          </cell>
          <cell r="H654" t="str">
            <v>6509</v>
          </cell>
          <cell r="I654" t="str">
            <v>E345239</v>
          </cell>
        </row>
        <row r="655">
          <cell r="A655" t="str">
            <v>WIDE WORLD SERVICES LTD</v>
          </cell>
          <cell r="B655" t="str">
            <v>20030067</v>
          </cell>
          <cell r="C655">
            <v>200</v>
          </cell>
          <cell r="D655" t="str">
            <v>PRD-6-03</v>
          </cell>
          <cell r="E655" t="str">
            <v>O160177</v>
          </cell>
          <cell r="F655" t="str">
            <v>MANAGED SERVICES</v>
          </cell>
          <cell r="G655" t="str">
            <v>30432</v>
          </cell>
          <cell r="H655" t="str">
            <v>4524</v>
          </cell>
          <cell r="I655" t="str">
            <v>E345569</v>
          </cell>
        </row>
        <row r="656">
          <cell r="A656" t="str">
            <v>WIDE WORLD SERVICES LTD</v>
          </cell>
          <cell r="B656" t="str">
            <v>20030067</v>
          </cell>
          <cell r="C656">
            <v>-200</v>
          </cell>
          <cell r="D656" t="str">
            <v>PRD-6-03</v>
          </cell>
          <cell r="E656" t="str">
            <v>O160177</v>
          </cell>
          <cell r="F656" t="str">
            <v>MANAGED SERVICES</v>
          </cell>
          <cell r="G656" t="str">
            <v>30432</v>
          </cell>
          <cell r="H656" t="str">
            <v>4524</v>
          </cell>
          <cell r="I656" t="str">
            <v>E345569</v>
          </cell>
        </row>
        <row r="657">
          <cell r="A657" t="str">
            <v>WIDE WORLD SERVICES LTD</v>
          </cell>
          <cell r="B657" t="str">
            <v>20030034</v>
          </cell>
          <cell r="C657">
            <v>8719</v>
          </cell>
          <cell r="D657" t="str">
            <v>PRD-6-03</v>
          </cell>
          <cell r="E657" t="str">
            <v>O160177</v>
          </cell>
          <cell r="F657" t="str">
            <v>MANAGED SERVICES</v>
          </cell>
          <cell r="G657" t="str">
            <v>30432</v>
          </cell>
          <cell r="H657" t="str">
            <v>4524</v>
          </cell>
          <cell r="I657" t="str">
            <v>E345567</v>
          </cell>
        </row>
        <row r="658">
          <cell r="A658" t="str">
            <v>WIDE WORLD SERVICES LTD</v>
          </cell>
          <cell r="B658" t="str">
            <v>20030058</v>
          </cell>
          <cell r="C658">
            <v>6720</v>
          </cell>
          <cell r="D658" t="str">
            <v>PRD-6-03</v>
          </cell>
          <cell r="E658" t="str">
            <v>O160177</v>
          </cell>
          <cell r="F658" t="str">
            <v>MANAGED SERVICES</v>
          </cell>
          <cell r="G658" t="str">
            <v>30432</v>
          </cell>
          <cell r="H658" t="str">
            <v>4524</v>
          </cell>
          <cell r="I658" t="str">
            <v>E345570</v>
          </cell>
        </row>
        <row r="659">
          <cell r="A659" t="str">
            <v>WIDE WORLD SERVICES LTD</v>
          </cell>
          <cell r="B659" t="str">
            <v>20030067</v>
          </cell>
          <cell r="C659">
            <v>200</v>
          </cell>
          <cell r="D659" t="str">
            <v>PRD-6-03</v>
          </cell>
          <cell r="E659" t="str">
            <v>O160177</v>
          </cell>
          <cell r="F659" t="str">
            <v>MANAGED SERVICES</v>
          </cell>
          <cell r="G659" t="str">
            <v>30432</v>
          </cell>
          <cell r="H659" t="str">
            <v>4524</v>
          </cell>
          <cell r="I659" t="str">
            <v>E345569</v>
          </cell>
        </row>
        <row r="660">
          <cell r="C660">
            <v>397993.66000000003</v>
          </cell>
          <cell r="D660" t="str">
            <v>PRD-6-03 Total</v>
          </cell>
        </row>
        <row r="661">
          <cell r="A661" t="str">
            <v>BIGFISH</v>
          </cell>
          <cell r="B661" t="str">
            <v>19604</v>
          </cell>
          <cell r="C661">
            <v>113.79</v>
          </cell>
          <cell r="D661" t="str">
            <v>PRD-7-03</v>
          </cell>
          <cell r="E661" t="str">
            <v>O160623</v>
          </cell>
          <cell r="F661" t="str">
            <v>IT HARDWARE</v>
          </cell>
          <cell r="G661" t="str">
            <v>30433</v>
          </cell>
          <cell r="H661" t="str">
            <v>6301</v>
          </cell>
          <cell r="I661" t="str">
            <v>E346834</v>
          </cell>
        </row>
        <row r="662">
          <cell r="A662" t="str">
            <v>BIGFISH</v>
          </cell>
          <cell r="B662" t="str">
            <v>19604</v>
          </cell>
          <cell r="C662">
            <v>113.79</v>
          </cell>
          <cell r="D662" t="str">
            <v>PRD-7-03</v>
          </cell>
          <cell r="E662" t="str">
            <v>O160623</v>
          </cell>
          <cell r="F662" t="str">
            <v>IT HARDWARE</v>
          </cell>
          <cell r="G662" t="str">
            <v>30433</v>
          </cell>
          <cell r="H662" t="str">
            <v>6301</v>
          </cell>
          <cell r="I662" t="str">
            <v>E346834</v>
          </cell>
        </row>
        <row r="663">
          <cell r="A663" t="str">
            <v>BIGFISH</v>
          </cell>
          <cell r="B663" t="str">
            <v>19604</v>
          </cell>
          <cell r="C663">
            <v>72.7</v>
          </cell>
          <cell r="D663" t="str">
            <v>PRD-7-03</v>
          </cell>
          <cell r="E663" t="str">
            <v>O160623</v>
          </cell>
          <cell r="F663" t="str">
            <v>IT HARDWARE</v>
          </cell>
          <cell r="G663" t="str">
            <v>30433</v>
          </cell>
          <cell r="H663" t="str">
            <v>6301</v>
          </cell>
          <cell r="I663" t="str">
            <v>E346834</v>
          </cell>
        </row>
        <row r="664">
          <cell r="A664" t="str">
            <v>BIGFISH</v>
          </cell>
          <cell r="B664" t="str">
            <v>19604</v>
          </cell>
          <cell r="C664">
            <v>101.4</v>
          </cell>
          <cell r="D664" t="str">
            <v>PRD-7-03</v>
          </cell>
          <cell r="E664" t="str">
            <v>O160623</v>
          </cell>
          <cell r="F664" t="str">
            <v>IT HARDWARE</v>
          </cell>
          <cell r="G664" t="str">
            <v>30433</v>
          </cell>
          <cell r="H664" t="str">
            <v>6301</v>
          </cell>
          <cell r="I664" t="str">
            <v>E346834</v>
          </cell>
        </row>
        <row r="665">
          <cell r="A665" t="str">
            <v>BIGFISH</v>
          </cell>
          <cell r="B665" t="str">
            <v>19604</v>
          </cell>
          <cell r="C665">
            <v>210.53</v>
          </cell>
          <cell r="D665" t="str">
            <v>PRD-7-03</v>
          </cell>
          <cell r="E665" t="str">
            <v>O160623</v>
          </cell>
          <cell r="F665" t="str">
            <v>IT HARDWARE</v>
          </cell>
          <cell r="G665" t="str">
            <v>30433</v>
          </cell>
          <cell r="H665" t="str">
            <v>6301</v>
          </cell>
          <cell r="I665" t="str">
            <v>E346834</v>
          </cell>
        </row>
        <row r="666">
          <cell r="A666" t="str">
            <v>BIGFISH</v>
          </cell>
          <cell r="B666" t="str">
            <v>19604</v>
          </cell>
          <cell r="C666">
            <v>261.17</v>
          </cell>
          <cell r="D666" t="str">
            <v>PRD-7-03</v>
          </cell>
          <cell r="E666" t="str">
            <v>O160623</v>
          </cell>
          <cell r="F666" t="str">
            <v>IT HARDWARE</v>
          </cell>
          <cell r="G666" t="str">
            <v>30433</v>
          </cell>
          <cell r="H666" t="str">
            <v>6301</v>
          </cell>
          <cell r="I666" t="str">
            <v>E346834</v>
          </cell>
        </row>
        <row r="667">
          <cell r="A667" t="str">
            <v>BLACK BOX</v>
          </cell>
          <cell r="B667" t="str">
            <v>00598819</v>
          </cell>
          <cell r="C667">
            <v>13</v>
          </cell>
          <cell r="D667" t="str">
            <v>PRD-7-03</v>
          </cell>
          <cell r="G667" t="str">
            <v>30432</v>
          </cell>
          <cell r="H667" t="str">
            <v>6115</v>
          </cell>
          <cell r="I667" t="str">
            <v>E346890</v>
          </cell>
        </row>
        <row r="668">
          <cell r="A668" t="str">
            <v>BLACK BOX</v>
          </cell>
          <cell r="B668" t="str">
            <v>00598819</v>
          </cell>
          <cell r="C668">
            <v>236</v>
          </cell>
          <cell r="D668" t="str">
            <v>PRD-7-03</v>
          </cell>
          <cell r="E668" t="str">
            <v>O160688</v>
          </cell>
          <cell r="F668" t="str">
            <v>CABLE</v>
          </cell>
          <cell r="G668" t="str">
            <v>30432</v>
          </cell>
          <cell r="H668" t="str">
            <v>6115</v>
          </cell>
          <cell r="I668" t="str">
            <v>E346890</v>
          </cell>
        </row>
        <row r="669">
          <cell r="A669" t="str">
            <v>BLACK BOX</v>
          </cell>
          <cell r="B669" t="str">
            <v>00598819</v>
          </cell>
          <cell r="C669">
            <v>184</v>
          </cell>
          <cell r="D669" t="str">
            <v>PRD-7-03</v>
          </cell>
          <cell r="E669" t="str">
            <v>O160688</v>
          </cell>
          <cell r="F669" t="str">
            <v>CABLE</v>
          </cell>
          <cell r="G669" t="str">
            <v>30432</v>
          </cell>
          <cell r="H669" t="str">
            <v>6115</v>
          </cell>
          <cell r="I669" t="str">
            <v>E346890</v>
          </cell>
        </row>
        <row r="670">
          <cell r="A670" t="str">
            <v>BRITISH TELECOMMUNICATIONS PLC</v>
          </cell>
          <cell r="B670" t="str">
            <v>WM35185332Q004</v>
          </cell>
          <cell r="C670">
            <v>47.97</v>
          </cell>
          <cell r="D670" t="str">
            <v>PRD-7-03</v>
          </cell>
          <cell r="G670" t="str">
            <v>30432</v>
          </cell>
          <cell r="H670" t="str">
            <v>6509</v>
          </cell>
          <cell r="I670" t="str">
            <v>E348545</v>
          </cell>
        </row>
        <row r="671">
          <cell r="A671" t="str">
            <v>BRITISH TELECOMMUNICATIONS PLC</v>
          </cell>
          <cell r="B671" t="str">
            <v>ES82440857F006</v>
          </cell>
          <cell r="C671">
            <v>-11.61</v>
          </cell>
          <cell r="D671" t="str">
            <v>PRD-7-03</v>
          </cell>
          <cell r="G671" t="str">
            <v>30432</v>
          </cell>
          <cell r="H671" t="str">
            <v>6509</v>
          </cell>
          <cell r="I671" t="str">
            <v>E310300</v>
          </cell>
        </row>
        <row r="672">
          <cell r="A672" t="str">
            <v>BRITISH TELECOMMUNICATIONS PLC</v>
          </cell>
          <cell r="B672" t="str">
            <v>WM35106242F006</v>
          </cell>
          <cell r="C672">
            <v>-31.01</v>
          </cell>
          <cell r="D672" t="str">
            <v>PRD-7-03</v>
          </cell>
          <cell r="G672" t="str">
            <v>30432</v>
          </cell>
          <cell r="H672" t="str">
            <v>6509</v>
          </cell>
          <cell r="I672" t="str">
            <v>E347596</v>
          </cell>
        </row>
        <row r="673">
          <cell r="A673" t="str">
            <v>BRITISH TELECOMMUNICATIONS PLC</v>
          </cell>
          <cell r="B673" t="str">
            <v>WM35137394F006</v>
          </cell>
          <cell r="C673">
            <v>-31.01</v>
          </cell>
          <cell r="D673" t="str">
            <v>PRD-7-03</v>
          </cell>
          <cell r="G673" t="str">
            <v>30432</v>
          </cell>
          <cell r="H673" t="str">
            <v>6509</v>
          </cell>
          <cell r="I673" t="str">
            <v>E347597</v>
          </cell>
        </row>
        <row r="674">
          <cell r="A674" t="str">
            <v>BRITISH TELECOMMUNICATIONS PLC</v>
          </cell>
          <cell r="B674" t="str">
            <v>WM35173128Q004</v>
          </cell>
          <cell r="C674">
            <v>47.97</v>
          </cell>
          <cell r="D674" t="str">
            <v>PRD-7-03</v>
          </cell>
          <cell r="G674" t="str">
            <v>30432</v>
          </cell>
          <cell r="H674" t="str">
            <v>6509</v>
          </cell>
          <cell r="I674" t="str">
            <v>E348394</v>
          </cell>
        </row>
        <row r="675">
          <cell r="A675" t="str">
            <v>BRITISH TELECOMMUNICATIONS PLC</v>
          </cell>
          <cell r="B675" t="str">
            <v>WM35137394Q005</v>
          </cell>
          <cell r="C675">
            <v>47.97</v>
          </cell>
          <cell r="D675" t="str">
            <v>PRD-7-03</v>
          </cell>
          <cell r="G675" t="str">
            <v>30432</v>
          </cell>
          <cell r="H675" t="str">
            <v>6509</v>
          </cell>
          <cell r="I675" t="str">
            <v>E348395</v>
          </cell>
        </row>
        <row r="676">
          <cell r="A676" t="str">
            <v>BRITISH TELECOMMUNICATIONS PLC</v>
          </cell>
          <cell r="B676" t="str">
            <v>WM34868116Q009</v>
          </cell>
          <cell r="C676">
            <v>47.97</v>
          </cell>
          <cell r="D676" t="str">
            <v>PRD-7-03</v>
          </cell>
          <cell r="E676" t="str">
            <v>O160972</v>
          </cell>
          <cell r="F676" t="str">
            <v>CALL CHARGES</v>
          </cell>
          <cell r="G676" t="str">
            <v>30432</v>
          </cell>
          <cell r="H676" t="str">
            <v>6509</v>
          </cell>
          <cell r="I676" t="str">
            <v>E347160</v>
          </cell>
        </row>
        <row r="677">
          <cell r="A677" t="str">
            <v>BRITISH TELECOMMUNICATIONS PLC</v>
          </cell>
          <cell r="B677" t="str">
            <v>WM34965130F008</v>
          </cell>
          <cell r="C677">
            <v>-31.01</v>
          </cell>
          <cell r="D677" t="str">
            <v>PRD-7-03</v>
          </cell>
          <cell r="G677" t="str">
            <v>30432</v>
          </cell>
          <cell r="H677" t="str">
            <v>6509</v>
          </cell>
          <cell r="I677" t="str">
            <v>E347312</v>
          </cell>
        </row>
        <row r="678">
          <cell r="A678" t="str">
            <v>BRITISH TELECOMMUNICATIONS PLC</v>
          </cell>
          <cell r="B678" t="str">
            <v>WM34965130Q007</v>
          </cell>
          <cell r="C678">
            <v>47.97</v>
          </cell>
          <cell r="D678" t="str">
            <v>PRD-7-03</v>
          </cell>
          <cell r="G678" t="str">
            <v>30432</v>
          </cell>
          <cell r="H678" t="str">
            <v>6509</v>
          </cell>
          <cell r="I678" t="str">
            <v>E347311</v>
          </cell>
        </row>
        <row r="679">
          <cell r="A679" t="str">
            <v>BRITISH TELECOMMUNICATIONS PLC</v>
          </cell>
          <cell r="B679" t="str">
            <v>WM35243333F004</v>
          </cell>
          <cell r="C679">
            <v>-31.01</v>
          </cell>
          <cell r="D679" t="str">
            <v>PRD-7-03</v>
          </cell>
          <cell r="G679" t="str">
            <v>30432</v>
          </cell>
          <cell r="H679" t="str">
            <v>6509</v>
          </cell>
          <cell r="I679" t="str">
            <v>E347314</v>
          </cell>
        </row>
        <row r="680">
          <cell r="A680" t="str">
            <v>BRITISH TELECOMMUNICATIONS PLC</v>
          </cell>
          <cell r="B680" t="str">
            <v>WM35243333Q003</v>
          </cell>
          <cell r="C680">
            <v>47.97</v>
          </cell>
          <cell r="D680" t="str">
            <v>PRD-7-03</v>
          </cell>
          <cell r="G680" t="str">
            <v>30432</v>
          </cell>
          <cell r="H680" t="str">
            <v>6509</v>
          </cell>
          <cell r="I680" t="str">
            <v>E347313</v>
          </cell>
        </row>
        <row r="681">
          <cell r="A681" t="str">
            <v>BRITISH TELECOMMUNICATIONS PLC</v>
          </cell>
          <cell r="B681" t="str">
            <v>WM34863260F010</v>
          </cell>
          <cell r="C681">
            <v>-31.01</v>
          </cell>
          <cell r="D681" t="str">
            <v>PRD-7-03</v>
          </cell>
          <cell r="G681" t="str">
            <v>30432</v>
          </cell>
          <cell r="H681" t="str">
            <v>6509</v>
          </cell>
          <cell r="I681" t="str">
            <v>E347316</v>
          </cell>
        </row>
        <row r="682">
          <cell r="A682" t="str">
            <v>BRITISH TELECOMMUNICATIONS PLC</v>
          </cell>
          <cell r="B682" t="str">
            <v>WM34863260Q009</v>
          </cell>
          <cell r="C682">
            <v>47.97</v>
          </cell>
          <cell r="D682" t="str">
            <v>PRD-7-03</v>
          </cell>
          <cell r="G682" t="str">
            <v>30432</v>
          </cell>
          <cell r="H682" t="str">
            <v>6509</v>
          </cell>
          <cell r="I682" t="str">
            <v>E347315</v>
          </cell>
        </row>
        <row r="683">
          <cell r="A683" t="str">
            <v>BRITISH TELECOMMUNICATIONS PLC</v>
          </cell>
          <cell r="B683" t="str">
            <v>WM34863266F010</v>
          </cell>
          <cell r="C683">
            <v>-31.01</v>
          </cell>
          <cell r="D683" t="str">
            <v>PRD-7-03</v>
          </cell>
          <cell r="G683" t="str">
            <v>30432</v>
          </cell>
          <cell r="H683" t="str">
            <v>6509</v>
          </cell>
          <cell r="I683" t="str">
            <v>E347318</v>
          </cell>
        </row>
        <row r="684">
          <cell r="A684" t="str">
            <v>BRITISH TELECOMMUNICATIONS PLC</v>
          </cell>
          <cell r="B684" t="str">
            <v>WM34863266Q009</v>
          </cell>
          <cell r="C684">
            <v>47.97</v>
          </cell>
          <cell r="D684" t="str">
            <v>PRD-7-03</v>
          </cell>
          <cell r="G684" t="str">
            <v>30432</v>
          </cell>
          <cell r="H684" t="str">
            <v>6509</v>
          </cell>
          <cell r="I684" t="str">
            <v>E347317</v>
          </cell>
        </row>
        <row r="685">
          <cell r="A685" t="str">
            <v>BRITISH TELECOMMUNICATIONS PLC</v>
          </cell>
          <cell r="B685" t="str">
            <v>WM34863983F010</v>
          </cell>
          <cell r="C685">
            <v>-31.01</v>
          </cell>
          <cell r="D685" t="str">
            <v>PRD-7-03</v>
          </cell>
          <cell r="G685" t="str">
            <v>30432</v>
          </cell>
          <cell r="H685" t="str">
            <v>6509</v>
          </cell>
          <cell r="I685" t="str">
            <v>E347320</v>
          </cell>
        </row>
        <row r="686">
          <cell r="A686" t="str">
            <v>BRITISH TELECOMMUNICATIONS PLC</v>
          </cell>
          <cell r="B686" t="str">
            <v>WM34863983Q009</v>
          </cell>
          <cell r="C686">
            <v>47.97</v>
          </cell>
          <cell r="D686" t="str">
            <v>PRD-7-03</v>
          </cell>
          <cell r="G686" t="str">
            <v>30432</v>
          </cell>
          <cell r="H686" t="str">
            <v>6509</v>
          </cell>
          <cell r="I686" t="str">
            <v>E347319</v>
          </cell>
        </row>
        <row r="687">
          <cell r="A687" t="str">
            <v>BRITISH TELECOMMUNICATIONS PLC</v>
          </cell>
          <cell r="B687" t="str">
            <v>WM34870854F010</v>
          </cell>
          <cell r="C687">
            <v>-31.01</v>
          </cell>
          <cell r="D687" t="str">
            <v>PRD-7-03</v>
          </cell>
          <cell r="G687" t="str">
            <v>30432</v>
          </cell>
          <cell r="H687" t="str">
            <v>6509</v>
          </cell>
          <cell r="I687" t="str">
            <v>E347322</v>
          </cell>
        </row>
        <row r="688">
          <cell r="A688" t="str">
            <v>BRITISH TELECOMMUNICATIONS PLC</v>
          </cell>
          <cell r="B688" t="str">
            <v>WM34870854Q009</v>
          </cell>
          <cell r="C688">
            <v>47.97</v>
          </cell>
          <cell r="D688" t="str">
            <v>PRD-7-03</v>
          </cell>
          <cell r="G688" t="str">
            <v>30432</v>
          </cell>
          <cell r="H688" t="str">
            <v>6509</v>
          </cell>
          <cell r="I688" t="str">
            <v>E347321</v>
          </cell>
        </row>
        <row r="689">
          <cell r="A689" t="str">
            <v>BRITISH TELECOMMUNICATIONS PLC</v>
          </cell>
          <cell r="B689" t="str">
            <v>WM34871277</v>
          </cell>
          <cell r="C689">
            <v>-31.01</v>
          </cell>
          <cell r="D689" t="str">
            <v>PRD-7-03</v>
          </cell>
          <cell r="G689" t="str">
            <v>30432</v>
          </cell>
          <cell r="H689" t="str">
            <v>6509</v>
          </cell>
          <cell r="I689" t="str">
            <v>E347324</v>
          </cell>
        </row>
        <row r="690">
          <cell r="A690" t="str">
            <v>BRITISH TELECOMMUNICATIONS PLC</v>
          </cell>
          <cell r="B690" t="str">
            <v>WM34871277Q009</v>
          </cell>
          <cell r="C690">
            <v>47.97</v>
          </cell>
          <cell r="D690" t="str">
            <v>PRD-7-03</v>
          </cell>
          <cell r="G690" t="str">
            <v>30432</v>
          </cell>
          <cell r="H690" t="str">
            <v>6509</v>
          </cell>
          <cell r="I690" t="str">
            <v>E347323</v>
          </cell>
        </row>
        <row r="691">
          <cell r="A691" t="str">
            <v>BRITISH TELECOMMUNICATIONS PLC</v>
          </cell>
          <cell r="B691" t="str">
            <v>WM35022099F007</v>
          </cell>
          <cell r="C691">
            <v>-26.81</v>
          </cell>
          <cell r="D691" t="str">
            <v>PRD-7-03</v>
          </cell>
          <cell r="G691" t="str">
            <v>30432</v>
          </cell>
          <cell r="H691" t="str">
            <v>6509</v>
          </cell>
          <cell r="I691" t="str">
            <v>E347326</v>
          </cell>
        </row>
        <row r="692">
          <cell r="A692" t="str">
            <v>BRITISH TELECOMMUNICATIONS PLC</v>
          </cell>
          <cell r="B692" t="str">
            <v>WM35022099Q006</v>
          </cell>
          <cell r="C692">
            <v>47.97</v>
          </cell>
          <cell r="D692" t="str">
            <v>PRD-7-03</v>
          </cell>
          <cell r="G692" t="str">
            <v>30432</v>
          </cell>
          <cell r="H692" t="str">
            <v>6509</v>
          </cell>
          <cell r="I692" t="str">
            <v>E347325</v>
          </cell>
        </row>
        <row r="693">
          <cell r="A693" t="str">
            <v>BRITISH TELECOMMUNICATIONS PLC</v>
          </cell>
          <cell r="B693" t="str">
            <v>WM35110351F006</v>
          </cell>
          <cell r="C693">
            <v>-31.01</v>
          </cell>
          <cell r="D693" t="str">
            <v>PRD-7-03</v>
          </cell>
          <cell r="G693" t="str">
            <v>30432</v>
          </cell>
          <cell r="H693" t="str">
            <v>6509</v>
          </cell>
          <cell r="I693" t="str">
            <v>E347328</v>
          </cell>
        </row>
        <row r="694">
          <cell r="A694" t="str">
            <v>BRITISH TELECOMMUNICATIONS PLC</v>
          </cell>
          <cell r="B694" t="str">
            <v>WM35110351Q005</v>
          </cell>
          <cell r="C694">
            <v>47.97</v>
          </cell>
          <cell r="D694" t="str">
            <v>PRD-7-03</v>
          </cell>
          <cell r="G694" t="str">
            <v>30432</v>
          </cell>
          <cell r="H694" t="str">
            <v>6509</v>
          </cell>
          <cell r="I694" t="str">
            <v>E347327</v>
          </cell>
        </row>
        <row r="695">
          <cell r="A695" t="str">
            <v>BRITISH TELECOMMUNICATIONS PLC</v>
          </cell>
          <cell r="B695" t="str">
            <v>WM35164126F005</v>
          </cell>
          <cell r="C695">
            <v>-31.01</v>
          </cell>
          <cell r="D695" t="str">
            <v>PRD-7-03</v>
          </cell>
          <cell r="G695" t="str">
            <v>30432</v>
          </cell>
          <cell r="H695" t="str">
            <v>6509</v>
          </cell>
          <cell r="I695" t="str">
            <v>E347330</v>
          </cell>
        </row>
        <row r="696">
          <cell r="A696" t="str">
            <v>BRITISH TELECOMMUNICATIONS PLC</v>
          </cell>
          <cell r="B696" t="str">
            <v>WM35164126Q004</v>
          </cell>
          <cell r="C696">
            <v>47.97</v>
          </cell>
          <cell r="D696" t="str">
            <v>PRD-7-03</v>
          </cell>
          <cell r="G696" t="str">
            <v>30432</v>
          </cell>
          <cell r="H696" t="str">
            <v>6509</v>
          </cell>
          <cell r="I696" t="str">
            <v>E347329</v>
          </cell>
        </row>
        <row r="697">
          <cell r="A697" t="str">
            <v>BRITISH TELECOMMUNICATIONS PLC</v>
          </cell>
          <cell r="B697" t="str">
            <v>WM35243332F004</v>
          </cell>
          <cell r="C697">
            <v>-31.01</v>
          </cell>
          <cell r="D697" t="str">
            <v>PRD-7-03</v>
          </cell>
          <cell r="G697" t="str">
            <v>30432</v>
          </cell>
          <cell r="H697" t="str">
            <v>6509</v>
          </cell>
          <cell r="I697" t="str">
            <v>E347332</v>
          </cell>
        </row>
        <row r="698">
          <cell r="A698" t="str">
            <v>BRITISH TELECOMMUNICATIONS PLC</v>
          </cell>
          <cell r="B698" t="str">
            <v>WM35243332Q003</v>
          </cell>
          <cell r="C698">
            <v>47.97</v>
          </cell>
          <cell r="D698" t="str">
            <v>PRD-7-03</v>
          </cell>
          <cell r="G698" t="str">
            <v>30432</v>
          </cell>
          <cell r="H698" t="str">
            <v>6509</v>
          </cell>
          <cell r="I698" t="str">
            <v>E347331</v>
          </cell>
        </row>
        <row r="699">
          <cell r="A699" t="str">
            <v>BRITISH TELECOMMUNICATIONS PLC</v>
          </cell>
          <cell r="B699" t="str">
            <v>WM34970836F008</v>
          </cell>
          <cell r="C699">
            <v>-31.01</v>
          </cell>
          <cell r="D699" t="str">
            <v>PRD-7-03</v>
          </cell>
          <cell r="G699" t="str">
            <v>30432</v>
          </cell>
          <cell r="H699" t="str">
            <v>6509</v>
          </cell>
          <cell r="I699" t="str">
            <v>E347334</v>
          </cell>
        </row>
        <row r="700">
          <cell r="A700" t="str">
            <v>BRITISH TELECOMMUNICATIONS PLC</v>
          </cell>
          <cell r="B700" t="str">
            <v>WM34970836Q007</v>
          </cell>
          <cell r="C700">
            <v>47.97</v>
          </cell>
          <cell r="D700" t="str">
            <v>PRD-7-03</v>
          </cell>
          <cell r="G700" t="str">
            <v>30432</v>
          </cell>
          <cell r="H700" t="str">
            <v>6509</v>
          </cell>
          <cell r="I700" t="str">
            <v>E347333</v>
          </cell>
        </row>
        <row r="701">
          <cell r="A701" t="str">
            <v>BRITISH TELECOMMUNICATIONS PLC</v>
          </cell>
          <cell r="B701" t="str">
            <v>WM35133269F006</v>
          </cell>
          <cell r="C701">
            <v>-31.01</v>
          </cell>
          <cell r="D701" t="str">
            <v>PRD-7-03</v>
          </cell>
          <cell r="G701" t="str">
            <v>30432</v>
          </cell>
          <cell r="H701" t="str">
            <v>6509</v>
          </cell>
          <cell r="I701" t="str">
            <v>E347336</v>
          </cell>
        </row>
        <row r="702">
          <cell r="A702" t="str">
            <v>BRITISH TELECOMMUNICATIONS PLC</v>
          </cell>
          <cell r="B702" t="str">
            <v>WM35133269Q005</v>
          </cell>
          <cell r="C702">
            <v>47.97</v>
          </cell>
          <cell r="D702" t="str">
            <v>PRD-7-03</v>
          </cell>
          <cell r="G702" t="str">
            <v>30432</v>
          </cell>
          <cell r="H702" t="str">
            <v>6509</v>
          </cell>
          <cell r="I702" t="str">
            <v>E347335</v>
          </cell>
        </row>
        <row r="703">
          <cell r="A703" t="str">
            <v>BRITISH TELECOMMUNICATIONS PLC</v>
          </cell>
          <cell r="B703" t="str">
            <v>WM35226700Q002</v>
          </cell>
          <cell r="C703">
            <v>47.97</v>
          </cell>
          <cell r="D703" t="str">
            <v>PRD-7-03</v>
          </cell>
          <cell r="G703" t="str">
            <v>30432</v>
          </cell>
          <cell r="H703" t="str">
            <v>6509</v>
          </cell>
          <cell r="I703" t="str">
            <v>E334240</v>
          </cell>
        </row>
        <row r="704">
          <cell r="A704" t="str">
            <v>BRITISH TELECOMMUNICATIONS PLC</v>
          </cell>
          <cell r="B704" t="str">
            <v>WM35226700Q001</v>
          </cell>
          <cell r="C704">
            <v>50.07</v>
          </cell>
          <cell r="D704" t="str">
            <v>PRD-7-03</v>
          </cell>
          <cell r="G704" t="str">
            <v>30432</v>
          </cell>
          <cell r="H704" t="str">
            <v>6509</v>
          </cell>
          <cell r="I704" t="str">
            <v>E323905</v>
          </cell>
        </row>
        <row r="705">
          <cell r="A705" t="str">
            <v>BRITISH TELECOMMUNICATIONS PLC</v>
          </cell>
          <cell r="B705" t="str">
            <v>WM35141056F006</v>
          </cell>
          <cell r="C705">
            <v>-31.01</v>
          </cell>
          <cell r="D705" t="str">
            <v>PRD-7-03</v>
          </cell>
          <cell r="G705" t="str">
            <v>30432</v>
          </cell>
          <cell r="H705" t="str">
            <v>6509</v>
          </cell>
          <cell r="I705" t="str">
            <v>E347284</v>
          </cell>
        </row>
        <row r="706">
          <cell r="A706" t="str">
            <v>BRITISH TELECOMMUNICATIONS PLC</v>
          </cell>
          <cell r="B706" t="str">
            <v>WM35141056Q005</v>
          </cell>
          <cell r="C706">
            <v>47.97</v>
          </cell>
          <cell r="D706" t="str">
            <v>PRD-7-03</v>
          </cell>
          <cell r="G706" t="str">
            <v>30432</v>
          </cell>
          <cell r="H706" t="str">
            <v>6509</v>
          </cell>
          <cell r="I706" t="str">
            <v>E347283</v>
          </cell>
        </row>
        <row r="707">
          <cell r="A707" t="str">
            <v>BRITISH TELECOMMUNICATIONS PLC</v>
          </cell>
          <cell r="B707" t="str">
            <v>WM35141677F006</v>
          </cell>
          <cell r="C707">
            <v>-31.01</v>
          </cell>
          <cell r="D707" t="str">
            <v>PRD-7-03</v>
          </cell>
          <cell r="G707" t="str">
            <v>30432</v>
          </cell>
          <cell r="H707" t="str">
            <v>6509</v>
          </cell>
          <cell r="I707" t="str">
            <v>E347285</v>
          </cell>
        </row>
        <row r="708">
          <cell r="A708" t="str">
            <v>BRITISH TELECOMMUNICATIONS PLC</v>
          </cell>
          <cell r="B708" t="str">
            <v>WM35141677Q005</v>
          </cell>
          <cell r="C708">
            <v>47.97</v>
          </cell>
          <cell r="D708" t="str">
            <v>PRD-7-03</v>
          </cell>
          <cell r="G708" t="str">
            <v>30432</v>
          </cell>
          <cell r="H708" t="str">
            <v>6509</v>
          </cell>
          <cell r="I708" t="str">
            <v>E347286</v>
          </cell>
        </row>
        <row r="709">
          <cell r="A709" t="str">
            <v>BRITISH TELECOMMUNICATIONS PLC</v>
          </cell>
          <cell r="B709" t="str">
            <v>WM35143154F006</v>
          </cell>
          <cell r="C709">
            <v>-31.01</v>
          </cell>
          <cell r="D709" t="str">
            <v>PRD-7-03</v>
          </cell>
          <cell r="G709" t="str">
            <v>30432</v>
          </cell>
          <cell r="H709" t="str">
            <v>6509</v>
          </cell>
          <cell r="I709" t="str">
            <v>E347288</v>
          </cell>
        </row>
        <row r="710">
          <cell r="A710" t="str">
            <v>BRITISH TELECOMMUNICATIONS PLC</v>
          </cell>
          <cell r="B710" t="str">
            <v>WM35143154Q005</v>
          </cell>
          <cell r="C710">
            <v>47.97</v>
          </cell>
          <cell r="D710" t="str">
            <v>PRD-7-03</v>
          </cell>
          <cell r="G710" t="str">
            <v>30432</v>
          </cell>
          <cell r="H710" t="str">
            <v>6509</v>
          </cell>
          <cell r="I710" t="str">
            <v>E347287</v>
          </cell>
        </row>
        <row r="711">
          <cell r="A711" t="str">
            <v>BRITISH TELECOMMUNICATIONS PLC</v>
          </cell>
          <cell r="B711" t="str">
            <v>WM35144759F006</v>
          </cell>
          <cell r="C711">
            <v>-31.01</v>
          </cell>
          <cell r="D711" t="str">
            <v>PRD-7-03</v>
          </cell>
          <cell r="G711" t="str">
            <v>30432</v>
          </cell>
          <cell r="H711" t="str">
            <v>6509</v>
          </cell>
          <cell r="I711" t="str">
            <v>E347290</v>
          </cell>
        </row>
        <row r="712">
          <cell r="A712" t="str">
            <v>BRITISH TELECOMMUNICATIONS PLC</v>
          </cell>
          <cell r="B712" t="str">
            <v>WM35144759Q005</v>
          </cell>
          <cell r="C712">
            <v>47.97</v>
          </cell>
          <cell r="D712" t="str">
            <v>PRD-7-03</v>
          </cell>
          <cell r="G712" t="str">
            <v>30432</v>
          </cell>
          <cell r="H712" t="str">
            <v>6509</v>
          </cell>
          <cell r="I712" t="str">
            <v>E347289</v>
          </cell>
        </row>
        <row r="713">
          <cell r="A713" t="str">
            <v>BRITISH TELECOMMUNICATIONS PLC</v>
          </cell>
          <cell r="B713" t="str">
            <v>WM35148809F006</v>
          </cell>
          <cell r="C713">
            <v>-31.01</v>
          </cell>
          <cell r="D713" t="str">
            <v>PRD-7-03</v>
          </cell>
          <cell r="G713" t="str">
            <v>30432</v>
          </cell>
          <cell r="H713" t="str">
            <v>6509</v>
          </cell>
          <cell r="I713" t="str">
            <v>E347292</v>
          </cell>
        </row>
        <row r="714">
          <cell r="A714" t="str">
            <v>BRITISH TELECOMMUNICATIONS PLC</v>
          </cell>
          <cell r="B714" t="str">
            <v>WM35148809Q005</v>
          </cell>
          <cell r="C714">
            <v>47.97</v>
          </cell>
          <cell r="D714" t="str">
            <v>PRD-7-03</v>
          </cell>
          <cell r="G714" t="str">
            <v>30432</v>
          </cell>
          <cell r="H714" t="str">
            <v>6509</v>
          </cell>
          <cell r="I714" t="str">
            <v>E347291</v>
          </cell>
        </row>
        <row r="715">
          <cell r="A715" t="str">
            <v>BRITISH TELECOMMUNICATIONS PLC</v>
          </cell>
          <cell r="B715" t="str">
            <v>WM35186451F005</v>
          </cell>
          <cell r="C715">
            <v>-31.01</v>
          </cell>
          <cell r="D715" t="str">
            <v>PRD-7-03</v>
          </cell>
          <cell r="G715" t="str">
            <v>30432</v>
          </cell>
          <cell r="H715" t="str">
            <v>6509</v>
          </cell>
          <cell r="I715" t="str">
            <v>E347294</v>
          </cell>
        </row>
        <row r="716">
          <cell r="A716" t="str">
            <v>BRITISH TELECOMMUNICATIONS PLC</v>
          </cell>
          <cell r="B716" t="str">
            <v>WM35186451Q004</v>
          </cell>
          <cell r="C716">
            <v>47.97</v>
          </cell>
          <cell r="D716" t="str">
            <v>PRD-7-03</v>
          </cell>
          <cell r="G716" t="str">
            <v>30432</v>
          </cell>
          <cell r="H716" t="str">
            <v>6509</v>
          </cell>
          <cell r="I716" t="str">
            <v>E347293</v>
          </cell>
        </row>
        <row r="717">
          <cell r="A717" t="str">
            <v>BRITISH TELECOMMUNICATIONS PLC</v>
          </cell>
          <cell r="B717" t="str">
            <v>WM35224144F005</v>
          </cell>
          <cell r="C717">
            <v>-31.01</v>
          </cell>
          <cell r="D717" t="str">
            <v>PRD-7-03</v>
          </cell>
          <cell r="G717" t="str">
            <v>30432</v>
          </cell>
          <cell r="H717" t="str">
            <v>6509</v>
          </cell>
          <cell r="I717" t="str">
            <v>E347296</v>
          </cell>
        </row>
        <row r="718">
          <cell r="A718" t="str">
            <v>BRITISH TELECOMMUNICATIONS PLC</v>
          </cell>
          <cell r="B718" t="str">
            <v>WM35224144Q004</v>
          </cell>
          <cell r="C718">
            <v>47.97</v>
          </cell>
          <cell r="D718" t="str">
            <v>PRD-7-03</v>
          </cell>
          <cell r="G718" t="str">
            <v>30432</v>
          </cell>
          <cell r="H718" t="str">
            <v>6509</v>
          </cell>
          <cell r="I718" t="str">
            <v>E347295</v>
          </cell>
        </row>
        <row r="719">
          <cell r="A719" t="str">
            <v>BRITISH TELECOMMUNICATIONS PLC</v>
          </cell>
          <cell r="B719" t="str">
            <v>WM35280512F004</v>
          </cell>
          <cell r="C719">
            <v>-31.01</v>
          </cell>
          <cell r="D719" t="str">
            <v>PRD-7-03</v>
          </cell>
          <cell r="G719" t="str">
            <v>30432</v>
          </cell>
          <cell r="H719" t="str">
            <v>6509</v>
          </cell>
          <cell r="I719" t="str">
            <v>E347298</v>
          </cell>
        </row>
        <row r="720">
          <cell r="A720" t="str">
            <v>BRITISH TELECOMMUNICATIONS PLC</v>
          </cell>
          <cell r="B720" t="str">
            <v>WM35280512Q003</v>
          </cell>
          <cell r="C720">
            <v>47.97</v>
          </cell>
          <cell r="D720" t="str">
            <v>PRD-7-03</v>
          </cell>
          <cell r="G720" t="str">
            <v>30432</v>
          </cell>
          <cell r="H720" t="str">
            <v>6509</v>
          </cell>
          <cell r="I720" t="str">
            <v>E347297</v>
          </cell>
        </row>
        <row r="721">
          <cell r="A721" t="str">
            <v>BRITISH TELECOMMUNICATIONS PLC</v>
          </cell>
          <cell r="B721" t="str">
            <v>WM34943181F009</v>
          </cell>
          <cell r="C721">
            <v>-31.01</v>
          </cell>
          <cell r="D721" t="str">
            <v>PRD-7-03</v>
          </cell>
          <cell r="G721" t="str">
            <v>30432</v>
          </cell>
          <cell r="H721" t="str">
            <v>6509</v>
          </cell>
          <cell r="I721" t="str">
            <v>E347300</v>
          </cell>
        </row>
        <row r="722">
          <cell r="A722" t="str">
            <v>BRITISH TELECOMMUNICATIONS PLC</v>
          </cell>
          <cell r="B722" t="str">
            <v>WM34943181Q008</v>
          </cell>
          <cell r="C722">
            <v>47.97</v>
          </cell>
          <cell r="D722" t="str">
            <v>PRD-7-03</v>
          </cell>
          <cell r="G722" t="str">
            <v>30432</v>
          </cell>
          <cell r="H722" t="str">
            <v>6509</v>
          </cell>
          <cell r="I722" t="str">
            <v>E347299</v>
          </cell>
        </row>
        <row r="723">
          <cell r="A723" t="str">
            <v>BRITISH TELECOMMUNICATIONS PLC</v>
          </cell>
          <cell r="B723" t="str">
            <v>WM34851129F011</v>
          </cell>
          <cell r="C723">
            <v>-31.01</v>
          </cell>
          <cell r="D723" t="str">
            <v>PRD-7-03</v>
          </cell>
          <cell r="G723" t="str">
            <v>30432</v>
          </cell>
          <cell r="H723" t="str">
            <v>6509</v>
          </cell>
          <cell r="I723" t="str">
            <v>E347302</v>
          </cell>
        </row>
        <row r="724">
          <cell r="A724" t="str">
            <v>BRITISH TELECOMMUNICATIONS PLC</v>
          </cell>
          <cell r="B724" t="str">
            <v>WM34851129Q010</v>
          </cell>
          <cell r="C724">
            <v>47.97</v>
          </cell>
          <cell r="D724" t="str">
            <v>PRD-7-03</v>
          </cell>
          <cell r="G724" t="str">
            <v>30432</v>
          </cell>
          <cell r="H724" t="str">
            <v>6509</v>
          </cell>
          <cell r="I724" t="str">
            <v>E347301</v>
          </cell>
        </row>
        <row r="725">
          <cell r="A725" t="str">
            <v>BRITISH TELECOMMUNICATIONS PLC</v>
          </cell>
          <cell r="B725" t="str">
            <v>WM34871244F010</v>
          </cell>
          <cell r="C725">
            <v>-31.01</v>
          </cell>
          <cell r="D725" t="str">
            <v>PRD-7-03</v>
          </cell>
          <cell r="G725" t="str">
            <v>30432</v>
          </cell>
          <cell r="H725" t="str">
            <v>6509</v>
          </cell>
          <cell r="I725" t="str">
            <v>E347304</v>
          </cell>
        </row>
        <row r="726">
          <cell r="A726" t="str">
            <v>BRITISH TELECOMMUNICATIONS PLC</v>
          </cell>
          <cell r="B726" t="str">
            <v>WM34871244Q009</v>
          </cell>
          <cell r="C726">
            <v>47.97</v>
          </cell>
          <cell r="D726" t="str">
            <v>PRD-7-03</v>
          </cell>
          <cell r="G726" t="str">
            <v>30432</v>
          </cell>
          <cell r="H726" t="str">
            <v>6509</v>
          </cell>
          <cell r="I726" t="str">
            <v>E347303</v>
          </cell>
        </row>
        <row r="727">
          <cell r="A727" t="str">
            <v>BRITISH TELECOMMUNICATIONS PLC</v>
          </cell>
          <cell r="B727" t="str">
            <v>WM34871255F010</v>
          </cell>
          <cell r="C727">
            <v>-31.01</v>
          </cell>
          <cell r="D727" t="str">
            <v>PRD-7-03</v>
          </cell>
          <cell r="G727" t="str">
            <v>30432</v>
          </cell>
          <cell r="H727" t="str">
            <v>6509</v>
          </cell>
          <cell r="I727" t="str">
            <v>E347306</v>
          </cell>
        </row>
        <row r="728">
          <cell r="A728" t="str">
            <v>BRITISH TELECOMMUNICATIONS PLC</v>
          </cell>
          <cell r="B728" t="str">
            <v>WM34871255Q009</v>
          </cell>
          <cell r="C728">
            <v>47.97</v>
          </cell>
          <cell r="D728" t="str">
            <v>PRD-7-03</v>
          </cell>
          <cell r="G728" t="str">
            <v>30432</v>
          </cell>
          <cell r="H728" t="str">
            <v>6509</v>
          </cell>
          <cell r="I728" t="str">
            <v>E347305</v>
          </cell>
        </row>
        <row r="729">
          <cell r="A729" t="str">
            <v>BRITISH TELECOMMUNICATIONS PLC</v>
          </cell>
          <cell r="B729" t="str">
            <v>WM34950718F009</v>
          </cell>
          <cell r="C729">
            <v>-31.01</v>
          </cell>
          <cell r="D729" t="str">
            <v>PRD-7-03</v>
          </cell>
          <cell r="G729" t="str">
            <v>30432</v>
          </cell>
          <cell r="H729" t="str">
            <v>6509</v>
          </cell>
          <cell r="I729" t="str">
            <v>E347308</v>
          </cell>
        </row>
        <row r="730">
          <cell r="A730" t="str">
            <v>BRITISH TELECOMMUNICATIONS PLC</v>
          </cell>
          <cell r="B730" t="str">
            <v>WM34950718Q008</v>
          </cell>
          <cell r="C730">
            <v>47.97</v>
          </cell>
          <cell r="D730" t="str">
            <v>PRD-7-03</v>
          </cell>
          <cell r="G730" t="str">
            <v>30432</v>
          </cell>
          <cell r="H730" t="str">
            <v>6509</v>
          </cell>
          <cell r="I730" t="str">
            <v>E347307</v>
          </cell>
        </row>
        <row r="731">
          <cell r="A731" t="str">
            <v>BRITISH TELECOMMUNICATIONS PLC</v>
          </cell>
          <cell r="B731" t="str">
            <v>WM34957256F009</v>
          </cell>
          <cell r="C731">
            <v>-31.01</v>
          </cell>
          <cell r="D731" t="str">
            <v>PRD-7-03</v>
          </cell>
          <cell r="G731" t="str">
            <v>30432</v>
          </cell>
          <cell r="H731" t="str">
            <v>6509</v>
          </cell>
          <cell r="I731" t="str">
            <v>E317309.</v>
          </cell>
        </row>
        <row r="732">
          <cell r="A732" t="str">
            <v>BRITISH TELECOMMUNICATIONS PLC</v>
          </cell>
          <cell r="B732" t="str">
            <v>EWFCIACCT0284Q013</v>
          </cell>
          <cell r="C732">
            <v>10</v>
          </cell>
          <cell r="D732" t="str">
            <v>PRD-7-03</v>
          </cell>
          <cell r="G732" t="str">
            <v>30432</v>
          </cell>
          <cell r="H732" t="str">
            <v>6512</v>
          </cell>
          <cell r="I732" t="str">
            <v>E346532</v>
          </cell>
        </row>
        <row r="733">
          <cell r="A733" t="str">
            <v>BRITISH TELECOMMUNICATIONS PLC</v>
          </cell>
          <cell r="B733" t="str">
            <v>WM34470011F019</v>
          </cell>
          <cell r="C733">
            <v>-4191.71</v>
          </cell>
          <cell r="D733" t="str">
            <v>PRD-7-03</v>
          </cell>
          <cell r="G733" t="str">
            <v>30432</v>
          </cell>
          <cell r="H733" t="str">
            <v>6514</v>
          </cell>
          <cell r="I733" t="str">
            <v>E345781</v>
          </cell>
        </row>
        <row r="734">
          <cell r="A734" t="str">
            <v>BRITISH TELECOMMUNICATIONS PLC</v>
          </cell>
          <cell r="B734" t="str">
            <v>WM34470011Q018</v>
          </cell>
          <cell r="C734">
            <v>7649.88</v>
          </cell>
          <cell r="D734" t="str">
            <v>PRD-7-03</v>
          </cell>
          <cell r="G734" t="str">
            <v>30432</v>
          </cell>
          <cell r="H734" t="str">
            <v>6514</v>
          </cell>
          <cell r="I734" t="str">
            <v>E347781</v>
          </cell>
        </row>
        <row r="735">
          <cell r="A735" t="str">
            <v>CABLE &amp; WIRELESS COMMUNICATIONS SERVICES LTD</v>
          </cell>
          <cell r="B735" t="str">
            <v>179198</v>
          </cell>
          <cell r="C735">
            <v>831.83</v>
          </cell>
          <cell r="D735" t="str">
            <v>PRD-7-03</v>
          </cell>
          <cell r="G735" t="str">
            <v>30432</v>
          </cell>
          <cell r="H735" t="str">
            <v>6516</v>
          </cell>
          <cell r="I735" t="str">
            <v>E348554</v>
          </cell>
        </row>
        <row r="736">
          <cell r="A736" t="str">
            <v>CABLE &amp; WIRELESS COMMUNICATIONS SERVICES LTD</v>
          </cell>
          <cell r="B736" t="str">
            <v>16225301</v>
          </cell>
          <cell r="C736">
            <v>278.27999999999997</v>
          </cell>
          <cell r="D736" t="str">
            <v>PRD-7-03</v>
          </cell>
          <cell r="G736" t="str">
            <v>30432</v>
          </cell>
          <cell r="H736" t="str">
            <v>6517</v>
          </cell>
          <cell r="I736" t="str">
            <v>E348089</v>
          </cell>
        </row>
        <row r="737">
          <cell r="A737" t="str">
            <v>CAP GEMINI UK PLC</v>
          </cell>
          <cell r="B737" t="str">
            <v>1100947</v>
          </cell>
          <cell r="C737">
            <v>57291</v>
          </cell>
          <cell r="D737" t="str">
            <v>PRD-7-03</v>
          </cell>
          <cell r="E737" t="str">
            <v>O161205</v>
          </cell>
          <cell r="F737" t="str">
            <v>E-PROCUREMENT SCOTLAND ANNUAL RENTAL</v>
          </cell>
          <cell r="G737" t="str">
            <v>30432</v>
          </cell>
          <cell r="H737" t="str">
            <v>4524</v>
          </cell>
          <cell r="I737" t="str">
            <v>E348914</v>
          </cell>
        </row>
        <row r="738">
          <cell r="A738" t="str">
            <v>CITY COURIERS</v>
          </cell>
          <cell r="B738" t="str">
            <v>SEP2003109</v>
          </cell>
          <cell r="C738">
            <v>12</v>
          </cell>
          <cell r="D738" t="str">
            <v>PRD-7-03</v>
          </cell>
          <cell r="G738" t="str">
            <v>30432</v>
          </cell>
          <cell r="H738" t="str">
            <v>6306</v>
          </cell>
          <cell r="I738" t="str">
            <v>E347726</v>
          </cell>
        </row>
        <row r="739">
          <cell r="A739" t="str">
            <v>COMMIDEA</v>
          </cell>
          <cell r="B739" t="str">
            <v>0000051865</v>
          </cell>
          <cell r="C739">
            <v>17</v>
          </cell>
          <cell r="D739" t="str">
            <v>PRD-7-03</v>
          </cell>
          <cell r="E739" t="str">
            <v>O154505</v>
          </cell>
          <cell r="F739" t="str">
            <v>SOFTWARE MAINTENANCE</v>
          </cell>
          <cell r="G739" t="str">
            <v>30430</v>
          </cell>
          <cell r="H739" t="str">
            <v>6107</v>
          </cell>
          <cell r="I739" t="str">
            <v>E346872</v>
          </cell>
        </row>
        <row r="740">
          <cell r="A740" t="str">
            <v>CORPORATE DIRECT (EUROPE) PLC</v>
          </cell>
          <cell r="B740" t="str">
            <v>INV70279</v>
          </cell>
          <cell r="C740">
            <v>7.99</v>
          </cell>
          <cell r="D740" t="str">
            <v>PRD-7-03</v>
          </cell>
          <cell r="G740" t="str">
            <v>30432</v>
          </cell>
          <cell r="H740" t="str">
            <v>6103</v>
          </cell>
          <cell r="I740" t="str">
            <v>E348042</v>
          </cell>
        </row>
        <row r="741">
          <cell r="A741" t="str">
            <v>CORPORATE DIRECT (EUROPE) PLC</v>
          </cell>
          <cell r="B741" t="str">
            <v>INV70279</v>
          </cell>
          <cell r="C741">
            <v>80</v>
          </cell>
          <cell r="D741" t="str">
            <v>PRD-7-03</v>
          </cell>
          <cell r="E741" t="str">
            <v>O159397</v>
          </cell>
          <cell r="F741" t="str">
            <v>IT HARDWARE</v>
          </cell>
          <cell r="G741" t="str">
            <v>30432</v>
          </cell>
          <cell r="H741" t="str">
            <v>6103</v>
          </cell>
          <cell r="I741" t="str">
            <v>E348042</v>
          </cell>
        </row>
        <row r="742">
          <cell r="A742" t="str">
            <v>CORPORATE DIRECT (EUROPE) PLC</v>
          </cell>
          <cell r="B742" t="str">
            <v>INV71442</v>
          </cell>
          <cell r="C742">
            <v>7.99</v>
          </cell>
          <cell r="D742" t="str">
            <v>PRD-7-03</v>
          </cell>
          <cell r="G742" t="str">
            <v>30432</v>
          </cell>
          <cell r="H742" t="str">
            <v>6115</v>
          </cell>
          <cell r="I742" t="str">
            <v>E348011</v>
          </cell>
        </row>
        <row r="743">
          <cell r="A743" t="str">
            <v>CORPORATE DIRECT (EUROPE) PLC</v>
          </cell>
          <cell r="B743" t="str">
            <v>INV71442</v>
          </cell>
          <cell r="C743">
            <v>269</v>
          </cell>
          <cell r="D743" t="str">
            <v>PRD-7-03</v>
          </cell>
          <cell r="E743" t="str">
            <v>O160628</v>
          </cell>
          <cell r="F743" t="str">
            <v>IT HARDWARE</v>
          </cell>
          <cell r="G743" t="str">
            <v>30432</v>
          </cell>
          <cell r="H743" t="str">
            <v>6115</v>
          </cell>
          <cell r="I743" t="str">
            <v>E348011</v>
          </cell>
        </row>
        <row r="744">
          <cell r="A744" t="str">
            <v>EDNET</v>
          </cell>
          <cell r="B744" t="str">
            <v>59459</v>
          </cell>
          <cell r="C744">
            <v>100</v>
          </cell>
          <cell r="D744" t="str">
            <v>PRD-7-03</v>
          </cell>
          <cell r="E744" t="str">
            <v>O152567</v>
          </cell>
          <cell r="F744" t="str">
            <v>ANNUAL SUBSCRIPTION TO SOL</v>
          </cell>
          <cell r="G744" t="str">
            <v>30430</v>
          </cell>
          <cell r="H744" t="str">
            <v>6402</v>
          </cell>
          <cell r="I744" t="str">
            <v>E345196</v>
          </cell>
        </row>
        <row r="745">
          <cell r="A745" t="str">
            <v>EDNET</v>
          </cell>
          <cell r="B745" t="str">
            <v>3071B</v>
          </cell>
          <cell r="C745">
            <v>-86.54</v>
          </cell>
          <cell r="D745" t="str">
            <v>PRD-7-03</v>
          </cell>
          <cell r="E745" t="str">
            <v>O152567</v>
          </cell>
          <cell r="F745" t="str">
            <v>ANNUAL SUBSCRIPTION TO SOL</v>
          </cell>
          <cell r="G745" t="str">
            <v>30430</v>
          </cell>
          <cell r="H745" t="str">
            <v>6402</v>
          </cell>
          <cell r="I745" t="str">
            <v>E343047B</v>
          </cell>
        </row>
        <row r="746">
          <cell r="A746" t="str">
            <v>EDNET</v>
          </cell>
          <cell r="B746" t="str">
            <v>58127</v>
          </cell>
          <cell r="C746">
            <v>100</v>
          </cell>
          <cell r="D746" t="str">
            <v>PRD-7-03</v>
          </cell>
          <cell r="E746" t="str">
            <v>O161247</v>
          </cell>
          <cell r="F746" t="str">
            <v>SUBSCRIPTION</v>
          </cell>
          <cell r="G746" t="str">
            <v>30430</v>
          </cell>
          <cell r="H746" t="str">
            <v>6402</v>
          </cell>
          <cell r="I746" t="str">
            <v>E347883</v>
          </cell>
        </row>
        <row r="747">
          <cell r="A747" t="str">
            <v>EDNET</v>
          </cell>
          <cell r="B747" t="str">
            <v>58239</v>
          </cell>
          <cell r="C747">
            <v>0</v>
          </cell>
          <cell r="D747" t="str">
            <v>PRD-7-03</v>
          </cell>
          <cell r="E747" t="str">
            <v>O161247</v>
          </cell>
          <cell r="F747" t="str">
            <v>SUBSCRIPTION</v>
          </cell>
          <cell r="G747" t="str">
            <v>30430</v>
          </cell>
          <cell r="H747" t="str">
            <v>6402</v>
          </cell>
          <cell r="I747" t="str">
            <v>E347805</v>
          </cell>
        </row>
        <row r="748">
          <cell r="A748" t="str">
            <v>EDNET</v>
          </cell>
          <cell r="B748" t="str">
            <v>58239</v>
          </cell>
          <cell r="C748">
            <v>40</v>
          </cell>
          <cell r="D748" t="str">
            <v>PRD-7-03</v>
          </cell>
          <cell r="E748" t="str">
            <v>O161247</v>
          </cell>
          <cell r="F748" t="str">
            <v>SUBSCRIPTION</v>
          </cell>
          <cell r="G748" t="str">
            <v>30430</v>
          </cell>
          <cell r="H748" t="str">
            <v>6402</v>
          </cell>
          <cell r="I748" t="str">
            <v>E347805</v>
          </cell>
        </row>
        <row r="749">
          <cell r="A749" t="str">
            <v>EDNET</v>
          </cell>
          <cell r="B749" t="str">
            <v>59750</v>
          </cell>
          <cell r="C749">
            <v>0</v>
          </cell>
          <cell r="D749" t="str">
            <v>PRD-7-03</v>
          </cell>
          <cell r="E749" t="str">
            <v>O161247</v>
          </cell>
          <cell r="F749" t="str">
            <v>SUBSCRIPTION</v>
          </cell>
          <cell r="G749" t="str">
            <v>30430</v>
          </cell>
          <cell r="H749" t="str">
            <v>6402</v>
          </cell>
          <cell r="I749" t="str">
            <v>E345765</v>
          </cell>
        </row>
        <row r="750">
          <cell r="A750" t="str">
            <v>EDNET</v>
          </cell>
          <cell r="B750" t="str">
            <v>59750</v>
          </cell>
          <cell r="C750">
            <v>0</v>
          </cell>
          <cell r="D750" t="str">
            <v>PRD-7-03</v>
          </cell>
          <cell r="E750" t="str">
            <v>O161247</v>
          </cell>
          <cell r="F750" t="str">
            <v>SUBSCRIPTION</v>
          </cell>
          <cell r="G750" t="str">
            <v>30430</v>
          </cell>
          <cell r="H750" t="str">
            <v>6402</v>
          </cell>
          <cell r="I750" t="str">
            <v>E345765</v>
          </cell>
        </row>
        <row r="751">
          <cell r="A751" t="str">
            <v>EDNET</v>
          </cell>
          <cell r="B751" t="str">
            <v>59750</v>
          </cell>
          <cell r="C751">
            <v>50</v>
          </cell>
          <cell r="D751" t="str">
            <v>PRD-7-03</v>
          </cell>
          <cell r="E751" t="str">
            <v>O161247</v>
          </cell>
          <cell r="F751" t="str">
            <v>SUBSCRIPTION</v>
          </cell>
          <cell r="G751" t="str">
            <v>30430</v>
          </cell>
          <cell r="H751" t="str">
            <v>6402</v>
          </cell>
          <cell r="I751" t="str">
            <v>E345765</v>
          </cell>
        </row>
        <row r="752">
          <cell r="A752" t="str">
            <v>INFORMATICA SOFTWARE LTD</v>
          </cell>
          <cell r="B752" t="str">
            <v>00000817</v>
          </cell>
          <cell r="C752">
            <v>12600</v>
          </cell>
          <cell r="D752" t="str">
            <v>PRD-7-03</v>
          </cell>
          <cell r="E752" t="str">
            <v>O161497</v>
          </cell>
          <cell r="F752" t="str">
            <v>SOFTWARE MAINTENANCE</v>
          </cell>
          <cell r="G752" t="str">
            <v>30430</v>
          </cell>
          <cell r="H752" t="str">
            <v>6107</v>
          </cell>
          <cell r="I752" t="str">
            <v>E346462</v>
          </cell>
        </row>
        <row r="753">
          <cell r="A753" t="str">
            <v>ITNET UK LTD</v>
          </cell>
          <cell r="B753" t="str">
            <v>IS0000002300</v>
          </cell>
          <cell r="C753">
            <v>3741.25</v>
          </cell>
          <cell r="D753" t="str">
            <v>PRD-7-03</v>
          </cell>
          <cell r="E753" t="str">
            <v>O161491</v>
          </cell>
          <cell r="F753" t="str">
            <v>MANAGED SERVICES</v>
          </cell>
          <cell r="G753" t="str">
            <v>30432</v>
          </cell>
          <cell r="H753" t="str">
            <v>4524</v>
          </cell>
          <cell r="I753" t="str">
            <v>E349198</v>
          </cell>
        </row>
        <row r="754">
          <cell r="A754" t="str">
            <v>ITNET UK LTD</v>
          </cell>
          <cell r="B754" t="str">
            <v>IS0000001734</v>
          </cell>
          <cell r="C754">
            <v>3042.5</v>
          </cell>
          <cell r="D754" t="str">
            <v>PRD-7-03</v>
          </cell>
          <cell r="E754" t="str">
            <v>O160094</v>
          </cell>
          <cell r="F754" t="str">
            <v>MANAGED SERVICES</v>
          </cell>
          <cell r="G754" t="str">
            <v>30432</v>
          </cell>
          <cell r="H754" t="str">
            <v>4524</v>
          </cell>
          <cell r="I754" t="str">
            <v>E347236</v>
          </cell>
        </row>
        <row r="755">
          <cell r="A755" t="str">
            <v>ITNET UK LTD</v>
          </cell>
          <cell r="B755" t="str">
            <v>IS0000001727</v>
          </cell>
          <cell r="C755">
            <v>64547.25</v>
          </cell>
          <cell r="D755" t="str">
            <v>PRD-7-03</v>
          </cell>
          <cell r="E755" t="str">
            <v>O160535</v>
          </cell>
          <cell r="F755" t="str">
            <v>MANAGED SERVICES</v>
          </cell>
          <cell r="G755" t="str">
            <v>30432</v>
          </cell>
          <cell r="H755" t="str">
            <v>4524</v>
          </cell>
          <cell r="I755" t="str">
            <v>E347235</v>
          </cell>
        </row>
        <row r="756">
          <cell r="A756" t="str">
            <v>MERANT INTERNATIONAL LTD</v>
          </cell>
          <cell r="B756" t="str">
            <v>54273527005688</v>
          </cell>
          <cell r="C756">
            <v>1650</v>
          </cell>
          <cell r="D756" t="str">
            <v>PRD-7-03</v>
          </cell>
          <cell r="E756" t="str">
            <v>O160093</v>
          </cell>
          <cell r="F756" t="str">
            <v>SOFTWARE MAINTENANCE</v>
          </cell>
          <cell r="G756" t="str">
            <v>30430</v>
          </cell>
          <cell r="H756" t="str">
            <v>6107</v>
          </cell>
          <cell r="I756" t="str">
            <v>E347880</v>
          </cell>
        </row>
        <row r="757">
          <cell r="A757" t="str">
            <v>MERANT INTERNATIONAL LTD</v>
          </cell>
          <cell r="B757" t="str">
            <v>97037548</v>
          </cell>
          <cell r="C757">
            <v>9933</v>
          </cell>
          <cell r="D757" t="str">
            <v>PRD-7-03</v>
          </cell>
          <cell r="E757" t="str">
            <v>O160634</v>
          </cell>
          <cell r="F757" t="str">
            <v>SOFTWARE MAINTENANCE</v>
          </cell>
          <cell r="G757" t="str">
            <v>30430</v>
          </cell>
          <cell r="H757" t="str">
            <v>6107</v>
          </cell>
          <cell r="I757" t="str">
            <v>E347106</v>
          </cell>
        </row>
        <row r="758">
          <cell r="A758" t="str">
            <v>ORACLE CORP UK LTD</v>
          </cell>
          <cell r="B758" t="str">
            <v>1119825</v>
          </cell>
          <cell r="C758">
            <v>86936.56</v>
          </cell>
          <cell r="D758" t="str">
            <v>PRD-7-03</v>
          </cell>
          <cell r="E758" t="str">
            <v>O160117</v>
          </cell>
          <cell r="F758" t="str">
            <v>IT LICENCES</v>
          </cell>
          <cell r="G758" t="str">
            <v>30430</v>
          </cell>
          <cell r="H758" t="str">
            <v>6107</v>
          </cell>
          <cell r="I758" t="str">
            <v>E346256</v>
          </cell>
        </row>
        <row r="759">
          <cell r="A759" t="str">
            <v>ORACLE CORP UK LTD</v>
          </cell>
          <cell r="B759" t="str">
            <v>1119827</v>
          </cell>
          <cell r="C759">
            <v>0</v>
          </cell>
          <cell r="D759" t="str">
            <v>PRD-7-03</v>
          </cell>
          <cell r="E759" t="str">
            <v>O160117</v>
          </cell>
          <cell r="F759" t="str">
            <v>IT LICENCES</v>
          </cell>
          <cell r="G759" t="str">
            <v>30430</v>
          </cell>
          <cell r="H759" t="str">
            <v>6107</v>
          </cell>
          <cell r="I759" t="str">
            <v>E346255</v>
          </cell>
        </row>
        <row r="760">
          <cell r="A760" t="str">
            <v>ORACLE CORP UK LTD</v>
          </cell>
          <cell r="B760" t="str">
            <v>1119827</v>
          </cell>
          <cell r="C760">
            <v>3498.29</v>
          </cell>
          <cell r="D760" t="str">
            <v>PRD-7-03</v>
          </cell>
          <cell r="E760" t="str">
            <v>O160117</v>
          </cell>
          <cell r="F760" t="str">
            <v>IT LICENCES</v>
          </cell>
          <cell r="G760" t="str">
            <v>30430</v>
          </cell>
          <cell r="H760" t="str">
            <v>6107</v>
          </cell>
          <cell r="I760" t="str">
            <v>E346255</v>
          </cell>
        </row>
        <row r="761">
          <cell r="A761" t="str">
            <v>PROCLARITY (UK) LTD</v>
          </cell>
          <cell r="B761" t="str">
            <v>MPCUK264</v>
          </cell>
          <cell r="C761">
            <v>18900</v>
          </cell>
          <cell r="D761" t="str">
            <v>PRD-7-03</v>
          </cell>
          <cell r="E761" t="str">
            <v>O160092</v>
          </cell>
          <cell r="F761" t="str">
            <v>SOFTWARE MAINTENANCE</v>
          </cell>
          <cell r="G761" t="str">
            <v>30432</v>
          </cell>
          <cell r="H761" t="str">
            <v>6107</v>
          </cell>
          <cell r="I761" t="str">
            <v>E347878</v>
          </cell>
        </row>
        <row r="762">
          <cell r="A762" t="str">
            <v>SCOTPHONE LTD</v>
          </cell>
          <cell r="B762" t="str">
            <v>59229</v>
          </cell>
          <cell r="C762">
            <v>75</v>
          </cell>
          <cell r="D762" t="str">
            <v>PRD-7-03</v>
          </cell>
          <cell r="G762" t="str">
            <v>30432</v>
          </cell>
          <cell r="H762" t="str">
            <v>6503</v>
          </cell>
          <cell r="I762" t="str">
            <v>E335276</v>
          </cell>
        </row>
        <row r="763">
          <cell r="A763" t="str">
            <v>TELEWEST COMMUNICATIONS (SCOTLAND) LTD</v>
          </cell>
          <cell r="B763" t="str">
            <v>215072101001280803</v>
          </cell>
          <cell r="C763">
            <v>1381.8</v>
          </cell>
          <cell r="D763" t="str">
            <v>PRD-7-03</v>
          </cell>
          <cell r="G763" t="str">
            <v>30432</v>
          </cell>
          <cell r="H763" t="str">
            <v>6509</v>
          </cell>
          <cell r="I763" t="str">
            <v>E344064</v>
          </cell>
        </row>
        <row r="764">
          <cell r="A764" t="str">
            <v>TELEWEST COMMUNICATIONS (SCOTLAND) LTD</v>
          </cell>
          <cell r="B764" t="str">
            <v>215072101001260903</v>
          </cell>
          <cell r="C764">
            <v>959.29</v>
          </cell>
          <cell r="D764" t="str">
            <v>PRD-7-03</v>
          </cell>
          <cell r="G764" t="str">
            <v>30432</v>
          </cell>
          <cell r="H764" t="str">
            <v>6509</v>
          </cell>
          <cell r="I764" t="str">
            <v>E346951</v>
          </cell>
        </row>
        <row r="765">
          <cell r="A765" t="str">
            <v>TOUCHPAPER SOFTWARE PLC</v>
          </cell>
          <cell r="B765" t="str">
            <v>AII0243</v>
          </cell>
          <cell r="C765">
            <v>993.63</v>
          </cell>
          <cell r="D765" t="str">
            <v>PRD-7-03</v>
          </cell>
          <cell r="E765" t="str">
            <v>O161277</v>
          </cell>
          <cell r="F765" t="str">
            <v>SOFTWARE MAINTENANCE</v>
          </cell>
          <cell r="G765" t="str">
            <v>30430</v>
          </cell>
          <cell r="H765" t="str">
            <v>6107</v>
          </cell>
          <cell r="I765" t="str">
            <v>E347892</v>
          </cell>
        </row>
        <row r="766">
          <cell r="A766" t="str">
            <v>TOUCHPAPER SOFTWARE PLC</v>
          </cell>
          <cell r="B766" t="str">
            <v>AII0243</v>
          </cell>
          <cell r="C766">
            <v>1210.24</v>
          </cell>
          <cell r="D766" t="str">
            <v>PRD-7-03</v>
          </cell>
          <cell r="E766" t="str">
            <v>O161277</v>
          </cell>
          <cell r="F766" t="str">
            <v>SOFTWARE MAINTENANCE</v>
          </cell>
          <cell r="G766" t="str">
            <v>30430</v>
          </cell>
          <cell r="H766" t="str">
            <v>6107</v>
          </cell>
          <cell r="I766" t="str">
            <v>E347892</v>
          </cell>
        </row>
        <row r="767">
          <cell r="A767" t="str">
            <v>TOUCHPAPER SOFTWARE PLC</v>
          </cell>
          <cell r="B767" t="str">
            <v>AII0243</v>
          </cell>
          <cell r="C767">
            <v>985.93</v>
          </cell>
          <cell r="D767" t="str">
            <v>PRD-7-03</v>
          </cell>
          <cell r="E767" t="str">
            <v>O161277</v>
          </cell>
          <cell r="F767" t="str">
            <v>SOFTWARE MAINTENANCE</v>
          </cell>
          <cell r="G767" t="str">
            <v>30430</v>
          </cell>
          <cell r="H767" t="str">
            <v>6107</v>
          </cell>
          <cell r="I767" t="str">
            <v>E347892</v>
          </cell>
        </row>
        <row r="768">
          <cell r="A768" t="str">
            <v>TOUCHPAPER SOFTWARE PLC</v>
          </cell>
          <cell r="B768" t="str">
            <v>AII0243</v>
          </cell>
          <cell r="C768">
            <v>1594.21</v>
          </cell>
          <cell r="D768" t="str">
            <v>PRD-7-03</v>
          </cell>
          <cell r="E768" t="str">
            <v>O161277</v>
          </cell>
          <cell r="F768" t="str">
            <v>SOFTWARE MAINTENANCE</v>
          </cell>
          <cell r="G768" t="str">
            <v>30430</v>
          </cell>
          <cell r="H768" t="str">
            <v>6107</v>
          </cell>
          <cell r="I768" t="str">
            <v>E347892</v>
          </cell>
        </row>
        <row r="769">
          <cell r="A769" t="str">
            <v>TOUCHPAPER SOFTWARE PLC</v>
          </cell>
          <cell r="B769" t="str">
            <v>AII0243</v>
          </cell>
          <cell r="C769">
            <v>1689.66</v>
          </cell>
          <cell r="D769" t="str">
            <v>PRD-7-03</v>
          </cell>
          <cell r="E769" t="str">
            <v>O161277</v>
          </cell>
          <cell r="F769" t="str">
            <v>SOFTWARE MAINTENANCE</v>
          </cell>
          <cell r="G769" t="str">
            <v>30430</v>
          </cell>
          <cell r="H769" t="str">
            <v>6107</v>
          </cell>
          <cell r="I769" t="str">
            <v>E347892</v>
          </cell>
        </row>
        <row r="770">
          <cell r="A770" t="str">
            <v>WIDE WORLD SERVICES LTD</v>
          </cell>
          <cell r="B770" t="str">
            <v>20030057</v>
          </cell>
          <cell r="C770">
            <v>2210</v>
          </cell>
          <cell r="D770" t="str">
            <v>PRD-7-03</v>
          </cell>
          <cell r="E770" t="str">
            <v>O160177</v>
          </cell>
          <cell r="F770" t="str">
            <v>MANAGED SERVICES</v>
          </cell>
          <cell r="G770" t="str">
            <v>30432</v>
          </cell>
          <cell r="H770" t="str">
            <v>4524</v>
          </cell>
          <cell r="I770" t="str">
            <v>E345568</v>
          </cell>
        </row>
        <row r="771">
          <cell r="A771" t="str">
            <v>WIDE WORLD SERVICES LTD</v>
          </cell>
          <cell r="B771" t="str">
            <v>20030057</v>
          </cell>
          <cell r="C771">
            <v>-2210</v>
          </cell>
          <cell r="D771" t="str">
            <v>PRD-7-03</v>
          </cell>
          <cell r="E771" t="str">
            <v>O160177</v>
          </cell>
          <cell r="F771" t="str">
            <v>MANAGED SERVICES</v>
          </cell>
          <cell r="G771" t="str">
            <v>30432</v>
          </cell>
          <cell r="H771" t="str">
            <v>4524</v>
          </cell>
          <cell r="I771" t="str">
            <v>E345568</v>
          </cell>
        </row>
        <row r="772">
          <cell r="A772" t="str">
            <v>WIDE WORLD SERVICES LTD</v>
          </cell>
          <cell r="B772" t="str">
            <v>20030057</v>
          </cell>
          <cell r="C772">
            <v>2210</v>
          </cell>
          <cell r="D772" t="str">
            <v>PRD-7-03</v>
          </cell>
          <cell r="E772" t="str">
            <v>O160177</v>
          </cell>
          <cell r="F772" t="str">
            <v>MANAGED SERVICES</v>
          </cell>
          <cell r="G772" t="str">
            <v>30432</v>
          </cell>
          <cell r="H772" t="str">
            <v>4524</v>
          </cell>
          <cell r="I772" t="str">
            <v>E345568</v>
          </cell>
        </row>
        <row r="773">
          <cell r="A773" t="str">
            <v>WIGGINS TEAPE PAPER LTD</v>
          </cell>
          <cell r="B773" t="str">
            <v>CV2797090</v>
          </cell>
          <cell r="C773">
            <v>172</v>
          </cell>
          <cell r="D773" t="str">
            <v>PRD-7-03</v>
          </cell>
          <cell r="E773" t="str">
            <v>O160331</v>
          </cell>
          <cell r="F773" t="str">
            <v>-PHOTOCOPYING PAPER, A4, WHITE, 80GSM, RX PT NO. 3R91820, BUSINESS PAK - PER BOX  (FOR DRY TONER MACHINES)</v>
          </cell>
          <cell r="G773" t="str">
            <v>30432</v>
          </cell>
          <cell r="H773" t="str">
            <v>6301</v>
          </cell>
          <cell r="I773" t="str">
            <v>E346341</v>
          </cell>
        </row>
        <row r="774">
          <cell r="C774">
            <v>280524.14999999997</v>
          </cell>
          <cell r="D774" t="str">
            <v>PRD-7-03 Total</v>
          </cell>
        </row>
        <row r="775">
          <cell r="A775" t="str">
            <v>BRITISH TELECOMMUNICATIONS PLC</v>
          </cell>
          <cell r="B775" t="str">
            <v>WM35007057Q007</v>
          </cell>
          <cell r="C775">
            <v>47.97</v>
          </cell>
          <cell r="D775" t="str">
            <v>PRD-8-03</v>
          </cell>
          <cell r="G775" t="str">
            <v>30432</v>
          </cell>
          <cell r="H775" t="str">
            <v>6509</v>
          </cell>
          <cell r="I775" t="str">
            <v>E349923</v>
          </cell>
        </row>
        <row r="776">
          <cell r="A776" t="str">
            <v>BRITISH TELECOMMUNICATIONS PLC</v>
          </cell>
          <cell r="B776" t="str">
            <v>WM35458099I001</v>
          </cell>
          <cell r="C776">
            <v>36.79</v>
          </cell>
          <cell r="D776" t="str">
            <v>PRD-8-03</v>
          </cell>
          <cell r="G776" t="str">
            <v>30432</v>
          </cell>
          <cell r="H776" t="str">
            <v>6509</v>
          </cell>
          <cell r="I776" t="str">
            <v>E349848</v>
          </cell>
        </row>
        <row r="777">
          <cell r="A777" t="str">
            <v>BRITISH TELECOMMUNICATIONS PLC</v>
          </cell>
          <cell r="B777" t="str">
            <v>WM35185332Q005</v>
          </cell>
          <cell r="C777">
            <v>-12.09</v>
          </cell>
          <cell r="D777" t="str">
            <v>PRD-8-03</v>
          </cell>
          <cell r="G777" t="str">
            <v>30432</v>
          </cell>
          <cell r="H777" t="str">
            <v>6509</v>
          </cell>
          <cell r="I777" t="str">
            <v>E349663</v>
          </cell>
        </row>
        <row r="778">
          <cell r="A778" t="str">
            <v>BRITISH TELECOMMUNICATIONS PLC</v>
          </cell>
          <cell r="B778" t="str">
            <v>WM34957252Q008</v>
          </cell>
          <cell r="C778">
            <v>47.97</v>
          </cell>
          <cell r="D778" t="str">
            <v>PRD-8-03</v>
          </cell>
          <cell r="G778" t="str">
            <v>30432</v>
          </cell>
          <cell r="H778" t="str">
            <v>6509</v>
          </cell>
          <cell r="I778" t="str">
            <v>E349447</v>
          </cell>
        </row>
        <row r="779">
          <cell r="A779" t="str">
            <v>BRITISH TELECOMMUNICATIONS PLC</v>
          </cell>
          <cell r="B779" t="str">
            <v>WM34963164Q007</v>
          </cell>
          <cell r="C779">
            <v>47.97</v>
          </cell>
          <cell r="D779" t="str">
            <v>PRD-8-03</v>
          </cell>
          <cell r="G779" t="str">
            <v>30432</v>
          </cell>
          <cell r="H779" t="str">
            <v>6509</v>
          </cell>
          <cell r="I779" t="str">
            <v>E349232</v>
          </cell>
        </row>
        <row r="780">
          <cell r="A780" t="str">
            <v>BRITISH TELECOMMUNICATIONS PLC</v>
          </cell>
          <cell r="B780" t="str">
            <v>WM35077715Q006</v>
          </cell>
          <cell r="C780">
            <v>47.97</v>
          </cell>
          <cell r="D780" t="str">
            <v>PRD-8-03</v>
          </cell>
          <cell r="G780" t="str">
            <v>30432</v>
          </cell>
          <cell r="H780" t="str">
            <v>6509</v>
          </cell>
          <cell r="I780" t="str">
            <v>E349640</v>
          </cell>
        </row>
        <row r="781">
          <cell r="A781" t="str">
            <v>BRITISH TELECOMMUNICATIONS PLC</v>
          </cell>
          <cell r="B781" t="str">
            <v>WM35173128F005</v>
          </cell>
          <cell r="C781">
            <v>-12.09</v>
          </cell>
          <cell r="D781" t="str">
            <v>PRD-8-03</v>
          </cell>
          <cell r="G781" t="str">
            <v>30432</v>
          </cell>
          <cell r="H781" t="str">
            <v>6509</v>
          </cell>
          <cell r="I781" t="str">
            <v>E349514</v>
          </cell>
        </row>
        <row r="782">
          <cell r="A782" t="str">
            <v>COMPUTACENTER LTD</v>
          </cell>
          <cell r="B782" t="str">
            <v>4535713</v>
          </cell>
          <cell r="C782">
            <v>290.26</v>
          </cell>
          <cell r="D782" t="str">
            <v>PRD-8-03</v>
          </cell>
          <cell r="G782" t="str">
            <v>30432</v>
          </cell>
          <cell r="H782" t="str">
            <v>4301</v>
          </cell>
          <cell r="I782" t="str">
            <v>E348782</v>
          </cell>
        </row>
        <row r="783">
          <cell r="A783" t="str">
            <v>COMPUTACENTER LTD</v>
          </cell>
          <cell r="B783" t="str">
            <v>4535713</v>
          </cell>
          <cell r="C783">
            <v>1289.22</v>
          </cell>
          <cell r="D783" t="str">
            <v>PRD-8-03</v>
          </cell>
          <cell r="E783" t="str">
            <v>O161019</v>
          </cell>
          <cell r="F783" t="str">
            <v>IT SOFTWARE</v>
          </cell>
          <cell r="G783" t="str">
            <v>30432</v>
          </cell>
          <cell r="H783" t="str">
            <v>4301</v>
          </cell>
          <cell r="I783" t="str">
            <v>E348782</v>
          </cell>
        </row>
        <row r="784">
          <cell r="A784" t="str">
            <v>COMPUTACENTER LTD</v>
          </cell>
          <cell r="B784" t="str">
            <v>4535713</v>
          </cell>
          <cell r="C784">
            <v>637.99</v>
          </cell>
          <cell r="D784" t="str">
            <v>PRD-8-03</v>
          </cell>
          <cell r="E784" t="str">
            <v>O161019</v>
          </cell>
          <cell r="F784" t="str">
            <v>IT SOFTWARE</v>
          </cell>
          <cell r="G784" t="str">
            <v>30432</v>
          </cell>
          <cell r="H784" t="str">
            <v>4301</v>
          </cell>
          <cell r="I784" t="str">
            <v>E348782</v>
          </cell>
        </row>
        <row r="785">
          <cell r="A785" t="str">
            <v>COMPUTACENTER LTD</v>
          </cell>
          <cell r="B785" t="str">
            <v>4535713</v>
          </cell>
          <cell r="C785">
            <v>27.86</v>
          </cell>
          <cell r="D785" t="str">
            <v>PRD-8-03</v>
          </cell>
          <cell r="E785" t="str">
            <v>O161019</v>
          </cell>
          <cell r="F785" t="str">
            <v>IT SOFTWARE</v>
          </cell>
          <cell r="G785" t="str">
            <v>30432</v>
          </cell>
          <cell r="H785" t="str">
            <v>4301</v>
          </cell>
          <cell r="I785" t="str">
            <v>E348782</v>
          </cell>
        </row>
        <row r="786">
          <cell r="A786" t="str">
            <v>COMPUTACENTER LTD</v>
          </cell>
          <cell r="B786" t="str">
            <v>4535713</v>
          </cell>
          <cell r="C786">
            <v>75.39</v>
          </cell>
          <cell r="D786" t="str">
            <v>PRD-8-03</v>
          </cell>
          <cell r="E786" t="str">
            <v>O161019</v>
          </cell>
          <cell r="F786" t="str">
            <v>IT SOFTWARE</v>
          </cell>
          <cell r="G786" t="str">
            <v>30432</v>
          </cell>
          <cell r="H786" t="str">
            <v>4301</v>
          </cell>
          <cell r="I786" t="str">
            <v>E348782</v>
          </cell>
        </row>
        <row r="787">
          <cell r="A787" t="str">
            <v>COMPUTACENTER LTD</v>
          </cell>
          <cell r="B787" t="str">
            <v>4535713</v>
          </cell>
          <cell r="C787">
            <v>38.04</v>
          </cell>
          <cell r="D787" t="str">
            <v>PRD-8-03</v>
          </cell>
          <cell r="E787" t="str">
            <v>O161019</v>
          </cell>
          <cell r="F787" t="str">
            <v>IT SOFTWARE</v>
          </cell>
          <cell r="G787" t="str">
            <v>30432</v>
          </cell>
          <cell r="H787" t="str">
            <v>4301</v>
          </cell>
          <cell r="I787" t="str">
            <v>E348782</v>
          </cell>
        </row>
        <row r="788">
          <cell r="A788" t="str">
            <v>COMPUTACENTER LTD</v>
          </cell>
          <cell r="B788" t="str">
            <v>4535713</v>
          </cell>
          <cell r="C788">
            <v>75.39</v>
          </cell>
          <cell r="D788" t="str">
            <v>PRD-8-03</v>
          </cell>
          <cell r="E788" t="str">
            <v>O161019</v>
          </cell>
          <cell r="F788" t="str">
            <v>IT SOFTWARE</v>
          </cell>
          <cell r="G788" t="str">
            <v>30432</v>
          </cell>
          <cell r="H788" t="str">
            <v>4301</v>
          </cell>
          <cell r="I788" t="str">
            <v>E348782</v>
          </cell>
        </row>
        <row r="789">
          <cell r="A789" t="str">
            <v>COMPUTACENTER LTD</v>
          </cell>
          <cell r="B789" t="str">
            <v>4535713</v>
          </cell>
          <cell r="C789">
            <v>214.88</v>
          </cell>
          <cell r="D789" t="str">
            <v>PRD-8-03</v>
          </cell>
          <cell r="E789" t="str">
            <v>O161019</v>
          </cell>
          <cell r="F789" t="str">
            <v>IT SOFTWARE</v>
          </cell>
          <cell r="G789" t="str">
            <v>30432</v>
          </cell>
          <cell r="H789" t="str">
            <v>4301</v>
          </cell>
          <cell r="I789" t="str">
            <v>E348782</v>
          </cell>
        </row>
        <row r="790">
          <cell r="A790" t="str">
            <v>COMPUTACENTER LTD</v>
          </cell>
          <cell r="B790" t="str">
            <v>4535713</v>
          </cell>
          <cell r="C790">
            <v>38.04</v>
          </cell>
          <cell r="D790" t="str">
            <v>PRD-8-03</v>
          </cell>
          <cell r="E790" t="str">
            <v>O161019</v>
          </cell>
          <cell r="F790" t="str">
            <v>IT SOFTWARE</v>
          </cell>
          <cell r="G790" t="str">
            <v>30432</v>
          </cell>
          <cell r="H790" t="str">
            <v>4301</v>
          </cell>
          <cell r="I790" t="str">
            <v>E348782</v>
          </cell>
        </row>
        <row r="791">
          <cell r="A791" t="str">
            <v>COMPUTACENTER LTD</v>
          </cell>
          <cell r="B791" t="str">
            <v>4537142</v>
          </cell>
          <cell r="C791">
            <v>275.68</v>
          </cell>
          <cell r="D791" t="str">
            <v>PRD-8-03</v>
          </cell>
          <cell r="E791" t="str">
            <v>O161018</v>
          </cell>
          <cell r="F791" t="str">
            <v>IT HARDWARE</v>
          </cell>
          <cell r="G791" t="str">
            <v>30432</v>
          </cell>
          <cell r="H791" t="str">
            <v>4301</v>
          </cell>
          <cell r="I791" t="str">
            <v>E349001</v>
          </cell>
        </row>
        <row r="792">
          <cell r="A792" t="str">
            <v>COMPUTACENTER LTD</v>
          </cell>
          <cell r="B792" t="str">
            <v>4537142</v>
          </cell>
          <cell r="C792">
            <v>304.64</v>
          </cell>
          <cell r="D792" t="str">
            <v>PRD-8-03</v>
          </cell>
          <cell r="E792" t="str">
            <v>O161018</v>
          </cell>
          <cell r="F792" t="str">
            <v>IT HARDWARE</v>
          </cell>
          <cell r="G792" t="str">
            <v>30432</v>
          </cell>
          <cell r="H792" t="str">
            <v>4301</v>
          </cell>
          <cell r="I792" t="str">
            <v>E349001</v>
          </cell>
        </row>
        <row r="793">
          <cell r="A793" t="str">
            <v>COMPUTACENTER LTD</v>
          </cell>
          <cell r="B793" t="str">
            <v>4537142</v>
          </cell>
          <cell r="C793">
            <v>125.15</v>
          </cell>
          <cell r="D793" t="str">
            <v>PRD-8-03</v>
          </cell>
          <cell r="E793" t="str">
            <v>O161018</v>
          </cell>
          <cell r="F793" t="str">
            <v>IT HARDWARE</v>
          </cell>
          <cell r="G793" t="str">
            <v>30432</v>
          </cell>
          <cell r="H793" t="str">
            <v>4301</v>
          </cell>
          <cell r="I793" t="str">
            <v>E349001</v>
          </cell>
        </row>
        <row r="794">
          <cell r="A794" t="str">
            <v>COMPUTACENTER LTD</v>
          </cell>
          <cell r="B794" t="str">
            <v>4537142</v>
          </cell>
          <cell r="C794">
            <v>694.2</v>
          </cell>
          <cell r="D794" t="str">
            <v>PRD-8-03</v>
          </cell>
          <cell r="E794" t="str">
            <v>O161018</v>
          </cell>
          <cell r="F794" t="str">
            <v>IT HARDWARE</v>
          </cell>
          <cell r="G794" t="str">
            <v>30432</v>
          </cell>
          <cell r="H794" t="str">
            <v>4301</v>
          </cell>
          <cell r="I794" t="str">
            <v>E349001</v>
          </cell>
        </row>
        <row r="795">
          <cell r="A795" t="str">
            <v>COMPUTACENTER LTD</v>
          </cell>
          <cell r="B795" t="str">
            <v>4537142</v>
          </cell>
          <cell r="C795">
            <v>47.25</v>
          </cell>
          <cell r="D795" t="str">
            <v>PRD-8-03</v>
          </cell>
          <cell r="E795" t="str">
            <v>O161018</v>
          </cell>
          <cell r="F795" t="str">
            <v>IT HARDWARE</v>
          </cell>
          <cell r="G795" t="str">
            <v>30432</v>
          </cell>
          <cell r="H795" t="str">
            <v>4301</v>
          </cell>
          <cell r="I795" t="str">
            <v>E349001</v>
          </cell>
        </row>
        <row r="796">
          <cell r="A796" t="str">
            <v>COMPUTACENTER LTD</v>
          </cell>
          <cell r="B796" t="str">
            <v>4537142</v>
          </cell>
          <cell r="C796">
            <v>150.18</v>
          </cell>
          <cell r="D796" t="str">
            <v>PRD-8-03</v>
          </cell>
          <cell r="E796" t="str">
            <v>O161018</v>
          </cell>
          <cell r="F796" t="str">
            <v>IT HARDWARE</v>
          </cell>
          <cell r="G796" t="str">
            <v>30432</v>
          </cell>
          <cell r="H796" t="str">
            <v>4301</v>
          </cell>
          <cell r="I796" t="str">
            <v>E349001</v>
          </cell>
        </row>
        <row r="797">
          <cell r="A797" t="str">
            <v>COMPUTACENTER LTD</v>
          </cell>
          <cell r="B797" t="str">
            <v>4537142</v>
          </cell>
          <cell r="C797">
            <v>833.04</v>
          </cell>
          <cell r="D797" t="str">
            <v>PRD-8-03</v>
          </cell>
          <cell r="E797" t="str">
            <v>O161018</v>
          </cell>
          <cell r="F797" t="str">
            <v>IT HARDWARE</v>
          </cell>
          <cell r="G797" t="str">
            <v>30432</v>
          </cell>
          <cell r="H797" t="str">
            <v>4301</v>
          </cell>
          <cell r="I797" t="str">
            <v>E349001</v>
          </cell>
        </row>
        <row r="798">
          <cell r="A798" t="str">
            <v>COMPUTACENTER LTD</v>
          </cell>
          <cell r="B798" t="str">
            <v>4537142</v>
          </cell>
          <cell r="C798">
            <v>28.06</v>
          </cell>
          <cell r="D798" t="str">
            <v>PRD-8-03</v>
          </cell>
          <cell r="E798" t="str">
            <v>O161018</v>
          </cell>
          <cell r="F798" t="str">
            <v>IT HARDWARE</v>
          </cell>
          <cell r="G798" t="str">
            <v>30432</v>
          </cell>
          <cell r="H798" t="str">
            <v>4301</v>
          </cell>
          <cell r="I798" t="str">
            <v>E349001</v>
          </cell>
        </row>
        <row r="799">
          <cell r="A799" t="str">
            <v>COMPUTACENTER LTD</v>
          </cell>
          <cell r="B799" t="str">
            <v>4537142</v>
          </cell>
          <cell r="C799">
            <v>29.49</v>
          </cell>
          <cell r="D799" t="str">
            <v>PRD-8-03</v>
          </cell>
          <cell r="E799" t="str">
            <v>O161018</v>
          </cell>
          <cell r="F799" t="str">
            <v>IT HARDWARE</v>
          </cell>
          <cell r="G799" t="str">
            <v>30432</v>
          </cell>
          <cell r="H799" t="str">
            <v>4301</v>
          </cell>
          <cell r="I799" t="str">
            <v>E349001</v>
          </cell>
        </row>
        <row r="800">
          <cell r="A800" t="str">
            <v>COMPUTACENTER LTD</v>
          </cell>
          <cell r="B800" t="str">
            <v>4537142</v>
          </cell>
          <cell r="C800">
            <v>94.5</v>
          </cell>
          <cell r="D800" t="str">
            <v>PRD-8-03</v>
          </cell>
          <cell r="E800" t="str">
            <v>O161018</v>
          </cell>
          <cell r="F800" t="str">
            <v>IT HARDWARE</v>
          </cell>
          <cell r="G800" t="str">
            <v>30432</v>
          </cell>
          <cell r="H800" t="str">
            <v>4301</v>
          </cell>
          <cell r="I800" t="str">
            <v>E349001</v>
          </cell>
        </row>
        <row r="801">
          <cell r="A801" t="str">
            <v>COMPUTACENTER LTD</v>
          </cell>
          <cell r="B801" t="str">
            <v>4537142</v>
          </cell>
          <cell r="C801">
            <v>30.28</v>
          </cell>
          <cell r="D801" t="str">
            <v>PRD-8-03</v>
          </cell>
          <cell r="E801" t="str">
            <v>O161018</v>
          </cell>
          <cell r="F801" t="str">
            <v>IT HARDWARE</v>
          </cell>
          <cell r="G801" t="str">
            <v>30432</v>
          </cell>
          <cell r="H801" t="str">
            <v>4301</v>
          </cell>
          <cell r="I801" t="str">
            <v>E349001</v>
          </cell>
        </row>
        <row r="802">
          <cell r="A802" t="str">
            <v>COMPUTACENTER LTD</v>
          </cell>
          <cell r="B802" t="str">
            <v>4537142</v>
          </cell>
          <cell r="C802">
            <v>30.28</v>
          </cell>
          <cell r="D802" t="str">
            <v>PRD-8-03</v>
          </cell>
          <cell r="E802" t="str">
            <v>O161018</v>
          </cell>
          <cell r="F802" t="str">
            <v>IT HARDWARE</v>
          </cell>
          <cell r="G802" t="str">
            <v>30432</v>
          </cell>
          <cell r="H802" t="str">
            <v>4301</v>
          </cell>
          <cell r="I802" t="str">
            <v>E349001</v>
          </cell>
        </row>
        <row r="803">
          <cell r="A803" t="str">
            <v>COMPUTACENTER LTD</v>
          </cell>
          <cell r="B803" t="str">
            <v>4542274</v>
          </cell>
          <cell r="C803">
            <v>283.5</v>
          </cell>
          <cell r="D803" t="str">
            <v>PRD-8-03</v>
          </cell>
          <cell r="E803" t="str">
            <v>O161018</v>
          </cell>
          <cell r="F803" t="str">
            <v>IT HARDWARE</v>
          </cell>
          <cell r="G803" t="str">
            <v>30432</v>
          </cell>
          <cell r="H803" t="str">
            <v>4301</v>
          </cell>
          <cell r="I803" t="str">
            <v>E349290</v>
          </cell>
        </row>
        <row r="804">
          <cell r="A804" t="str">
            <v>COMPUTACENTER LTD</v>
          </cell>
          <cell r="B804" t="str">
            <v>4542274</v>
          </cell>
          <cell r="C804">
            <v>54.6</v>
          </cell>
          <cell r="D804" t="str">
            <v>PRD-8-03</v>
          </cell>
          <cell r="E804" t="str">
            <v>O161018</v>
          </cell>
          <cell r="F804" t="str">
            <v>IT HARDWARE</v>
          </cell>
          <cell r="G804" t="str">
            <v>30432</v>
          </cell>
          <cell r="H804" t="str">
            <v>4301</v>
          </cell>
          <cell r="I804" t="str">
            <v>E349290</v>
          </cell>
        </row>
        <row r="805">
          <cell r="A805" t="str">
            <v>COMPUTACENTER LTD</v>
          </cell>
          <cell r="B805" t="str">
            <v>4542274</v>
          </cell>
          <cell r="C805">
            <v>109.2</v>
          </cell>
          <cell r="D805" t="str">
            <v>PRD-8-03</v>
          </cell>
          <cell r="E805" t="str">
            <v>O161018</v>
          </cell>
          <cell r="F805" t="str">
            <v>IT HARDWARE</v>
          </cell>
          <cell r="G805" t="str">
            <v>30432</v>
          </cell>
          <cell r="H805" t="str">
            <v>4301</v>
          </cell>
          <cell r="I805" t="str">
            <v>E349290</v>
          </cell>
        </row>
        <row r="806">
          <cell r="A806" t="str">
            <v>COMPUTACENTER LTD</v>
          </cell>
          <cell r="B806" t="str">
            <v>4536549</v>
          </cell>
          <cell r="C806">
            <v>880</v>
          </cell>
          <cell r="D806" t="str">
            <v>PRD-8-03</v>
          </cell>
          <cell r="E806" t="str">
            <v>O161218</v>
          </cell>
          <cell r="F806" t="str">
            <v>MANAGED SERVICES</v>
          </cell>
          <cell r="G806" t="str">
            <v>30432</v>
          </cell>
          <cell r="H806" t="str">
            <v>4524</v>
          </cell>
          <cell r="I806" t="str">
            <v>E348967</v>
          </cell>
        </row>
        <row r="807">
          <cell r="A807" t="str">
            <v>COMPUTACENTER LTD</v>
          </cell>
          <cell r="B807" t="str">
            <v>4536549</v>
          </cell>
          <cell r="C807">
            <v>575</v>
          </cell>
          <cell r="D807" t="str">
            <v>PRD-8-03</v>
          </cell>
          <cell r="E807" t="str">
            <v>O161218</v>
          </cell>
          <cell r="F807" t="str">
            <v>MANAGED SERVICES</v>
          </cell>
          <cell r="G807" t="str">
            <v>30432</v>
          </cell>
          <cell r="H807" t="str">
            <v>4524</v>
          </cell>
          <cell r="I807" t="str">
            <v>E348967</v>
          </cell>
        </row>
        <row r="808">
          <cell r="A808" t="str">
            <v>COMPUTACENTER LTD</v>
          </cell>
          <cell r="B808" t="str">
            <v>4536549</v>
          </cell>
          <cell r="C808">
            <v>121.6</v>
          </cell>
          <cell r="D808" t="str">
            <v>PRD-8-03</v>
          </cell>
          <cell r="E808" t="str">
            <v>O161218</v>
          </cell>
          <cell r="F808" t="str">
            <v>MANAGED SERVICES</v>
          </cell>
          <cell r="G808" t="str">
            <v>30432</v>
          </cell>
          <cell r="H808" t="str">
            <v>4524</v>
          </cell>
          <cell r="I808" t="str">
            <v>E348967</v>
          </cell>
        </row>
        <row r="809">
          <cell r="A809" t="str">
            <v>COMPUTACENTER LTD</v>
          </cell>
          <cell r="B809" t="str">
            <v>4536549</v>
          </cell>
          <cell r="C809">
            <v>182.4</v>
          </cell>
          <cell r="D809" t="str">
            <v>PRD-8-03</v>
          </cell>
          <cell r="E809" t="str">
            <v>O161218</v>
          </cell>
          <cell r="F809" t="str">
            <v>MANAGED SERVICES</v>
          </cell>
          <cell r="G809" t="str">
            <v>30432</v>
          </cell>
          <cell r="H809" t="str">
            <v>4524</v>
          </cell>
          <cell r="I809" t="str">
            <v>E348967</v>
          </cell>
        </row>
        <row r="810">
          <cell r="A810" t="str">
            <v>COMPUTACENTER LTD</v>
          </cell>
          <cell r="B810" t="str">
            <v>4536549</v>
          </cell>
          <cell r="C810">
            <v>304</v>
          </cell>
          <cell r="D810" t="str">
            <v>PRD-8-03</v>
          </cell>
          <cell r="E810" t="str">
            <v>O161218</v>
          </cell>
          <cell r="F810" t="str">
            <v>MANAGED SERVICES</v>
          </cell>
          <cell r="G810" t="str">
            <v>30432</v>
          </cell>
          <cell r="H810" t="str">
            <v>4524</v>
          </cell>
          <cell r="I810" t="str">
            <v>E348967</v>
          </cell>
        </row>
        <row r="811">
          <cell r="A811" t="str">
            <v>COMPUTACENTER LTD</v>
          </cell>
          <cell r="B811" t="str">
            <v>4536549</v>
          </cell>
          <cell r="C811">
            <v>304</v>
          </cell>
          <cell r="D811" t="str">
            <v>PRD-8-03</v>
          </cell>
          <cell r="E811" t="str">
            <v>O161218</v>
          </cell>
          <cell r="F811" t="str">
            <v>MANAGED SERVICES</v>
          </cell>
          <cell r="G811" t="str">
            <v>30432</v>
          </cell>
          <cell r="H811" t="str">
            <v>4524</v>
          </cell>
          <cell r="I811" t="str">
            <v>E348967</v>
          </cell>
        </row>
        <row r="812">
          <cell r="A812" t="str">
            <v>COMPUTACENTER LTD</v>
          </cell>
          <cell r="B812" t="str">
            <v>4536549</v>
          </cell>
          <cell r="C812">
            <v>3400</v>
          </cell>
          <cell r="D812" t="str">
            <v>PRD-8-03</v>
          </cell>
          <cell r="E812" t="str">
            <v>O161218</v>
          </cell>
          <cell r="F812" t="str">
            <v>MANAGED SERVICES</v>
          </cell>
          <cell r="G812" t="str">
            <v>30432</v>
          </cell>
          <cell r="H812" t="str">
            <v>4524</v>
          </cell>
          <cell r="I812" t="str">
            <v>E348967</v>
          </cell>
        </row>
        <row r="813">
          <cell r="A813" t="str">
            <v>COMPUTACENTER LTD</v>
          </cell>
          <cell r="B813" t="str">
            <v>4534081</v>
          </cell>
          <cell r="C813">
            <v>214.88</v>
          </cell>
          <cell r="D813" t="str">
            <v>PRD-8-03</v>
          </cell>
          <cell r="E813" t="str">
            <v>O161010</v>
          </cell>
          <cell r="F813" t="str">
            <v>IT SOFTWARE</v>
          </cell>
          <cell r="G813" t="str">
            <v>30432</v>
          </cell>
          <cell r="H813" t="str">
            <v>6102</v>
          </cell>
          <cell r="I813" t="str">
            <v>E348646</v>
          </cell>
        </row>
        <row r="814">
          <cell r="A814" t="str">
            <v>COMPUTACENTER LTD</v>
          </cell>
          <cell r="B814" t="str">
            <v>4526068</v>
          </cell>
          <cell r="C814">
            <v>76.08</v>
          </cell>
          <cell r="D814" t="str">
            <v>PRD-8-03</v>
          </cell>
          <cell r="E814" t="str">
            <v>O161006</v>
          </cell>
          <cell r="F814" t="str">
            <v>IT SOFTWARE</v>
          </cell>
          <cell r="G814" t="str">
            <v>30432</v>
          </cell>
          <cell r="H814" t="str">
            <v>6102</v>
          </cell>
          <cell r="I814" t="str">
            <v>E348049</v>
          </cell>
        </row>
        <row r="815">
          <cell r="A815" t="str">
            <v>COMPUTACENTER LTD</v>
          </cell>
          <cell r="B815" t="str">
            <v>4526068</v>
          </cell>
          <cell r="C815">
            <v>75.39</v>
          </cell>
          <cell r="D815" t="str">
            <v>PRD-8-03</v>
          </cell>
          <cell r="E815" t="str">
            <v>O161006</v>
          </cell>
          <cell r="F815" t="str">
            <v>IT SOFTWARE</v>
          </cell>
          <cell r="G815" t="str">
            <v>30432</v>
          </cell>
          <cell r="H815" t="str">
            <v>6102</v>
          </cell>
          <cell r="I815" t="str">
            <v>E348049</v>
          </cell>
        </row>
        <row r="816">
          <cell r="A816" t="str">
            <v>COMPUTACENTER LTD</v>
          </cell>
          <cell r="B816" t="str">
            <v>4522733</v>
          </cell>
          <cell r="C816">
            <v>75.39</v>
          </cell>
          <cell r="D816" t="str">
            <v>PRD-8-03</v>
          </cell>
          <cell r="E816" t="str">
            <v>O161003</v>
          </cell>
          <cell r="F816" t="str">
            <v>IT SOFTWARE</v>
          </cell>
          <cell r="G816" t="str">
            <v>30432</v>
          </cell>
          <cell r="H816" t="str">
            <v>6102</v>
          </cell>
          <cell r="I816" t="str">
            <v>E347800</v>
          </cell>
        </row>
        <row r="817">
          <cell r="A817" t="str">
            <v>COMPUTACENTER LTD</v>
          </cell>
          <cell r="B817" t="str">
            <v>4522733</v>
          </cell>
          <cell r="C817">
            <v>214.88</v>
          </cell>
          <cell r="D817" t="str">
            <v>PRD-8-03</v>
          </cell>
          <cell r="E817" t="str">
            <v>O161003</v>
          </cell>
          <cell r="F817" t="str">
            <v>IT SOFTWARE</v>
          </cell>
          <cell r="G817" t="str">
            <v>30432</v>
          </cell>
          <cell r="H817" t="str">
            <v>6102</v>
          </cell>
          <cell r="I817" t="str">
            <v>E347800</v>
          </cell>
        </row>
        <row r="818">
          <cell r="A818" t="str">
            <v>COMPUTACENTER LTD</v>
          </cell>
          <cell r="B818" t="str">
            <v>4522733</v>
          </cell>
          <cell r="C818">
            <v>214.88</v>
          </cell>
          <cell r="D818" t="str">
            <v>PRD-8-03</v>
          </cell>
          <cell r="E818" t="str">
            <v>O161003</v>
          </cell>
          <cell r="F818" t="str">
            <v>IT SOFTWARE</v>
          </cell>
          <cell r="G818" t="str">
            <v>30432</v>
          </cell>
          <cell r="H818" t="str">
            <v>6102</v>
          </cell>
          <cell r="I818" t="str">
            <v>E347800</v>
          </cell>
        </row>
        <row r="819">
          <cell r="A819" t="str">
            <v>COMPUTACENTER LTD</v>
          </cell>
          <cell r="B819" t="str">
            <v>4522733</v>
          </cell>
          <cell r="C819">
            <v>214.88</v>
          </cell>
          <cell r="D819" t="str">
            <v>PRD-8-03</v>
          </cell>
          <cell r="E819" t="str">
            <v>O161003</v>
          </cell>
          <cell r="F819" t="str">
            <v>IT SOFTWARE</v>
          </cell>
          <cell r="G819" t="str">
            <v>30432</v>
          </cell>
          <cell r="H819" t="str">
            <v>6102</v>
          </cell>
          <cell r="I819" t="str">
            <v>E347800</v>
          </cell>
        </row>
        <row r="820">
          <cell r="A820" t="str">
            <v>COMPUTACENTER LTD</v>
          </cell>
          <cell r="B820" t="str">
            <v>4544124</v>
          </cell>
          <cell r="C820">
            <v>20.47</v>
          </cell>
          <cell r="D820" t="str">
            <v>PRD-8-03</v>
          </cell>
          <cell r="E820" t="str">
            <v>O161002</v>
          </cell>
          <cell r="F820" t="str">
            <v>IT HARDWARE</v>
          </cell>
          <cell r="G820" t="str">
            <v>30432</v>
          </cell>
          <cell r="H820" t="str">
            <v>6103</v>
          </cell>
          <cell r="I820" t="str">
            <v>E349462</v>
          </cell>
        </row>
        <row r="821">
          <cell r="A821" t="str">
            <v>COMPUTACENTER LTD</v>
          </cell>
          <cell r="B821" t="str">
            <v>4542220</v>
          </cell>
          <cell r="C821">
            <v>0</v>
          </cell>
          <cell r="D821" t="str">
            <v>PRD-8-03</v>
          </cell>
          <cell r="E821" t="str">
            <v>O161002</v>
          </cell>
          <cell r="F821" t="str">
            <v>IT HARDWARE</v>
          </cell>
          <cell r="G821" t="str">
            <v>30432</v>
          </cell>
          <cell r="H821" t="str">
            <v>6103</v>
          </cell>
          <cell r="I821" t="str">
            <v>E349289</v>
          </cell>
        </row>
        <row r="822">
          <cell r="A822" t="str">
            <v>COMPUTACENTER LTD</v>
          </cell>
          <cell r="B822" t="str">
            <v>4542220</v>
          </cell>
          <cell r="C822">
            <v>54.6</v>
          </cell>
          <cell r="D822" t="str">
            <v>PRD-8-03</v>
          </cell>
          <cell r="E822" t="str">
            <v>O161002</v>
          </cell>
          <cell r="F822" t="str">
            <v>IT HARDWARE</v>
          </cell>
          <cell r="G822" t="str">
            <v>30432</v>
          </cell>
          <cell r="H822" t="str">
            <v>6103</v>
          </cell>
          <cell r="I822" t="str">
            <v>E349289</v>
          </cell>
        </row>
        <row r="823">
          <cell r="A823" t="str">
            <v>COMPUTACENTER LTD</v>
          </cell>
          <cell r="B823" t="str">
            <v>4534081</v>
          </cell>
          <cell r="C823">
            <v>24.26</v>
          </cell>
          <cell r="D823" t="str">
            <v>PRD-8-03</v>
          </cell>
          <cell r="E823" t="str">
            <v>O161010</v>
          </cell>
          <cell r="F823" t="str">
            <v>IT HARDWARE</v>
          </cell>
          <cell r="G823" t="str">
            <v>30432</v>
          </cell>
          <cell r="H823" t="str">
            <v>6103</v>
          </cell>
          <cell r="I823" t="str">
            <v>E348646</v>
          </cell>
        </row>
        <row r="824">
          <cell r="A824" t="str">
            <v>COMPUTACENTER LTD</v>
          </cell>
          <cell r="B824" t="str">
            <v>4534081</v>
          </cell>
          <cell r="C824">
            <v>134.5</v>
          </cell>
          <cell r="D824" t="str">
            <v>PRD-8-03</v>
          </cell>
          <cell r="E824" t="str">
            <v>O161010</v>
          </cell>
          <cell r="F824" t="str">
            <v>IT HARDWARE</v>
          </cell>
          <cell r="G824" t="str">
            <v>30432</v>
          </cell>
          <cell r="H824" t="str">
            <v>6103</v>
          </cell>
          <cell r="I824" t="str">
            <v>E348646</v>
          </cell>
        </row>
        <row r="825">
          <cell r="A825" t="str">
            <v>COMPUTACENTER LTD</v>
          </cell>
          <cell r="B825" t="str">
            <v>4534081</v>
          </cell>
          <cell r="C825">
            <v>27.97</v>
          </cell>
          <cell r="D825" t="str">
            <v>PRD-8-03</v>
          </cell>
          <cell r="E825" t="str">
            <v>O161010</v>
          </cell>
          <cell r="F825" t="str">
            <v>IT HARDWARE</v>
          </cell>
          <cell r="G825" t="str">
            <v>30432</v>
          </cell>
          <cell r="H825" t="str">
            <v>6103</v>
          </cell>
          <cell r="I825" t="str">
            <v>E348646</v>
          </cell>
        </row>
        <row r="826">
          <cell r="A826" t="str">
            <v>COMPUTACENTER LTD</v>
          </cell>
          <cell r="B826" t="str">
            <v>4534081</v>
          </cell>
          <cell r="C826">
            <v>25.03</v>
          </cell>
          <cell r="D826" t="str">
            <v>PRD-8-03</v>
          </cell>
          <cell r="E826" t="str">
            <v>O161010</v>
          </cell>
          <cell r="F826" t="str">
            <v>IT HARDWARE</v>
          </cell>
          <cell r="G826" t="str">
            <v>30432</v>
          </cell>
          <cell r="H826" t="str">
            <v>6103</v>
          </cell>
          <cell r="I826" t="str">
            <v>E348646</v>
          </cell>
        </row>
        <row r="827">
          <cell r="A827" t="str">
            <v>COMPUTACENTER LTD</v>
          </cell>
          <cell r="B827" t="str">
            <v>4534081</v>
          </cell>
          <cell r="C827">
            <v>138.84</v>
          </cell>
          <cell r="D827" t="str">
            <v>PRD-8-03</v>
          </cell>
          <cell r="E827" t="str">
            <v>O161010</v>
          </cell>
          <cell r="F827" t="str">
            <v>IT HARDWARE</v>
          </cell>
          <cell r="G827" t="str">
            <v>30432</v>
          </cell>
          <cell r="H827" t="str">
            <v>6103</v>
          </cell>
          <cell r="I827" t="str">
            <v>E348646</v>
          </cell>
        </row>
        <row r="828">
          <cell r="A828" t="str">
            <v>COMPUTACENTER LTD</v>
          </cell>
          <cell r="B828" t="str">
            <v>4534081</v>
          </cell>
          <cell r="C828">
            <v>25.03</v>
          </cell>
          <cell r="D828" t="str">
            <v>PRD-8-03</v>
          </cell>
          <cell r="E828" t="str">
            <v>O161010</v>
          </cell>
          <cell r="F828" t="str">
            <v>IT HARDWARE</v>
          </cell>
          <cell r="G828" t="str">
            <v>30432</v>
          </cell>
          <cell r="H828" t="str">
            <v>6103</v>
          </cell>
          <cell r="I828" t="str">
            <v>E348646</v>
          </cell>
        </row>
        <row r="829">
          <cell r="A829" t="str">
            <v>COMPUTACENTER LTD</v>
          </cell>
          <cell r="B829" t="str">
            <v>4534081</v>
          </cell>
          <cell r="C829">
            <v>138.84</v>
          </cell>
          <cell r="D829" t="str">
            <v>PRD-8-03</v>
          </cell>
          <cell r="E829" t="str">
            <v>O161010</v>
          </cell>
          <cell r="F829" t="str">
            <v>IT HARDWARE</v>
          </cell>
          <cell r="G829" t="str">
            <v>30432</v>
          </cell>
          <cell r="H829" t="str">
            <v>6103</v>
          </cell>
          <cell r="I829" t="str">
            <v>E348646</v>
          </cell>
        </row>
        <row r="830">
          <cell r="A830" t="str">
            <v>COMPUTACENTER LTD</v>
          </cell>
          <cell r="B830" t="str">
            <v>4534081</v>
          </cell>
          <cell r="C830">
            <v>38.42</v>
          </cell>
          <cell r="D830" t="str">
            <v>PRD-8-03</v>
          </cell>
          <cell r="E830" t="str">
            <v>O161010</v>
          </cell>
          <cell r="F830" t="str">
            <v>IT HARDWARE</v>
          </cell>
          <cell r="G830" t="str">
            <v>30432</v>
          </cell>
          <cell r="H830" t="str">
            <v>6103</v>
          </cell>
          <cell r="I830" t="str">
            <v>E348646</v>
          </cell>
        </row>
        <row r="831">
          <cell r="A831" t="str">
            <v>COMPUTACENTER LTD</v>
          </cell>
          <cell r="B831" t="str">
            <v>4534081</v>
          </cell>
          <cell r="C831">
            <v>25.03</v>
          </cell>
          <cell r="D831" t="str">
            <v>PRD-8-03</v>
          </cell>
          <cell r="E831" t="str">
            <v>O161010</v>
          </cell>
          <cell r="F831" t="str">
            <v>IT HARDWARE</v>
          </cell>
          <cell r="G831" t="str">
            <v>30432</v>
          </cell>
          <cell r="H831" t="str">
            <v>6103</v>
          </cell>
          <cell r="I831" t="str">
            <v>E348646</v>
          </cell>
        </row>
        <row r="832">
          <cell r="A832" t="str">
            <v>COMPUTACENTER LTD</v>
          </cell>
          <cell r="B832" t="str">
            <v>4534081</v>
          </cell>
          <cell r="C832">
            <v>138.84</v>
          </cell>
          <cell r="D832" t="str">
            <v>PRD-8-03</v>
          </cell>
          <cell r="E832" t="str">
            <v>O161010</v>
          </cell>
          <cell r="F832" t="str">
            <v>IT HARDWARE</v>
          </cell>
          <cell r="G832" t="str">
            <v>30432</v>
          </cell>
          <cell r="H832" t="str">
            <v>6103</v>
          </cell>
          <cell r="I832" t="str">
            <v>E348646</v>
          </cell>
        </row>
        <row r="833">
          <cell r="A833" t="str">
            <v>COMPUTACENTER LTD</v>
          </cell>
          <cell r="B833" t="str">
            <v>4526068</v>
          </cell>
          <cell r="C833">
            <v>27.97</v>
          </cell>
          <cell r="D833" t="str">
            <v>PRD-8-03</v>
          </cell>
          <cell r="E833" t="str">
            <v>O161006</v>
          </cell>
          <cell r="F833" t="str">
            <v>IT HARDWARE</v>
          </cell>
          <cell r="G833" t="str">
            <v>30432</v>
          </cell>
          <cell r="H833" t="str">
            <v>6103</v>
          </cell>
          <cell r="I833" t="str">
            <v>E348049</v>
          </cell>
        </row>
        <row r="834">
          <cell r="A834" t="str">
            <v>COMPUTACENTER LTD</v>
          </cell>
          <cell r="B834" t="str">
            <v>4522733</v>
          </cell>
          <cell r="C834">
            <v>29.8</v>
          </cell>
          <cell r="D834" t="str">
            <v>PRD-8-03</v>
          </cell>
          <cell r="E834" t="str">
            <v>O161003</v>
          </cell>
          <cell r="F834" t="str">
            <v>IT HARDWARE</v>
          </cell>
          <cell r="G834" t="str">
            <v>30432</v>
          </cell>
          <cell r="H834" t="str">
            <v>6103</v>
          </cell>
          <cell r="I834" t="str">
            <v>E347800</v>
          </cell>
        </row>
        <row r="835">
          <cell r="A835" t="str">
            <v>COMPUTACENTER LTD</v>
          </cell>
          <cell r="B835" t="str">
            <v>4522733</v>
          </cell>
          <cell r="C835">
            <v>38.42</v>
          </cell>
          <cell r="D835" t="str">
            <v>PRD-8-03</v>
          </cell>
          <cell r="E835" t="str">
            <v>O161003</v>
          </cell>
          <cell r="F835" t="str">
            <v>IT HARDWARE</v>
          </cell>
          <cell r="G835" t="str">
            <v>30432</v>
          </cell>
          <cell r="H835" t="str">
            <v>6103</v>
          </cell>
          <cell r="I835" t="str">
            <v>E347800</v>
          </cell>
        </row>
        <row r="836">
          <cell r="A836" t="str">
            <v>COMPUTACENTER LTD</v>
          </cell>
          <cell r="B836" t="str">
            <v>4522733</v>
          </cell>
          <cell r="C836">
            <v>6.66</v>
          </cell>
          <cell r="D836" t="str">
            <v>PRD-8-03</v>
          </cell>
          <cell r="E836" t="str">
            <v>O161003</v>
          </cell>
          <cell r="F836" t="str">
            <v>IT HARDWARE</v>
          </cell>
          <cell r="G836" t="str">
            <v>30432</v>
          </cell>
          <cell r="H836" t="str">
            <v>6103</v>
          </cell>
          <cell r="I836" t="str">
            <v>E347800</v>
          </cell>
        </row>
        <row r="837">
          <cell r="A837" t="str">
            <v>COMPUTACENTER LTD</v>
          </cell>
          <cell r="B837" t="str">
            <v>4522733</v>
          </cell>
          <cell r="C837">
            <v>37.799999999999997</v>
          </cell>
          <cell r="D837" t="str">
            <v>PRD-8-03</v>
          </cell>
          <cell r="E837" t="str">
            <v>O161003</v>
          </cell>
          <cell r="F837" t="str">
            <v>IT HARDWARE</v>
          </cell>
          <cell r="G837" t="str">
            <v>30432</v>
          </cell>
          <cell r="H837" t="str">
            <v>6103</v>
          </cell>
          <cell r="I837" t="str">
            <v>E347800</v>
          </cell>
        </row>
        <row r="838">
          <cell r="A838" t="str">
            <v>COMPUTACENTER LTD</v>
          </cell>
          <cell r="B838" t="str">
            <v>4522733</v>
          </cell>
          <cell r="C838">
            <v>47.25</v>
          </cell>
          <cell r="D838" t="str">
            <v>PRD-8-03</v>
          </cell>
          <cell r="E838" t="str">
            <v>O161003</v>
          </cell>
          <cell r="F838" t="str">
            <v>IT HARDWARE</v>
          </cell>
          <cell r="G838" t="str">
            <v>30432</v>
          </cell>
          <cell r="H838" t="str">
            <v>6103</v>
          </cell>
          <cell r="I838" t="str">
            <v>E347800</v>
          </cell>
        </row>
        <row r="839">
          <cell r="A839" t="str">
            <v>COMPUTACENTER LTD</v>
          </cell>
          <cell r="B839" t="str">
            <v>4535733</v>
          </cell>
          <cell r="C839">
            <v>63.01</v>
          </cell>
          <cell r="D839" t="str">
            <v>PRD-8-03</v>
          </cell>
          <cell r="E839" t="str">
            <v>O161288</v>
          </cell>
          <cell r="F839" t="str">
            <v>HARDWARE MAINTENANCE</v>
          </cell>
          <cell r="G839" t="str">
            <v>30432</v>
          </cell>
          <cell r="H839" t="str">
            <v>6106</v>
          </cell>
          <cell r="I839" t="str">
            <v>E348969</v>
          </cell>
        </row>
        <row r="840">
          <cell r="A840" t="str">
            <v>COMPUTACENTER LTD</v>
          </cell>
          <cell r="B840" t="str">
            <v>4535733</v>
          </cell>
          <cell r="C840">
            <v>905.58</v>
          </cell>
          <cell r="D840" t="str">
            <v>PRD-8-03</v>
          </cell>
          <cell r="E840" t="str">
            <v>O161288</v>
          </cell>
          <cell r="F840" t="str">
            <v>HARDWARE MAINTENANCE</v>
          </cell>
          <cell r="G840" t="str">
            <v>30432</v>
          </cell>
          <cell r="H840" t="str">
            <v>6106</v>
          </cell>
          <cell r="I840" t="str">
            <v>E348969</v>
          </cell>
        </row>
        <row r="841">
          <cell r="A841" t="str">
            <v>INDUS INTERNATIONAL LTD</v>
          </cell>
          <cell r="B841" t="str">
            <v>05741</v>
          </cell>
          <cell r="C841">
            <v>1801.26</v>
          </cell>
          <cell r="D841" t="str">
            <v>PRD-8-03</v>
          </cell>
          <cell r="E841" t="str">
            <v>O160370</v>
          </cell>
          <cell r="F841" t="str">
            <v>SOFTWARE MAINTENANCE</v>
          </cell>
          <cell r="G841" t="str">
            <v>30432</v>
          </cell>
          <cell r="H841" t="str">
            <v>6107</v>
          </cell>
          <cell r="I841" t="str">
            <v>E351371</v>
          </cell>
        </row>
        <row r="842">
          <cell r="A842" t="str">
            <v>INDUS INTERNATIONAL LTD</v>
          </cell>
          <cell r="B842" t="str">
            <v>05741</v>
          </cell>
          <cell r="C842">
            <v>695</v>
          </cell>
          <cell r="D842" t="str">
            <v>PRD-8-03</v>
          </cell>
          <cell r="E842" t="str">
            <v>O160370</v>
          </cell>
          <cell r="F842" t="str">
            <v>Software License</v>
          </cell>
          <cell r="G842" t="str">
            <v>30430</v>
          </cell>
          <cell r="H842" t="str">
            <v>6111</v>
          </cell>
          <cell r="I842" t="str">
            <v>E351371</v>
          </cell>
        </row>
        <row r="843">
          <cell r="A843" t="str">
            <v>MERANT INTERNATIONAL LTD</v>
          </cell>
          <cell r="B843" t="str">
            <v>97036290</v>
          </cell>
          <cell r="C843">
            <v>229</v>
          </cell>
          <cell r="D843" t="str">
            <v>PRD-8-03</v>
          </cell>
          <cell r="E843" t="str">
            <v>O161299</v>
          </cell>
          <cell r="F843" t="str">
            <v>SOFTWARE MAINTENANCE</v>
          </cell>
          <cell r="G843" t="str">
            <v>30432</v>
          </cell>
          <cell r="H843" t="str">
            <v>6107</v>
          </cell>
          <cell r="I843" t="str">
            <v>E348330</v>
          </cell>
        </row>
        <row r="844">
          <cell r="A844" t="str">
            <v>MERANT INTERNATIONAL LTD</v>
          </cell>
          <cell r="B844" t="str">
            <v>97036290</v>
          </cell>
          <cell r="C844">
            <v>2300</v>
          </cell>
          <cell r="D844" t="str">
            <v>PRD-8-03</v>
          </cell>
          <cell r="E844" t="str">
            <v>O161299</v>
          </cell>
          <cell r="F844" t="str">
            <v>SOFTWARE MAINTENANCE</v>
          </cell>
          <cell r="G844" t="str">
            <v>30432</v>
          </cell>
          <cell r="H844" t="str">
            <v>6107</v>
          </cell>
          <cell r="I844" t="str">
            <v>E348330</v>
          </cell>
        </row>
        <row r="845">
          <cell r="A845" t="str">
            <v>SCOTPHONE LTD</v>
          </cell>
          <cell r="B845" t="str">
            <v>59689</v>
          </cell>
          <cell r="C845">
            <v>40</v>
          </cell>
          <cell r="D845" t="str">
            <v>PRD-8-03</v>
          </cell>
          <cell r="G845" t="str">
            <v>30431</v>
          </cell>
          <cell r="H845" t="str">
            <v>6503</v>
          </cell>
          <cell r="I845" t="str">
            <v>E339201</v>
          </cell>
        </row>
        <row r="846">
          <cell r="A846" t="str">
            <v>SCOTPHONE LTD</v>
          </cell>
          <cell r="B846" t="str">
            <v>59689</v>
          </cell>
          <cell r="C846">
            <v>143.13</v>
          </cell>
          <cell r="D846" t="str">
            <v>PRD-8-03</v>
          </cell>
          <cell r="G846" t="str">
            <v>30433</v>
          </cell>
          <cell r="H846" t="str">
            <v>6503</v>
          </cell>
          <cell r="I846" t="str">
            <v>E339201</v>
          </cell>
        </row>
        <row r="847">
          <cell r="A847" t="str">
            <v>TELEWEST COMMUNICATIONS (SCOTLAND) LTD</v>
          </cell>
          <cell r="B847" t="str">
            <v>224375901501171003</v>
          </cell>
          <cell r="C847">
            <v>-20.37</v>
          </cell>
          <cell r="D847" t="str">
            <v>PRD-8-03</v>
          </cell>
          <cell r="G847" t="str">
            <v>30432</v>
          </cell>
          <cell r="H847" t="str">
            <v>6509</v>
          </cell>
          <cell r="I847" t="str">
            <v>E349009</v>
          </cell>
        </row>
        <row r="848">
          <cell r="A848" t="str">
            <v>WIDE WORLD SERVICES LTD</v>
          </cell>
          <cell r="B848" t="str">
            <v>20030089</v>
          </cell>
          <cell r="C848">
            <v>6500</v>
          </cell>
          <cell r="D848" t="str">
            <v>PRD-8-03</v>
          </cell>
          <cell r="E848" t="str">
            <v>O160177</v>
          </cell>
          <cell r="F848" t="str">
            <v>MANAGED SERVICES</v>
          </cell>
          <cell r="G848" t="str">
            <v>30432</v>
          </cell>
          <cell r="H848" t="str">
            <v>4524</v>
          </cell>
          <cell r="I848" t="str">
            <v>E350008</v>
          </cell>
        </row>
        <row r="849">
          <cell r="A849" t="str">
            <v>WIDE WORLD SERVICES LTD</v>
          </cell>
          <cell r="B849" t="str">
            <v>20030072</v>
          </cell>
          <cell r="C849">
            <v>40</v>
          </cell>
          <cell r="D849" t="str">
            <v>PRD-8-03</v>
          </cell>
          <cell r="E849" t="str">
            <v>O160177</v>
          </cell>
          <cell r="F849" t="str">
            <v>MANAGED SERVICES</v>
          </cell>
          <cell r="G849" t="str">
            <v>30432</v>
          </cell>
          <cell r="H849" t="str">
            <v>4524</v>
          </cell>
          <cell r="I849" t="str">
            <v>E349518</v>
          </cell>
        </row>
        <row r="850">
          <cell r="A850" t="str">
            <v>WIDE WORLD SERVICES LTD</v>
          </cell>
          <cell r="B850" t="str">
            <v>20030071</v>
          </cell>
          <cell r="C850">
            <v>6500</v>
          </cell>
          <cell r="D850" t="str">
            <v>PRD-8-03</v>
          </cell>
          <cell r="E850" t="str">
            <v>O160177</v>
          </cell>
          <cell r="F850" t="str">
            <v>MANAGED SERVICES</v>
          </cell>
          <cell r="G850" t="str">
            <v>30432</v>
          </cell>
          <cell r="H850" t="str">
            <v>4524</v>
          </cell>
          <cell r="I850" t="str">
            <v>E349519</v>
          </cell>
        </row>
        <row r="851">
          <cell r="A851" t="str">
            <v>WIGGINS TEAPE PAPER LTD</v>
          </cell>
          <cell r="B851" t="str">
            <v>CV2836960</v>
          </cell>
          <cell r="C851">
            <v>172</v>
          </cell>
          <cell r="D851" t="str">
            <v>PRD-8-03</v>
          </cell>
          <cell r="E851" t="str">
            <v>O160930</v>
          </cell>
          <cell r="F851" t="str">
            <v>PRINTING</v>
          </cell>
          <cell r="G851" t="str">
            <v>30432</v>
          </cell>
          <cell r="H851" t="str">
            <v>6301</v>
          </cell>
          <cell r="I851" t="str">
            <v>E347811</v>
          </cell>
        </row>
        <row r="852">
          <cell r="C852">
            <v>33183.33</v>
          </cell>
          <cell r="D852" t="str">
            <v>PRD-8-03 Total</v>
          </cell>
        </row>
        <row r="853">
          <cell r="A853" t="str">
            <v>BARRACUDA IS</v>
          </cell>
          <cell r="B853" t="str">
            <v>1036</v>
          </cell>
          <cell r="C853">
            <v>680</v>
          </cell>
          <cell r="D853" t="str">
            <v>PRD-9-03</v>
          </cell>
          <cell r="E853" t="str">
            <v>O163752</v>
          </cell>
          <cell r="F853" t="str">
            <v>SOFTWARE MAINTENANCE</v>
          </cell>
          <cell r="G853" t="str">
            <v>30430</v>
          </cell>
          <cell r="H853" t="str">
            <v>6107</v>
          </cell>
          <cell r="I853" t="str">
            <v>E352483</v>
          </cell>
        </row>
        <row r="854">
          <cell r="A854" t="str">
            <v>BARRACUDA IS</v>
          </cell>
          <cell r="B854" t="str">
            <v>1036</v>
          </cell>
          <cell r="C854">
            <v>920</v>
          </cell>
          <cell r="D854" t="str">
            <v>PRD-9-03</v>
          </cell>
          <cell r="E854" t="str">
            <v>O163752</v>
          </cell>
          <cell r="F854" t="str">
            <v>SOFTWARE MAINTENANCE</v>
          </cell>
          <cell r="G854" t="str">
            <v>30430</v>
          </cell>
          <cell r="H854" t="str">
            <v>6107</v>
          </cell>
          <cell r="I854" t="str">
            <v>E352483</v>
          </cell>
        </row>
        <row r="855">
          <cell r="A855" t="str">
            <v>BIGFISH</v>
          </cell>
          <cell r="B855" t="str">
            <v>29591</v>
          </cell>
          <cell r="C855">
            <v>165</v>
          </cell>
          <cell r="D855" t="str">
            <v>PRD-9-03</v>
          </cell>
          <cell r="E855" t="str">
            <v>O163355</v>
          </cell>
          <cell r="F855" t="str">
            <v>HARDWARE MAINTENANCE</v>
          </cell>
          <cell r="G855" t="str">
            <v>30432</v>
          </cell>
          <cell r="H855" t="str">
            <v>6106</v>
          </cell>
          <cell r="I855" t="str">
            <v>E352555</v>
          </cell>
        </row>
        <row r="856">
          <cell r="A856" t="str">
            <v>BIGFISH</v>
          </cell>
          <cell r="B856" t="str">
            <v>29591</v>
          </cell>
          <cell r="C856">
            <v>110</v>
          </cell>
          <cell r="D856" t="str">
            <v>PRD-9-03</v>
          </cell>
          <cell r="E856" t="str">
            <v>O163355</v>
          </cell>
          <cell r="F856" t="str">
            <v>HARDWARE MAINTENANCE</v>
          </cell>
          <cell r="G856" t="str">
            <v>30432</v>
          </cell>
          <cell r="H856" t="str">
            <v>6106</v>
          </cell>
          <cell r="I856" t="str">
            <v>E352555</v>
          </cell>
        </row>
        <row r="857">
          <cell r="A857" t="str">
            <v>BRITISH TELECOMMUNICATIONS PLC</v>
          </cell>
          <cell r="B857" t="str">
            <v>WM35008849F009</v>
          </cell>
          <cell r="C857">
            <v>-29.96</v>
          </cell>
          <cell r="D857" t="str">
            <v>PRD-9-03</v>
          </cell>
          <cell r="G857" t="str">
            <v>30432</v>
          </cell>
          <cell r="H857" t="str">
            <v>6114</v>
          </cell>
          <cell r="I857" t="str">
            <v>E353994</v>
          </cell>
        </row>
        <row r="858">
          <cell r="A858" t="str">
            <v>BRITISH TELECOMMUNICATIONS PLC</v>
          </cell>
          <cell r="B858" t="str">
            <v>WM34949824F010</v>
          </cell>
          <cell r="C858">
            <v>-29.96</v>
          </cell>
          <cell r="D858" t="str">
            <v>PRD-9-03</v>
          </cell>
          <cell r="G858" t="str">
            <v>30432</v>
          </cell>
          <cell r="H858" t="str">
            <v>6114</v>
          </cell>
          <cell r="I858" t="str">
            <v>E353993</v>
          </cell>
        </row>
        <row r="859">
          <cell r="A859" t="str">
            <v>BRITISH TELECOMMUNICATIONS PLC</v>
          </cell>
          <cell r="B859" t="str">
            <v>WM35108126F007</v>
          </cell>
          <cell r="C859">
            <v>-29.96</v>
          </cell>
          <cell r="D859" t="str">
            <v>PRD-9-03</v>
          </cell>
          <cell r="G859" t="str">
            <v>30432</v>
          </cell>
          <cell r="H859" t="str">
            <v>6114</v>
          </cell>
          <cell r="I859" t="str">
            <v>E353991</v>
          </cell>
        </row>
        <row r="860">
          <cell r="A860" t="str">
            <v>BRITISH TELECOMMUNICATIONS PLC</v>
          </cell>
          <cell r="B860" t="str">
            <v>WM34995022F008</v>
          </cell>
          <cell r="C860">
            <v>-29.96</v>
          </cell>
          <cell r="D860" t="str">
            <v>PRD-9-03</v>
          </cell>
          <cell r="G860" t="str">
            <v>30432</v>
          </cell>
          <cell r="H860" t="str">
            <v>6114</v>
          </cell>
          <cell r="I860" t="str">
            <v>E353992</v>
          </cell>
        </row>
        <row r="861">
          <cell r="A861" t="str">
            <v>BRITISH TELECOMMUNICATIONS PLC</v>
          </cell>
          <cell r="B861" t="str">
            <v>WM34902908F011</v>
          </cell>
          <cell r="C861">
            <v>-29.96</v>
          </cell>
          <cell r="D861" t="str">
            <v>PRD-9-03</v>
          </cell>
          <cell r="G861" t="str">
            <v>30432</v>
          </cell>
          <cell r="H861" t="str">
            <v>6114</v>
          </cell>
          <cell r="I861" t="str">
            <v>E353995</v>
          </cell>
        </row>
        <row r="862">
          <cell r="A862" t="str">
            <v>BRITISH TELECOMMUNICATIONS PLC</v>
          </cell>
          <cell r="B862" t="str">
            <v>XI0820P0170284Q018</v>
          </cell>
          <cell r="C862">
            <v>873.3</v>
          </cell>
          <cell r="D862" t="str">
            <v>PRD-9-03</v>
          </cell>
          <cell r="E862" t="str">
            <v>O164816</v>
          </cell>
          <cell r="F862" t="str">
            <v>FEATURENET BILL</v>
          </cell>
          <cell r="G862" t="str">
            <v>30432</v>
          </cell>
          <cell r="H862" t="str">
            <v>6114</v>
          </cell>
          <cell r="I862" t="str">
            <v>E351707</v>
          </cell>
        </row>
        <row r="863">
          <cell r="A863" t="str">
            <v>BRITISH TELECOMMUNICATIONS PLC</v>
          </cell>
          <cell r="B863" t="str">
            <v>XI0819P0160284Q019</v>
          </cell>
          <cell r="C863">
            <v>655.5</v>
          </cell>
          <cell r="D863" t="str">
            <v>PRD-9-03</v>
          </cell>
          <cell r="E863" t="str">
            <v>O164816</v>
          </cell>
          <cell r="F863" t="str">
            <v>FEATURENET BILL</v>
          </cell>
          <cell r="G863" t="str">
            <v>30432</v>
          </cell>
          <cell r="H863" t="str">
            <v>6114</v>
          </cell>
          <cell r="I863" t="str">
            <v>E351705</v>
          </cell>
        </row>
        <row r="864">
          <cell r="A864" t="str">
            <v>BRITISH TELECOMMUNICATIONS PLC</v>
          </cell>
          <cell r="B864" t="str">
            <v>XI0819P0160284Q019</v>
          </cell>
          <cell r="C864">
            <v>0</v>
          </cell>
          <cell r="D864" t="str">
            <v>PRD-9-03</v>
          </cell>
          <cell r="E864" t="str">
            <v>O164816</v>
          </cell>
          <cell r="F864" t="str">
            <v>FEATURENET BILL</v>
          </cell>
          <cell r="G864" t="str">
            <v>30432</v>
          </cell>
          <cell r="H864" t="str">
            <v>6114</v>
          </cell>
          <cell r="I864" t="str">
            <v>E351705</v>
          </cell>
        </row>
        <row r="865">
          <cell r="A865" t="str">
            <v>BRITISH TELECOMMUNICATIONS PLC</v>
          </cell>
          <cell r="B865" t="str">
            <v>XI0018P0130284Q031</v>
          </cell>
          <cell r="C865">
            <v>692.5</v>
          </cell>
          <cell r="D865" t="str">
            <v>PRD-9-03</v>
          </cell>
          <cell r="E865" t="str">
            <v>O164816</v>
          </cell>
          <cell r="F865" t="str">
            <v>FEATURENET BILL</v>
          </cell>
          <cell r="G865" t="str">
            <v>30432</v>
          </cell>
          <cell r="H865" t="str">
            <v>6114</v>
          </cell>
          <cell r="I865" t="str">
            <v>E354358</v>
          </cell>
        </row>
        <row r="866">
          <cell r="A866" t="str">
            <v>BRITISH TELECOMMUNICATIONS PLC</v>
          </cell>
          <cell r="B866" t="str">
            <v>XI0018P0130284Q031</v>
          </cell>
          <cell r="C866">
            <v>0</v>
          </cell>
          <cell r="D866" t="str">
            <v>PRD-9-03</v>
          </cell>
          <cell r="E866" t="str">
            <v>O164816</v>
          </cell>
          <cell r="F866" t="str">
            <v>FEATURENET BILL</v>
          </cell>
          <cell r="G866" t="str">
            <v>30432</v>
          </cell>
          <cell r="H866" t="str">
            <v>6114</v>
          </cell>
          <cell r="I866" t="str">
            <v>E354358</v>
          </cell>
        </row>
        <row r="867">
          <cell r="A867" t="str">
            <v>BRITISH TELECOMMUNICATIONS PLC</v>
          </cell>
          <cell r="B867" t="str">
            <v>XI0018P0130284Q031</v>
          </cell>
          <cell r="C867">
            <v>0</v>
          </cell>
          <cell r="D867" t="str">
            <v>PRD-9-03</v>
          </cell>
          <cell r="E867" t="str">
            <v>O164816</v>
          </cell>
          <cell r="F867" t="str">
            <v>FEATURENET BILL</v>
          </cell>
          <cell r="G867" t="str">
            <v>30432</v>
          </cell>
          <cell r="H867" t="str">
            <v>6114</v>
          </cell>
          <cell r="I867" t="str">
            <v>E354358</v>
          </cell>
        </row>
        <row r="868">
          <cell r="A868" t="str">
            <v>BRITISH TELECOMMUNICATIONS PLC</v>
          </cell>
          <cell r="B868" t="str">
            <v>EWFCIACCT0284Q014</v>
          </cell>
          <cell r="C868">
            <v>10</v>
          </cell>
          <cell r="D868" t="str">
            <v>PRD-9-03</v>
          </cell>
          <cell r="E868" t="str">
            <v>O164816</v>
          </cell>
          <cell r="F868" t="str">
            <v>FEATURENET BILL</v>
          </cell>
          <cell r="G868" t="str">
            <v>30432</v>
          </cell>
          <cell r="H868" t="str">
            <v>6114</v>
          </cell>
          <cell r="I868" t="str">
            <v>E354359</v>
          </cell>
        </row>
        <row r="869">
          <cell r="A869" t="str">
            <v>BRITISH TELECOMMUNICATIONS PLC</v>
          </cell>
          <cell r="B869" t="str">
            <v>EWFCIACCT0284Q014</v>
          </cell>
          <cell r="C869">
            <v>0</v>
          </cell>
          <cell r="D869" t="str">
            <v>PRD-9-03</v>
          </cell>
          <cell r="E869" t="str">
            <v>O164816</v>
          </cell>
          <cell r="F869" t="str">
            <v>FEATURENET BILL</v>
          </cell>
          <cell r="G869" t="str">
            <v>30432</v>
          </cell>
          <cell r="H869" t="str">
            <v>6114</v>
          </cell>
          <cell r="I869" t="str">
            <v>E354359</v>
          </cell>
        </row>
        <row r="870">
          <cell r="A870" t="str">
            <v>BRITISH TELECOMMUNICATIONS PLC</v>
          </cell>
          <cell r="B870" t="str">
            <v>EWFCIACCT0284Q014</v>
          </cell>
          <cell r="C870">
            <v>0</v>
          </cell>
          <cell r="D870" t="str">
            <v>PRD-9-03</v>
          </cell>
          <cell r="E870" t="str">
            <v>O164816</v>
          </cell>
          <cell r="F870" t="str">
            <v>FEATURENET BILL</v>
          </cell>
          <cell r="G870" t="str">
            <v>30432</v>
          </cell>
          <cell r="H870" t="str">
            <v>6114</v>
          </cell>
          <cell r="I870" t="str">
            <v>E354359</v>
          </cell>
        </row>
        <row r="871">
          <cell r="A871" t="str">
            <v>BRITISH TELECOMMUNICATIONS PLC</v>
          </cell>
          <cell r="B871" t="str">
            <v>EWFCIACCT0284Q014</v>
          </cell>
          <cell r="C871">
            <v>0</v>
          </cell>
          <cell r="D871" t="str">
            <v>PRD-9-03</v>
          </cell>
          <cell r="E871" t="str">
            <v>O164816</v>
          </cell>
          <cell r="F871" t="str">
            <v>FEATURENET BILL</v>
          </cell>
          <cell r="G871" t="str">
            <v>30432</v>
          </cell>
          <cell r="H871" t="str">
            <v>6114</v>
          </cell>
          <cell r="I871" t="str">
            <v>E354359</v>
          </cell>
        </row>
        <row r="872">
          <cell r="A872" t="str">
            <v>BRITISH TELECOMMUNICATIONS PLC</v>
          </cell>
          <cell r="B872" t="str">
            <v>XI0006P0010284Q031</v>
          </cell>
          <cell r="C872">
            <v>1745.02</v>
          </cell>
          <cell r="D872" t="str">
            <v>PRD-9-03</v>
          </cell>
          <cell r="E872" t="str">
            <v>O164816</v>
          </cell>
          <cell r="F872" t="str">
            <v>FEATURENET BILL</v>
          </cell>
          <cell r="G872" t="str">
            <v>30432</v>
          </cell>
          <cell r="H872" t="str">
            <v>6114</v>
          </cell>
          <cell r="I872" t="str">
            <v>E354360</v>
          </cell>
        </row>
        <row r="873">
          <cell r="A873" t="str">
            <v>BRITISH TELECOMMUNICATIONS PLC</v>
          </cell>
          <cell r="B873" t="str">
            <v>XI0006P0010284Q031</v>
          </cell>
          <cell r="C873">
            <v>0</v>
          </cell>
          <cell r="D873" t="str">
            <v>PRD-9-03</v>
          </cell>
          <cell r="E873" t="str">
            <v>O164816</v>
          </cell>
          <cell r="F873" t="str">
            <v>FEATURENET BILL</v>
          </cell>
          <cell r="G873" t="str">
            <v>30432</v>
          </cell>
          <cell r="H873" t="str">
            <v>6114</v>
          </cell>
          <cell r="I873" t="str">
            <v>E354360</v>
          </cell>
        </row>
        <row r="874">
          <cell r="A874" t="str">
            <v>BRITISH TELECOMMUNICATIONS PLC</v>
          </cell>
          <cell r="B874" t="str">
            <v>XI0006P0010284Q031</v>
          </cell>
          <cell r="C874">
            <v>0</v>
          </cell>
          <cell r="D874" t="str">
            <v>PRD-9-03</v>
          </cell>
          <cell r="E874" t="str">
            <v>O164816</v>
          </cell>
          <cell r="F874" t="str">
            <v>FEATURENET BILL</v>
          </cell>
          <cell r="G874" t="str">
            <v>30432</v>
          </cell>
          <cell r="H874" t="str">
            <v>6114</v>
          </cell>
          <cell r="I874" t="str">
            <v>E354360</v>
          </cell>
        </row>
        <row r="875">
          <cell r="A875" t="str">
            <v>BRITISH TELECOMMUNICATIONS PLC</v>
          </cell>
          <cell r="B875" t="str">
            <v>XI0006P0010284Q031</v>
          </cell>
          <cell r="C875">
            <v>0</v>
          </cell>
          <cell r="D875" t="str">
            <v>PRD-9-03</v>
          </cell>
          <cell r="E875" t="str">
            <v>O164816</v>
          </cell>
          <cell r="F875" t="str">
            <v>FEATURENET BILL</v>
          </cell>
          <cell r="G875" t="str">
            <v>30432</v>
          </cell>
          <cell r="H875" t="str">
            <v>6114</v>
          </cell>
          <cell r="I875" t="str">
            <v>E354360</v>
          </cell>
        </row>
        <row r="876">
          <cell r="A876" t="str">
            <v>BRITISH TELECOMMUNICATIONS PLC</v>
          </cell>
          <cell r="B876" t="str">
            <v>XI0006P0010284Q031</v>
          </cell>
          <cell r="C876">
            <v>0</v>
          </cell>
          <cell r="D876" t="str">
            <v>PRD-9-03</v>
          </cell>
          <cell r="E876" t="str">
            <v>O164816</v>
          </cell>
          <cell r="F876" t="str">
            <v>FEATURENET BILL</v>
          </cell>
          <cell r="G876" t="str">
            <v>30432</v>
          </cell>
          <cell r="H876" t="str">
            <v>6114</v>
          </cell>
          <cell r="I876" t="str">
            <v>E354360</v>
          </cell>
        </row>
        <row r="877">
          <cell r="A877" t="str">
            <v>BRITISH TELECOMMUNICATIONS PLC</v>
          </cell>
          <cell r="B877" t="str">
            <v>XI0011P0060284Q031</v>
          </cell>
          <cell r="C877">
            <v>1091.0999999999999</v>
          </cell>
          <cell r="D877" t="str">
            <v>PRD-9-03</v>
          </cell>
          <cell r="E877" t="str">
            <v>O164735</v>
          </cell>
          <cell r="F877" t="str">
            <v>FEATURENET BILL</v>
          </cell>
          <cell r="G877" t="str">
            <v>30432</v>
          </cell>
          <cell r="H877" t="str">
            <v>6114</v>
          </cell>
          <cell r="I877" t="str">
            <v>E354042</v>
          </cell>
        </row>
        <row r="878">
          <cell r="A878" t="str">
            <v>BRITISH TELECOMMUNICATIONS PLC</v>
          </cell>
          <cell r="B878" t="str">
            <v>XI0013P0080284Q031</v>
          </cell>
          <cell r="C878">
            <v>728.1</v>
          </cell>
          <cell r="D878" t="str">
            <v>PRD-9-03</v>
          </cell>
          <cell r="E878" t="str">
            <v>O164735</v>
          </cell>
          <cell r="F878" t="str">
            <v>FEATURENET BILL</v>
          </cell>
          <cell r="G878" t="str">
            <v>30432</v>
          </cell>
          <cell r="H878" t="str">
            <v>6114</v>
          </cell>
          <cell r="I878" t="str">
            <v>E354043</v>
          </cell>
        </row>
        <row r="879">
          <cell r="A879" t="str">
            <v>BRITISH TELECOMMUNICATIONS PLC</v>
          </cell>
          <cell r="B879" t="str">
            <v>XI0013P0080284Q031</v>
          </cell>
          <cell r="C879">
            <v>0</v>
          </cell>
          <cell r="D879" t="str">
            <v>PRD-9-03</v>
          </cell>
          <cell r="E879" t="str">
            <v>O164735</v>
          </cell>
          <cell r="F879" t="str">
            <v>FEATURENET BILL</v>
          </cell>
          <cell r="G879" t="str">
            <v>30432</v>
          </cell>
          <cell r="H879" t="str">
            <v>6114</v>
          </cell>
          <cell r="I879" t="str">
            <v>E354043</v>
          </cell>
        </row>
        <row r="880">
          <cell r="A880" t="str">
            <v>BRITISH TELECOMMUNICATIONS PLC</v>
          </cell>
          <cell r="B880" t="str">
            <v>XI0014P0090284Q031</v>
          </cell>
          <cell r="C880">
            <v>692.5</v>
          </cell>
          <cell r="D880" t="str">
            <v>PRD-9-03</v>
          </cell>
          <cell r="E880" t="str">
            <v>O164735</v>
          </cell>
          <cell r="F880" t="str">
            <v>FEATURENET BILL</v>
          </cell>
          <cell r="G880" t="str">
            <v>30432</v>
          </cell>
          <cell r="H880" t="str">
            <v>6114</v>
          </cell>
          <cell r="I880" t="str">
            <v>E354044</v>
          </cell>
        </row>
        <row r="881">
          <cell r="A881" t="str">
            <v>BRITISH TELECOMMUNICATIONS PLC</v>
          </cell>
          <cell r="B881" t="str">
            <v>XI0014P0090284Q031</v>
          </cell>
          <cell r="C881">
            <v>0</v>
          </cell>
          <cell r="D881" t="str">
            <v>PRD-9-03</v>
          </cell>
          <cell r="E881" t="str">
            <v>O164735</v>
          </cell>
          <cell r="F881" t="str">
            <v>FEATURENET BILL</v>
          </cell>
          <cell r="G881" t="str">
            <v>30432</v>
          </cell>
          <cell r="H881" t="str">
            <v>6114</v>
          </cell>
          <cell r="I881" t="str">
            <v>E354044</v>
          </cell>
        </row>
        <row r="882">
          <cell r="A882" t="str">
            <v>BRITISH TELECOMMUNICATIONS PLC</v>
          </cell>
          <cell r="B882" t="str">
            <v>XI0014P0090284Q031</v>
          </cell>
          <cell r="C882">
            <v>0</v>
          </cell>
          <cell r="D882" t="str">
            <v>PRD-9-03</v>
          </cell>
          <cell r="E882" t="str">
            <v>O164735</v>
          </cell>
          <cell r="F882" t="str">
            <v>FEATURENET BILL</v>
          </cell>
          <cell r="G882" t="str">
            <v>30432</v>
          </cell>
          <cell r="H882" t="str">
            <v>6114</v>
          </cell>
          <cell r="I882" t="str">
            <v>E354044</v>
          </cell>
        </row>
        <row r="883">
          <cell r="A883" t="str">
            <v>BRITISH TELECOMMUNICATIONS PLC</v>
          </cell>
          <cell r="B883" t="str">
            <v>XI0017P0120284Q031</v>
          </cell>
          <cell r="C883">
            <v>0</v>
          </cell>
          <cell r="D883" t="str">
            <v>PRD-9-03</v>
          </cell>
          <cell r="E883" t="str">
            <v>O164735</v>
          </cell>
          <cell r="F883" t="str">
            <v>FEATURENET BILL</v>
          </cell>
          <cell r="G883" t="str">
            <v>30432</v>
          </cell>
          <cell r="H883" t="str">
            <v>6114</v>
          </cell>
          <cell r="I883" t="str">
            <v>E354045</v>
          </cell>
        </row>
        <row r="884">
          <cell r="A884" t="str">
            <v>BRITISH TELECOMMUNICATIONS PLC</v>
          </cell>
          <cell r="B884" t="str">
            <v>XI0017P0120284Q031</v>
          </cell>
          <cell r="C884">
            <v>728.1</v>
          </cell>
          <cell r="D884" t="str">
            <v>PRD-9-03</v>
          </cell>
          <cell r="E884" t="str">
            <v>O164735</v>
          </cell>
          <cell r="F884" t="str">
            <v>FEATURENET BILL</v>
          </cell>
          <cell r="G884" t="str">
            <v>30432</v>
          </cell>
          <cell r="H884" t="str">
            <v>6114</v>
          </cell>
          <cell r="I884" t="str">
            <v>E354045</v>
          </cell>
        </row>
        <row r="885">
          <cell r="A885" t="str">
            <v>BRITISH TELECOMMUNICATIONS PLC</v>
          </cell>
          <cell r="B885" t="str">
            <v>XI0017P0120284Q031</v>
          </cell>
          <cell r="C885">
            <v>0</v>
          </cell>
          <cell r="D885" t="str">
            <v>PRD-9-03</v>
          </cell>
          <cell r="E885" t="str">
            <v>O164735</v>
          </cell>
          <cell r="F885" t="str">
            <v>FEATURENET BILL</v>
          </cell>
          <cell r="G885" t="str">
            <v>30432</v>
          </cell>
          <cell r="H885" t="str">
            <v>6114</v>
          </cell>
          <cell r="I885" t="str">
            <v>E354045</v>
          </cell>
        </row>
        <row r="886">
          <cell r="A886" t="str">
            <v>BRITISH TELECOMMUNICATIONS PLC</v>
          </cell>
          <cell r="B886" t="str">
            <v>XI0008P0030284Q031</v>
          </cell>
          <cell r="C886">
            <v>655.5</v>
          </cell>
          <cell r="D886" t="str">
            <v>PRD-9-03</v>
          </cell>
          <cell r="E886" t="str">
            <v>O164735</v>
          </cell>
          <cell r="F886" t="str">
            <v>FEATURENET BILL</v>
          </cell>
          <cell r="G886" t="str">
            <v>30432</v>
          </cell>
          <cell r="H886" t="str">
            <v>6114</v>
          </cell>
          <cell r="I886" t="str">
            <v>E354046</v>
          </cell>
        </row>
        <row r="887">
          <cell r="A887" t="str">
            <v>BRITISH TELECOMMUNICATIONS PLC</v>
          </cell>
          <cell r="B887" t="str">
            <v>XI0008P0030284Q031</v>
          </cell>
          <cell r="C887">
            <v>0</v>
          </cell>
          <cell r="D887" t="str">
            <v>PRD-9-03</v>
          </cell>
          <cell r="E887" t="str">
            <v>O164735</v>
          </cell>
          <cell r="F887" t="str">
            <v>FEATURENET BILL</v>
          </cell>
          <cell r="G887" t="str">
            <v>30432</v>
          </cell>
          <cell r="H887" t="str">
            <v>6114</v>
          </cell>
          <cell r="I887" t="str">
            <v>E354046</v>
          </cell>
        </row>
        <row r="888">
          <cell r="A888" t="str">
            <v>BRITISH TELECOMMUNICATIONS PLC</v>
          </cell>
          <cell r="B888" t="str">
            <v>XI0008P0030284Q031</v>
          </cell>
          <cell r="C888">
            <v>0</v>
          </cell>
          <cell r="D888" t="str">
            <v>PRD-9-03</v>
          </cell>
          <cell r="E888" t="str">
            <v>O164735</v>
          </cell>
          <cell r="F888" t="str">
            <v>FEATURENET BILL</v>
          </cell>
          <cell r="G888" t="str">
            <v>30432</v>
          </cell>
          <cell r="H888" t="str">
            <v>6114</v>
          </cell>
          <cell r="I888" t="str">
            <v>E354046</v>
          </cell>
        </row>
        <row r="889">
          <cell r="A889" t="str">
            <v>BRITISH TELECOMMUNICATIONS PLC</v>
          </cell>
          <cell r="B889" t="str">
            <v>XI0008P0030284Q031</v>
          </cell>
          <cell r="C889">
            <v>0</v>
          </cell>
          <cell r="D889" t="str">
            <v>PRD-9-03</v>
          </cell>
          <cell r="E889" t="str">
            <v>O164735</v>
          </cell>
          <cell r="F889" t="str">
            <v>FEATURENET BILL</v>
          </cell>
          <cell r="G889" t="str">
            <v>30432</v>
          </cell>
          <cell r="H889" t="str">
            <v>6114</v>
          </cell>
          <cell r="I889" t="str">
            <v>E354046</v>
          </cell>
        </row>
        <row r="890">
          <cell r="A890" t="str">
            <v>BRITISH TELECOMMUNICATIONS PLC</v>
          </cell>
          <cell r="B890" t="str">
            <v>XI0009P0040284Q031</v>
          </cell>
          <cell r="C890">
            <v>0</v>
          </cell>
          <cell r="D890" t="str">
            <v>PRD-9-03</v>
          </cell>
          <cell r="E890" t="str">
            <v>O164735</v>
          </cell>
          <cell r="F890" t="str">
            <v>FEATURENET BILL</v>
          </cell>
          <cell r="G890" t="str">
            <v>30432</v>
          </cell>
          <cell r="H890" t="str">
            <v>6114</v>
          </cell>
          <cell r="I890" t="str">
            <v>E354047</v>
          </cell>
        </row>
        <row r="891">
          <cell r="A891" t="str">
            <v>BRITISH TELECOMMUNICATIONS PLC</v>
          </cell>
          <cell r="B891" t="str">
            <v>XI0009P0040284Q031</v>
          </cell>
          <cell r="C891">
            <v>692.5</v>
          </cell>
          <cell r="D891" t="str">
            <v>PRD-9-03</v>
          </cell>
          <cell r="E891" t="str">
            <v>O164735</v>
          </cell>
          <cell r="F891" t="str">
            <v>FEATURENET BILL</v>
          </cell>
          <cell r="G891" t="str">
            <v>30432</v>
          </cell>
          <cell r="H891" t="str">
            <v>6114</v>
          </cell>
          <cell r="I891" t="str">
            <v>E354047</v>
          </cell>
        </row>
        <row r="892">
          <cell r="A892" t="str">
            <v>BRITISH TELECOMMUNICATIONS PLC</v>
          </cell>
          <cell r="B892" t="str">
            <v>XI0009P0040284Q031</v>
          </cell>
          <cell r="C892">
            <v>0</v>
          </cell>
          <cell r="D892" t="str">
            <v>PRD-9-03</v>
          </cell>
          <cell r="E892" t="str">
            <v>O164735</v>
          </cell>
          <cell r="F892" t="str">
            <v>FEATURENET BILL</v>
          </cell>
          <cell r="G892" t="str">
            <v>30432</v>
          </cell>
          <cell r="H892" t="str">
            <v>6114</v>
          </cell>
          <cell r="I892" t="str">
            <v>E354047</v>
          </cell>
        </row>
        <row r="893">
          <cell r="A893" t="str">
            <v>BRITISH TELECOMMUNICATIONS PLC</v>
          </cell>
          <cell r="B893" t="str">
            <v>XI0009P0040284Q031</v>
          </cell>
          <cell r="C893">
            <v>0</v>
          </cell>
          <cell r="D893" t="str">
            <v>PRD-9-03</v>
          </cell>
          <cell r="E893" t="str">
            <v>O164735</v>
          </cell>
          <cell r="F893" t="str">
            <v>FEATURENET BILL</v>
          </cell>
          <cell r="G893" t="str">
            <v>30432</v>
          </cell>
          <cell r="H893" t="str">
            <v>6114</v>
          </cell>
          <cell r="I893" t="str">
            <v>E354047</v>
          </cell>
        </row>
        <row r="894">
          <cell r="A894" t="str">
            <v>BRITISH TELECOMMUNICATIONS PLC</v>
          </cell>
          <cell r="B894" t="str">
            <v>XI0837P0180284Q010</v>
          </cell>
          <cell r="C894">
            <v>595</v>
          </cell>
          <cell r="D894" t="str">
            <v>PRD-9-03</v>
          </cell>
          <cell r="E894" t="str">
            <v>O164735</v>
          </cell>
          <cell r="F894" t="str">
            <v>FEATURENET BILL</v>
          </cell>
          <cell r="G894" t="str">
            <v>30432</v>
          </cell>
          <cell r="H894" t="str">
            <v>6114</v>
          </cell>
          <cell r="I894" t="str">
            <v>E354048</v>
          </cell>
        </row>
        <row r="895">
          <cell r="A895" t="str">
            <v>BRITISH TELECOMMUNICATIONS PLC</v>
          </cell>
          <cell r="B895" t="str">
            <v>XI0837P0180284Q010</v>
          </cell>
          <cell r="C895">
            <v>0</v>
          </cell>
          <cell r="D895" t="str">
            <v>PRD-9-03</v>
          </cell>
          <cell r="E895" t="str">
            <v>O164735</v>
          </cell>
          <cell r="F895" t="str">
            <v>FEATURENET BILL</v>
          </cell>
          <cell r="G895" t="str">
            <v>30432</v>
          </cell>
          <cell r="H895" t="str">
            <v>6114</v>
          </cell>
          <cell r="I895" t="str">
            <v>E354048</v>
          </cell>
        </row>
        <row r="896">
          <cell r="A896" t="str">
            <v>BRITISH TELECOMMUNICATIONS PLC</v>
          </cell>
          <cell r="B896" t="str">
            <v>XI0837P0180284Q010</v>
          </cell>
          <cell r="C896">
            <v>0</v>
          </cell>
          <cell r="D896" t="str">
            <v>PRD-9-03</v>
          </cell>
          <cell r="E896" t="str">
            <v>O164735</v>
          </cell>
          <cell r="F896" t="str">
            <v>FEATURENET BILL</v>
          </cell>
          <cell r="G896" t="str">
            <v>30432</v>
          </cell>
          <cell r="H896" t="str">
            <v>6114</v>
          </cell>
          <cell r="I896" t="str">
            <v>E354048</v>
          </cell>
        </row>
        <row r="897">
          <cell r="A897" t="str">
            <v>BRITISH TELECOMMUNICATIONS PLC</v>
          </cell>
          <cell r="B897" t="str">
            <v>XI0837P0180284Q010</v>
          </cell>
          <cell r="C897">
            <v>0</v>
          </cell>
          <cell r="D897" t="str">
            <v>PRD-9-03</v>
          </cell>
          <cell r="E897" t="str">
            <v>O164735</v>
          </cell>
          <cell r="F897" t="str">
            <v>FEATURENET BILL</v>
          </cell>
          <cell r="G897" t="str">
            <v>30432</v>
          </cell>
          <cell r="H897" t="str">
            <v>6114</v>
          </cell>
          <cell r="I897" t="str">
            <v>E354048</v>
          </cell>
        </row>
        <row r="898">
          <cell r="A898" t="str">
            <v>BRITISH TELECOMMUNICATIONS PLC</v>
          </cell>
          <cell r="B898" t="str">
            <v>XI0837P0180284Q010</v>
          </cell>
          <cell r="C898">
            <v>0</v>
          </cell>
          <cell r="D898" t="str">
            <v>PRD-9-03</v>
          </cell>
          <cell r="E898" t="str">
            <v>O164735</v>
          </cell>
          <cell r="F898" t="str">
            <v>FEATURENET BILL</v>
          </cell>
          <cell r="G898" t="str">
            <v>30432</v>
          </cell>
          <cell r="H898" t="str">
            <v>6114</v>
          </cell>
          <cell r="I898" t="str">
            <v>E354048</v>
          </cell>
        </row>
        <row r="899">
          <cell r="A899" t="str">
            <v>BRITISH TELECOMMUNICATIONS PLC</v>
          </cell>
          <cell r="B899" t="str">
            <v>XI0837P0180284Q010</v>
          </cell>
          <cell r="C899">
            <v>0</v>
          </cell>
          <cell r="D899" t="str">
            <v>PRD-9-03</v>
          </cell>
          <cell r="E899" t="str">
            <v>O164735</v>
          </cell>
          <cell r="F899" t="str">
            <v>FEATURENET BILL</v>
          </cell>
          <cell r="G899" t="str">
            <v>30432</v>
          </cell>
          <cell r="H899" t="str">
            <v>6114</v>
          </cell>
          <cell r="I899" t="str">
            <v>E354048</v>
          </cell>
        </row>
        <row r="900">
          <cell r="A900" t="str">
            <v>BRITISH TELECOMMUNICATIONS PLC</v>
          </cell>
          <cell r="B900" t="str">
            <v>XI0837P0180284Q010</v>
          </cell>
          <cell r="C900">
            <v>0</v>
          </cell>
          <cell r="D900" t="str">
            <v>PRD-9-03</v>
          </cell>
          <cell r="E900" t="str">
            <v>O164735</v>
          </cell>
          <cell r="F900" t="str">
            <v>FEATURENET BILL</v>
          </cell>
          <cell r="G900" t="str">
            <v>30432</v>
          </cell>
          <cell r="H900" t="str">
            <v>6114</v>
          </cell>
          <cell r="I900" t="str">
            <v>E354048</v>
          </cell>
        </row>
        <row r="901">
          <cell r="A901" t="str">
            <v>BRITISH TELECOMMUNICATIONS PLC</v>
          </cell>
          <cell r="B901" t="str">
            <v>WM35077574Q007</v>
          </cell>
          <cell r="C901">
            <v>47.97</v>
          </cell>
          <cell r="D901" t="str">
            <v>PRD-9-03</v>
          </cell>
          <cell r="G901" t="str">
            <v>30432</v>
          </cell>
          <cell r="H901" t="str">
            <v>6114</v>
          </cell>
          <cell r="I901" t="str">
            <v>E350104</v>
          </cell>
        </row>
        <row r="902">
          <cell r="A902" t="str">
            <v>BRITISH TELECOMMUNICATIONS PLC</v>
          </cell>
          <cell r="B902" t="str">
            <v>WM35148811Q006</v>
          </cell>
          <cell r="C902">
            <v>47.97</v>
          </cell>
          <cell r="D902" t="str">
            <v>PRD-9-03</v>
          </cell>
          <cell r="E902" t="str">
            <v>O164357</v>
          </cell>
          <cell r="F902" t="str">
            <v>PAYMENT OF BT INTERNET ACCOUNTS</v>
          </cell>
          <cell r="G902" t="str">
            <v>30432</v>
          </cell>
          <cell r="H902" t="str">
            <v>6114</v>
          </cell>
          <cell r="I902" t="str">
            <v>E350648</v>
          </cell>
        </row>
        <row r="903">
          <cell r="A903" t="str">
            <v>BRITISH TELECOMMUNICATIONS PLC</v>
          </cell>
          <cell r="B903" t="str">
            <v>WM35459635Q001</v>
          </cell>
          <cell r="C903">
            <v>52.18</v>
          </cell>
          <cell r="D903" t="str">
            <v>PRD-9-03</v>
          </cell>
          <cell r="E903" t="str">
            <v>O164357</v>
          </cell>
          <cell r="F903" t="str">
            <v>PAYMENT OF BT INTERNET ACCOUNTS</v>
          </cell>
          <cell r="G903" t="str">
            <v>30432</v>
          </cell>
          <cell r="H903" t="str">
            <v>6114</v>
          </cell>
          <cell r="I903" t="str">
            <v>E351375</v>
          </cell>
        </row>
        <row r="904">
          <cell r="A904" t="str">
            <v>BRITISH TELECOMMUNICATIONS PLC</v>
          </cell>
          <cell r="B904" t="str">
            <v>WM35459591Q001</v>
          </cell>
          <cell r="C904">
            <v>52.18</v>
          </cell>
          <cell r="D904" t="str">
            <v>PRD-9-03</v>
          </cell>
          <cell r="E904" t="str">
            <v>O164357</v>
          </cell>
          <cell r="F904" t="str">
            <v>PAYMENT OF BT INTERNET ACCOUNTS</v>
          </cell>
          <cell r="G904" t="str">
            <v>30432</v>
          </cell>
          <cell r="H904" t="str">
            <v>6114</v>
          </cell>
          <cell r="I904" t="str">
            <v>E351376</v>
          </cell>
        </row>
        <row r="905">
          <cell r="A905" t="str">
            <v>BRITISH TELECOMMUNICATIONS PLC</v>
          </cell>
          <cell r="B905" t="str">
            <v>WM34928858Q009</v>
          </cell>
          <cell r="C905">
            <v>47.97</v>
          </cell>
          <cell r="D905" t="str">
            <v>PRD-9-03</v>
          </cell>
          <cell r="E905" t="str">
            <v>O164357</v>
          </cell>
          <cell r="F905" t="str">
            <v>PAYMENT OF BT INTERNET ACCOUNTS</v>
          </cell>
          <cell r="G905" t="str">
            <v>30432</v>
          </cell>
          <cell r="H905" t="str">
            <v>6114</v>
          </cell>
          <cell r="I905" t="str">
            <v>E350649</v>
          </cell>
        </row>
        <row r="906">
          <cell r="A906" t="str">
            <v>BRITISH TELECOMMUNICATIONS PLC</v>
          </cell>
          <cell r="B906" t="str">
            <v>WM34928858Q009</v>
          </cell>
          <cell r="C906">
            <v>0</v>
          </cell>
          <cell r="D906" t="str">
            <v>PRD-9-03</v>
          </cell>
          <cell r="E906" t="str">
            <v>O164357</v>
          </cell>
          <cell r="F906" t="str">
            <v>PAYMENT OF BT INTERNET ACCOUNTS</v>
          </cell>
          <cell r="G906" t="str">
            <v>30432</v>
          </cell>
          <cell r="H906" t="str">
            <v>6114</v>
          </cell>
          <cell r="I906" t="str">
            <v>E350649</v>
          </cell>
        </row>
        <row r="907">
          <cell r="A907" t="str">
            <v>BRITISH TELECOMMUNICATIONS PLC</v>
          </cell>
          <cell r="B907" t="str">
            <v>WM35108126Q006</v>
          </cell>
          <cell r="C907">
            <v>47.97</v>
          </cell>
          <cell r="D907" t="str">
            <v>PRD-9-03</v>
          </cell>
          <cell r="E907" t="str">
            <v>O164357</v>
          </cell>
          <cell r="F907" t="str">
            <v>PAYMENT OF BT INTERNET ACCOUNTS</v>
          </cell>
          <cell r="G907" t="str">
            <v>30432</v>
          </cell>
          <cell r="H907" t="str">
            <v>6114</v>
          </cell>
          <cell r="I907" t="str">
            <v>E351161</v>
          </cell>
        </row>
        <row r="908">
          <cell r="A908" t="str">
            <v>BRITISH TELECOMMUNICATIONS PLC</v>
          </cell>
          <cell r="B908" t="str">
            <v>WM35108126Q006</v>
          </cell>
          <cell r="C908">
            <v>0</v>
          </cell>
          <cell r="D908" t="str">
            <v>PRD-9-03</v>
          </cell>
          <cell r="E908" t="str">
            <v>O164357</v>
          </cell>
          <cell r="F908" t="str">
            <v>PAYMENT OF BT INTERNET ACCOUNTS</v>
          </cell>
          <cell r="G908" t="str">
            <v>30432</v>
          </cell>
          <cell r="H908" t="str">
            <v>6114</v>
          </cell>
          <cell r="I908" t="str">
            <v>E351161</v>
          </cell>
        </row>
        <row r="909">
          <cell r="A909" t="str">
            <v>BRITISH TELECOMMUNICATIONS PLC</v>
          </cell>
          <cell r="B909" t="str">
            <v>WM35456903S002</v>
          </cell>
          <cell r="C909">
            <v>102.51</v>
          </cell>
          <cell r="D909" t="str">
            <v>PRD-9-03</v>
          </cell>
          <cell r="E909" t="str">
            <v>O164357</v>
          </cell>
          <cell r="F909" t="str">
            <v>PAYMENT OF BT INTERNET ACCOUNTS</v>
          </cell>
          <cell r="G909" t="str">
            <v>30432</v>
          </cell>
          <cell r="H909" t="str">
            <v>6114</v>
          </cell>
          <cell r="I909" t="str">
            <v>E351373</v>
          </cell>
        </row>
        <row r="910">
          <cell r="A910" t="str">
            <v>BRITISH TELECOMMUNICATIONS PLC</v>
          </cell>
          <cell r="B910" t="str">
            <v>WM35456903S002</v>
          </cell>
          <cell r="C910">
            <v>0</v>
          </cell>
          <cell r="D910" t="str">
            <v>PRD-9-03</v>
          </cell>
          <cell r="E910" t="str">
            <v>O164357</v>
          </cell>
          <cell r="F910" t="str">
            <v>PAYMENT OF BT INTERNET ACCOUNTS</v>
          </cell>
          <cell r="G910" t="str">
            <v>30432</v>
          </cell>
          <cell r="H910" t="str">
            <v>6114</v>
          </cell>
          <cell r="I910" t="str">
            <v>E351373</v>
          </cell>
        </row>
        <row r="911">
          <cell r="A911" t="str">
            <v>BRITISH TELECOMMUNICATIONS PLC</v>
          </cell>
          <cell r="B911" t="str">
            <v>WM35456941S002</v>
          </cell>
          <cell r="C911">
            <v>102.51</v>
          </cell>
          <cell r="D911" t="str">
            <v>PRD-9-03</v>
          </cell>
          <cell r="E911" t="str">
            <v>O164357</v>
          </cell>
          <cell r="F911" t="str">
            <v>PAYMENT OF BT INTERNET ACCOUNTS</v>
          </cell>
          <cell r="G911" t="str">
            <v>30432</v>
          </cell>
          <cell r="H911" t="str">
            <v>6114</v>
          </cell>
          <cell r="I911" t="str">
            <v>E351296</v>
          </cell>
        </row>
        <row r="912">
          <cell r="A912" t="str">
            <v>BRITISH TELECOMMUNICATIONS PLC</v>
          </cell>
          <cell r="B912" t="str">
            <v>WM35456941S002</v>
          </cell>
          <cell r="C912">
            <v>0</v>
          </cell>
          <cell r="D912" t="str">
            <v>PRD-9-03</v>
          </cell>
          <cell r="E912" t="str">
            <v>O164357</v>
          </cell>
          <cell r="F912" t="str">
            <v>PAYMENT OF BT INTERNET ACCOUNTS</v>
          </cell>
          <cell r="G912" t="str">
            <v>30432</v>
          </cell>
          <cell r="H912" t="str">
            <v>6114</v>
          </cell>
          <cell r="I912" t="str">
            <v>E351296</v>
          </cell>
        </row>
        <row r="913">
          <cell r="A913" t="str">
            <v>BRITISH TELECOMMUNICATIONS PLC</v>
          </cell>
          <cell r="B913" t="str">
            <v>WM35457128S002</v>
          </cell>
          <cell r="C913">
            <v>0</v>
          </cell>
          <cell r="D913" t="str">
            <v>PRD-9-03</v>
          </cell>
          <cell r="E913" t="str">
            <v>O164357</v>
          </cell>
          <cell r="F913" t="str">
            <v>PAYMENT OF BT INTERNET ACCOUNTS</v>
          </cell>
          <cell r="G913" t="str">
            <v>30432</v>
          </cell>
          <cell r="H913" t="str">
            <v>6114</v>
          </cell>
          <cell r="I913" t="str">
            <v>E351273</v>
          </cell>
        </row>
        <row r="914">
          <cell r="A914" t="str">
            <v>BRITISH TELECOMMUNICATIONS PLC</v>
          </cell>
          <cell r="B914" t="str">
            <v>WM35457128S002</v>
          </cell>
          <cell r="C914">
            <v>106.19</v>
          </cell>
          <cell r="D914" t="str">
            <v>PRD-9-03</v>
          </cell>
          <cell r="E914" t="str">
            <v>O164357</v>
          </cell>
          <cell r="F914" t="str">
            <v>PAYMENT OF BT INTERNET ACCOUNTS</v>
          </cell>
          <cell r="G914" t="str">
            <v>30432</v>
          </cell>
          <cell r="H914" t="str">
            <v>6114</v>
          </cell>
          <cell r="I914" t="str">
            <v>E351273</v>
          </cell>
        </row>
        <row r="915">
          <cell r="A915" t="str">
            <v>BRITISH TELECOMMUNICATIONS PLC</v>
          </cell>
          <cell r="B915" t="str">
            <v>WM35457128S002</v>
          </cell>
          <cell r="C915">
            <v>0</v>
          </cell>
          <cell r="D915" t="str">
            <v>PRD-9-03</v>
          </cell>
          <cell r="E915" t="str">
            <v>O164357</v>
          </cell>
          <cell r="F915" t="str">
            <v>PAYMENT OF BT INTERNET ACCOUNTS</v>
          </cell>
          <cell r="G915" t="str">
            <v>30432</v>
          </cell>
          <cell r="H915" t="str">
            <v>6114</v>
          </cell>
          <cell r="I915" t="str">
            <v>E351273</v>
          </cell>
        </row>
        <row r="916">
          <cell r="A916" t="str">
            <v>BRITISH TELECOMMUNICATIONS PLC</v>
          </cell>
          <cell r="B916" t="str">
            <v>WM35455683S002</v>
          </cell>
          <cell r="C916">
            <v>0</v>
          </cell>
          <cell r="D916" t="str">
            <v>PRD-9-03</v>
          </cell>
          <cell r="E916" t="str">
            <v>O164357</v>
          </cell>
          <cell r="F916" t="str">
            <v>PAYMENT OF BT INTERNET ACCOUNTS</v>
          </cell>
          <cell r="G916" t="str">
            <v>30432</v>
          </cell>
          <cell r="H916" t="str">
            <v>6114</v>
          </cell>
          <cell r="I916" t="str">
            <v>E351372</v>
          </cell>
        </row>
        <row r="917">
          <cell r="A917" t="str">
            <v>BRITISH TELECOMMUNICATIONS PLC</v>
          </cell>
          <cell r="B917" t="str">
            <v>WM35455683S002</v>
          </cell>
          <cell r="C917">
            <v>106.19</v>
          </cell>
          <cell r="D917" t="str">
            <v>PRD-9-03</v>
          </cell>
          <cell r="E917" t="str">
            <v>O164357</v>
          </cell>
          <cell r="F917" t="str">
            <v>PAYMENT OF BT INTERNET ACCOUNTS</v>
          </cell>
          <cell r="G917" t="str">
            <v>30432</v>
          </cell>
          <cell r="H917" t="str">
            <v>6114</v>
          </cell>
          <cell r="I917" t="str">
            <v>E351372</v>
          </cell>
        </row>
        <row r="918">
          <cell r="A918" t="str">
            <v>BRITISH TELECOMMUNICATIONS PLC</v>
          </cell>
          <cell r="B918" t="str">
            <v>WM35455683S002</v>
          </cell>
          <cell r="C918">
            <v>0</v>
          </cell>
          <cell r="D918" t="str">
            <v>PRD-9-03</v>
          </cell>
          <cell r="E918" t="str">
            <v>O164357</v>
          </cell>
          <cell r="F918" t="str">
            <v>PAYMENT OF BT INTERNET ACCOUNTS</v>
          </cell>
          <cell r="G918" t="str">
            <v>30432</v>
          </cell>
          <cell r="H918" t="str">
            <v>6114</v>
          </cell>
          <cell r="I918" t="str">
            <v>E351372</v>
          </cell>
        </row>
        <row r="919">
          <cell r="A919" t="str">
            <v>BRITISH TELECOMMUNICATIONS PLC</v>
          </cell>
          <cell r="B919" t="str">
            <v>WM34951172Q009</v>
          </cell>
          <cell r="C919">
            <v>0</v>
          </cell>
          <cell r="D919" t="str">
            <v>PRD-9-03</v>
          </cell>
          <cell r="E919" t="str">
            <v>O164357</v>
          </cell>
          <cell r="F919" t="str">
            <v>PAYMENT OF BT INTERNET ACCOUNTS</v>
          </cell>
          <cell r="G919" t="str">
            <v>30432</v>
          </cell>
          <cell r="H919" t="str">
            <v>6114</v>
          </cell>
          <cell r="I919" t="str">
            <v>E353374</v>
          </cell>
        </row>
        <row r="920">
          <cell r="A920" t="str">
            <v>BRITISH TELECOMMUNICATIONS PLC</v>
          </cell>
          <cell r="B920" t="str">
            <v>WM34951172Q009</v>
          </cell>
          <cell r="C920">
            <v>0</v>
          </cell>
          <cell r="D920" t="str">
            <v>PRD-9-03</v>
          </cell>
          <cell r="E920" t="str">
            <v>O164357</v>
          </cell>
          <cell r="F920" t="str">
            <v>PAYMENT OF BT INTERNET ACCOUNTS</v>
          </cell>
          <cell r="G920" t="str">
            <v>30432</v>
          </cell>
          <cell r="H920" t="str">
            <v>6114</v>
          </cell>
          <cell r="I920" t="str">
            <v>E353374</v>
          </cell>
        </row>
        <row r="921">
          <cell r="A921" t="str">
            <v>BRITISH TELECOMMUNICATIONS PLC</v>
          </cell>
          <cell r="B921" t="str">
            <v>WM34951172Q009</v>
          </cell>
          <cell r="C921">
            <v>47.97</v>
          </cell>
          <cell r="D921" t="str">
            <v>PRD-9-03</v>
          </cell>
          <cell r="E921" t="str">
            <v>O164357</v>
          </cell>
          <cell r="F921" t="str">
            <v>PAYMENT OF BT INTERNET ACCOUNTS</v>
          </cell>
          <cell r="G921" t="str">
            <v>30432</v>
          </cell>
          <cell r="H921" t="str">
            <v>6114</v>
          </cell>
          <cell r="I921" t="str">
            <v>E353374</v>
          </cell>
        </row>
        <row r="922">
          <cell r="A922" t="str">
            <v>BRITISH TELECOMMUNICATIONS PLC</v>
          </cell>
          <cell r="B922" t="str">
            <v>WM34951172Q009</v>
          </cell>
          <cell r="C922">
            <v>0</v>
          </cell>
          <cell r="D922" t="str">
            <v>PRD-9-03</v>
          </cell>
          <cell r="E922" t="str">
            <v>O164357</v>
          </cell>
          <cell r="F922" t="str">
            <v>PAYMENT OF BT INTERNET ACCOUNTS</v>
          </cell>
          <cell r="G922" t="str">
            <v>30432</v>
          </cell>
          <cell r="H922" t="str">
            <v>6114</v>
          </cell>
          <cell r="I922" t="str">
            <v>E353374</v>
          </cell>
        </row>
        <row r="923">
          <cell r="A923" t="str">
            <v>BRITISH TELECOMMUNICATIONS PLC</v>
          </cell>
          <cell r="B923" t="str">
            <v>WM34863985Q010</v>
          </cell>
          <cell r="C923">
            <v>0</v>
          </cell>
          <cell r="D923" t="str">
            <v>PRD-9-03</v>
          </cell>
          <cell r="E923" t="str">
            <v>O164357</v>
          </cell>
          <cell r="F923" t="str">
            <v>PAYMENT OF BT INTERNET ACCOUNTS</v>
          </cell>
          <cell r="G923" t="str">
            <v>30432</v>
          </cell>
          <cell r="H923" t="str">
            <v>6114</v>
          </cell>
          <cell r="I923" t="str">
            <v>E353373</v>
          </cell>
        </row>
        <row r="924">
          <cell r="A924" t="str">
            <v>BRITISH TELECOMMUNICATIONS PLC</v>
          </cell>
          <cell r="B924" t="str">
            <v>WM34863985Q010</v>
          </cell>
          <cell r="C924">
            <v>0</v>
          </cell>
          <cell r="D924" t="str">
            <v>PRD-9-03</v>
          </cell>
          <cell r="E924" t="str">
            <v>O164357</v>
          </cell>
          <cell r="F924" t="str">
            <v>PAYMENT OF BT INTERNET ACCOUNTS</v>
          </cell>
          <cell r="G924" t="str">
            <v>30432</v>
          </cell>
          <cell r="H924" t="str">
            <v>6114</v>
          </cell>
          <cell r="I924" t="str">
            <v>E353373</v>
          </cell>
        </row>
        <row r="925">
          <cell r="A925" t="str">
            <v>BRITISH TELECOMMUNICATIONS PLC</v>
          </cell>
          <cell r="B925" t="str">
            <v>WM34863985Q010</v>
          </cell>
          <cell r="C925">
            <v>47.97</v>
          </cell>
          <cell r="D925" t="str">
            <v>PRD-9-03</v>
          </cell>
          <cell r="E925" t="str">
            <v>O164357</v>
          </cell>
          <cell r="F925" t="str">
            <v>PAYMENT OF BT INTERNET ACCOUNTS</v>
          </cell>
          <cell r="G925" t="str">
            <v>30432</v>
          </cell>
          <cell r="H925" t="str">
            <v>6114</v>
          </cell>
          <cell r="I925" t="str">
            <v>E353373</v>
          </cell>
        </row>
        <row r="926">
          <cell r="A926" t="str">
            <v>BRITISH TELECOMMUNICATIONS PLC</v>
          </cell>
          <cell r="B926" t="str">
            <v>WM34863985Q010</v>
          </cell>
          <cell r="C926">
            <v>0</v>
          </cell>
          <cell r="D926" t="str">
            <v>PRD-9-03</v>
          </cell>
          <cell r="E926" t="str">
            <v>O164357</v>
          </cell>
          <cell r="F926" t="str">
            <v>PAYMENT OF BT INTERNET ACCOUNTS</v>
          </cell>
          <cell r="G926" t="str">
            <v>30432</v>
          </cell>
          <cell r="H926" t="str">
            <v>6114</v>
          </cell>
          <cell r="I926" t="str">
            <v>E353373</v>
          </cell>
        </row>
        <row r="927">
          <cell r="A927" t="str">
            <v>BRITISH TELECOMMUNICATIONS PLC</v>
          </cell>
          <cell r="B927" t="str">
            <v>WM34863263Q010</v>
          </cell>
          <cell r="C927">
            <v>0</v>
          </cell>
          <cell r="D927" t="str">
            <v>PRD-9-03</v>
          </cell>
          <cell r="E927" t="str">
            <v>O164357</v>
          </cell>
          <cell r="F927" t="str">
            <v>PAYMENT OF BT INTERNET ACCOUNTS</v>
          </cell>
          <cell r="G927" t="str">
            <v>30432</v>
          </cell>
          <cell r="H927" t="str">
            <v>6114</v>
          </cell>
          <cell r="I927" t="str">
            <v>E353372</v>
          </cell>
        </row>
        <row r="928">
          <cell r="A928" t="str">
            <v>BRITISH TELECOMMUNICATIONS PLC</v>
          </cell>
          <cell r="B928" t="str">
            <v>WM34863263Q010</v>
          </cell>
          <cell r="C928">
            <v>0</v>
          </cell>
          <cell r="D928" t="str">
            <v>PRD-9-03</v>
          </cell>
          <cell r="E928" t="str">
            <v>O164357</v>
          </cell>
          <cell r="F928" t="str">
            <v>PAYMENT OF BT INTERNET ACCOUNTS</v>
          </cell>
          <cell r="G928" t="str">
            <v>30432</v>
          </cell>
          <cell r="H928" t="str">
            <v>6114</v>
          </cell>
          <cell r="I928" t="str">
            <v>E353372</v>
          </cell>
        </row>
        <row r="929">
          <cell r="A929" t="str">
            <v>BRITISH TELECOMMUNICATIONS PLC</v>
          </cell>
          <cell r="B929" t="str">
            <v>WM34863263Q010</v>
          </cell>
          <cell r="C929">
            <v>47.97</v>
          </cell>
          <cell r="D929" t="str">
            <v>PRD-9-03</v>
          </cell>
          <cell r="E929" t="str">
            <v>O164357</v>
          </cell>
          <cell r="F929" t="str">
            <v>PAYMENT OF BT INTERNET ACCOUNTS</v>
          </cell>
          <cell r="G929" t="str">
            <v>30432</v>
          </cell>
          <cell r="H929" t="str">
            <v>6114</v>
          </cell>
          <cell r="I929" t="str">
            <v>E353372</v>
          </cell>
        </row>
        <row r="930">
          <cell r="A930" t="str">
            <v>BRITISH TELECOMMUNICATIONS PLC</v>
          </cell>
          <cell r="B930" t="str">
            <v>WM34863263Q010</v>
          </cell>
          <cell r="C930">
            <v>0</v>
          </cell>
          <cell r="D930" t="str">
            <v>PRD-9-03</v>
          </cell>
          <cell r="E930" t="str">
            <v>O164357</v>
          </cell>
          <cell r="F930" t="str">
            <v>PAYMENT OF BT INTERNET ACCOUNTS</v>
          </cell>
          <cell r="G930" t="str">
            <v>30432</v>
          </cell>
          <cell r="H930" t="str">
            <v>6114</v>
          </cell>
          <cell r="I930" t="str">
            <v>E353372</v>
          </cell>
        </row>
        <row r="931">
          <cell r="A931" t="str">
            <v>BRITISH TELECOMMUNICATIONS PLC</v>
          </cell>
          <cell r="B931" t="str">
            <v>WM34863252Q010</v>
          </cell>
          <cell r="C931">
            <v>0</v>
          </cell>
          <cell r="D931" t="str">
            <v>PRD-9-03</v>
          </cell>
          <cell r="E931" t="str">
            <v>O164357</v>
          </cell>
          <cell r="F931" t="str">
            <v>PAYMENT OF BT INTERNET ACCOUNTS</v>
          </cell>
          <cell r="G931" t="str">
            <v>30432</v>
          </cell>
          <cell r="H931" t="str">
            <v>6114</v>
          </cell>
          <cell r="I931" t="str">
            <v>E353371</v>
          </cell>
        </row>
        <row r="932">
          <cell r="A932" t="str">
            <v>BRITISH TELECOMMUNICATIONS PLC</v>
          </cell>
          <cell r="B932" t="str">
            <v>WM34863252Q010</v>
          </cell>
          <cell r="C932">
            <v>0</v>
          </cell>
          <cell r="D932" t="str">
            <v>PRD-9-03</v>
          </cell>
          <cell r="E932" t="str">
            <v>O164357</v>
          </cell>
          <cell r="F932" t="str">
            <v>PAYMENT OF BT INTERNET ACCOUNTS</v>
          </cell>
          <cell r="G932" t="str">
            <v>30432</v>
          </cell>
          <cell r="H932" t="str">
            <v>6114</v>
          </cell>
          <cell r="I932" t="str">
            <v>E353371</v>
          </cell>
        </row>
        <row r="933">
          <cell r="A933" t="str">
            <v>BRITISH TELECOMMUNICATIONS PLC</v>
          </cell>
          <cell r="B933" t="str">
            <v>WM34863252Q010</v>
          </cell>
          <cell r="C933">
            <v>47.97</v>
          </cell>
          <cell r="D933" t="str">
            <v>PRD-9-03</v>
          </cell>
          <cell r="E933" t="str">
            <v>O164357</v>
          </cell>
          <cell r="F933" t="str">
            <v>PAYMENT OF BT INTERNET ACCOUNTS</v>
          </cell>
          <cell r="G933" t="str">
            <v>30432</v>
          </cell>
          <cell r="H933" t="str">
            <v>6114</v>
          </cell>
          <cell r="I933" t="str">
            <v>E353371</v>
          </cell>
        </row>
        <row r="934">
          <cell r="A934" t="str">
            <v>BRITISH TELECOMMUNICATIONS PLC</v>
          </cell>
          <cell r="B934" t="str">
            <v>WM34863252Q010</v>
          </cell>
          <cell r="C934">
            <v>0</v>
          </cell>
          <cell r="D934" t="str">
            <v>PRD-9-03</v>
          </cell>
          <cell r="E934" t="str">
            <v>O164357</v>
          </cell>
          <cell r="F934" t="str">
            <v>PAYMENT OF BT INTERNET ACCOUNTS</v>
          </cell>
          <cell r="G934" t="str">
            <v>30432</v>
          </cell>
          <cell r="H934" t="str">
            <v>6114</v>
          </cell>
          <cell r="I934" t="str">
            <v>E353371</v>
          </cell>
        </row>
        <row r="935">
          <cell r="A935" t="str">
            <v>BRITISH TELECOMMUNICATIONS PLC</v>
          </cell>
          <cell r="B935" t="str">
            <v>WM34861676Q010</v>
          </cell>
          <cell r="C935">
            <v>0</v>
          </cell>
          <cell r="D935" t="str">
            <v>PRD-9-03</v>
          </cell>
          <cell r="E935" t="str">
            <v>O164357</v>
          </cell>
          <cell r="F935" t="str">
            <v>PAYMENT OF BT INTERNET ACCOUNTS</v>
          </cell>
          <cell r="G935" t="str">
            <v>30432</v>
          </cell>
          <cell r="H935" t="str">
            <v>6114</v>
          </cell>
          <cell r="I935" t="str">
            <v>E353370</v>
          </cell>
        </row>
        <row r="936">
          <cell r="A936" t="str">
            <v>BRITISH TELECOMMUNICATIONS PLC</v>
          </cell>
          <cell r="B936" t="str">
            <v>WM34861676Q010</v>
          </cell>
          <cell r="C936">
            <v>0</v>
          </cell>
          <cell r="D936" t="str">
            <v>PRD-9-03</v>
          </cell>
          <cell r="E936" t="str">
            <v>O164357</v>
          </cell>
          <cell r="F936" t="str">
            <v>PAYMENT OF BT INTERNET ACCOUNTS</v>
          </cell>
          <cell r="G936" t="str">
            <v>30432</v>
          </cell>
          <cell r="H936" t="str">
            <v>6114</v>
          </cell>
          <cell r="I936" t="str">
            <v>E353370</v>
          </cell>
        </row>
        <row r="937">
          <cell r="A937" t="str">
            <v>BRITISH TELECOMMUNICATIONS PLC</v>
          </cell>
          <cell r="B937" t="str">
            <v>WM34861676Q010</v>
          </cell>
          <cell r="C937">
            <v>47.97</v>
          </cell>
          <cell r="D937" t="str">
            <v>PRD-9-03</v>
          </cell>
          <cell r="E937" t="str">
            <v>O164357</v>
          </cell>
          <cell r="F937" t="str">
            <v>PAYMENT OF BT INTERNET ACCOUNTS</v>
          </cell>
          <cell r="G937" t="str">
            <v>30432</v>
          </cell>
          <cell r="H937" t="str">
            <v>6114</v>
          </cell>
          <cell r="I937" t="str">
            <v>E353370</v>
          </cell>
        </row>
        <row r="938">
          <cell r="A938" t="str">
            <v>BRITISH TELECOMMUNICATIONS PLC</v>
          </cell>
          <cell r="B938" t="str">
            <v>WM34861676Q010</v>
          </cell>
          <cell r="C938">
            <v>0</v>
          </cell>
          <cell r="D938" t="str">
            <v>PRD-9-03</v>
          </cell>
          <cell r="E938" t="str">
            <v>O164357</v>
          </cell>
          <cell r="F938" t="str">
            <v>PAYMENT OF BT INTERNET ACCOUNTS</v>
          </cell>
          <cell r="G938" t="str">
            <v>30432</v>
          </cell>
          <cell r="H938" t="str">
            <v>6114</v>
          </cell>
          <cell r="I938" t="str">
            <v>E353370</v>
          </cell>
        </row>
        <row r="939">
          <cell r="A939" t="str">
            <v>BRITISH TELECOMMUNICATIONS PLC</v>
          </cell>
          <cell r="B939" t="str">
            <v>WM34861568Q010</v>
          </cell>
          <cell r="C939">
            <v>0</v>
          </cell>
          <cell r="D939" t="str">
            <v>PRD-9-03</v>
          </cell>
          <cell r="E939" t="str">
            <v>O164357</v>
          </cell>
          <cell r="F939" t="str">
            <v>PAYMENT OF BT INTERNET ACCOUNTS</v>
          </cell>
          <cell r="G939" t="str">
            <v>30432</v>
          </cell>
          <cell r="H939" t="str">
            <v>6114</v>
          </cell>
          <cell r="I939" t="str">
            <v>E353369</v>
          </cell>
        </row>
        <row r="940">
          <cell r="A940" t="str">
            <v>BRITISH TELECOMMUNICATIONS PLC</v>
          </cell>
          <cell r="B940" t="str">
            <v>WM34861568Q010</v>
          </cell>
          <cell r="C940">
            <v>0</v>
          </cell>
          <cell r="D940" t="str">
            <v>PRD-9-03</v>
          </cell>
          <cell r="E940" t="str">
            <v>O164357</v>
          </cell>
          <cell r="F940" t="str">
            <v>PAYMENT OF BT INTERNET ACCOUNTS</v>
          </cell>
          <cell r="G940" t="str">
            <v>30432</v>
          </cell>
          <cell r="H940" t="str">
            <v>6114</v>
          </cell>
          <cell r="I940" t="str">
            <v>E353369</v>
          </cell>
        </row>
        <row r="941">
          <cell r="A941" t="str">
            <v>BRITISH TELECOMMUNICATIONS PLC</v>
          </cell>
          <cell r="B941" t="str">
            <v>WM34861568Q010</v>
          </cell>
          <cell r="C941">
            <v>47.97</v>
          </cell>
          <cell r="D941" t="str">
            <v>PRD-9-03</v>
          </cell>
          <cell r="E941" t="str">
            <v>O164357</v>
          </cell>
          <cell r="F941" t="str">
            <v>PAYMENT OF BT INTERNET ACCOUNTS</v>
          </cell>
          <cell r="G941" t="str">
            <v>30432</v>
          </cell>
          <cell r="H941" t="str">
            <v>6114</v>
          </cell>
          <cell r="I941" t="str">
            <v>E353369</v>
          </cell>
        </row>
        <row r="942">
          <cell r="A942" t="str">
            <v>BRITISH TELECOMMUNICATIONS PLC</v>
          </cell>
          <cell r="B942" t="str">
            <v>WM34861568Q010</v>
          </cell>
          <cell r="C942">
            <v>0</v>
          </cell>
          <cell r="D942" t="str">
            <v>PRD-9-03</v>
          </cell>
          <cell r="E942" t="str">
            <v>O164357</v>
          </cell>
          <cell r="F942" t="str">
            <v>PAYMENT OF BT INTERNET ACCOUNTS</v>
          </cell>
          <cell r="G942" t="str">
            <v>30432</v>
          </cell>
          <cell r="H942" t="str">
            <v>6114</v>
          </cell>
          <cell r="I942" t="str">
            <v>E353369</v>
          </cell>
        </row>
        <row r="943">
          <cell r="A943" t="str">
            <v>BRITISH TELECOMMUNICATIONS PLC</v>
          </cell>
          <cell r="B943" t="str">
            <v>WM34861385Q010</v>
          </cell>
          <cell r="C943">
            <v>0</v>
          </cell>
          <cell r="D943" t="str">
            <v>PRD-9-03</v>
          </cell>
          <cell r="E943" t="str">
            <v>O164357</v>
          </cell>
          <cell r="F943" t="str">
            <v>PAYMENT OF BT INTERNET ACCOUNTS</v>
          </cell>
          <cell r="G943" t="str">
            <v>30432</v>
          </cell>
          <cell r="H943" t="str">
            <v>6114</v>
          </cell>
          <cell r="I943" t="str">
            <v>E353368</v>
          </cell>
        </row>
        <row r="944">
          <cell r="A944" t="str">
            <v>BRITISH TELECOMMUNICATIONS PLC</v>
          </cell>
          <cell r="B944" t="str">
            <v>WM34861385Q010</v>
          </cell>
          <cell r="C944">
            <v>0</v>
          </cell>
          <cell r="D944" t="str">
            <v>PRD-9-03</v>
          </cell>
          <cell r="E944" t="str">
            <v>O164357</v>
          </cell>
          <cell r="F944" t="str">
            <v>PAYMENT OF BT INTERNET ACCOUNTS</v>
          </cell>
          <cell r="G944" t="str">
            <v>30432</v>
          </cell>
          <cell r="H944" t="str">
            <v>6114</v>
          </cell>
          <cell r="I944" t="str">
            <v>E353368</v>
          </cell>
        </row>
        <row r="945">
          <cell r="A945" t="str">
            <v>BRITISH TELECOMMUNICATIONS PLC</v>
          </cell>
          <cell r="B945" t="str">
            <v>WM34861385Q010</v>
          </cell>
          <cell r="C945">
            <v>47.97</v>
          </cell>
          <cell r="D945" t="str">
            <v>PRD-9-03</v>
          </cell>
          <cell r="E945" t="str">
            <v>O164357</v>
          </cell>
          <cell r="F945" t="str">
            <v>PAYMENT OF BT INTERNET ACCOUNTS</v>
          </cell>
          <cell r="G945" t="str">
            <v>30432</v>
          </cell>
          <cell r="H945" t="str">
            <v>6114</v>
          </cell>
          <cell r="I945" t="str">
            <v>E353368</v>
          </cell>
        </row>
        <row r="946">
          <cell r="A946" t="str">
            <v>BRITISH TELECOMMUNICATIONS PLC</v>
          </cell>
          <cell r="B946" t="str">
            <v>WM34861385Q010</v>
          </cell>
          <cell r="C946">
            <v>0</v>
          </cell>
          <cell r="D946" t="str">
            <v>PRD-9-03</v>
          </cell>
          <cell r="E946" t="str">
            <v>O164357</v>
          </cell>
          <cell r="F946" t="str">
            <v>PAYMENT OF BT INTERNET ACCOUNTS</v>
          </cell>
          <cell r="G946" t="str">
            <v>30432</v>
          </cell>
          <cell r="H946" t="str">
            <v>6114</v>
          </cell>
          <cell r="I946" t="str">
            <v>E353368</v>
          </cell>
        </row>
        <row r="947">
          <cell r="A947" t="str">
            <v>BRITISH TELECOMMUNICATIONS PLC</v>
          </cell>
          <cell r="B947" t="str">
            <v>WM34854472Q011</v>
          </cell>
          <cell r="C947">
            <v>0</v>
          </cell>
          <cell r="D947" t="str">
            <v>PRD-9-03</v>
          </cell>
          <cell r="E947" t="str">
            <v>O164357</v>
          </cell>
          <cell r="F947" t="str">
            <v>PAYMENT OF BT INTERNET ACCOUNTS</v>
          </cell>
          <cell r="G947" t="str">
            <v>30432</v>
          </cell>
          <cell r="H947" t="str">
            <v>6114</v>
          </cell>
          <cell r="I947" t="str">
            <v>E353367</v>
          </cell>
        </row>
        <row r="948">
          <cell r="A948" t="str">
            <v>BRITISH TELECOMMUNICATIONS PLC</v>
          </cell>
          <cell r="B948" t="str">
            <v>WM34854472Q011</v>
          </cell>
          <cell r="C948">
            <v>0</v>
          </cell>
          <cell r="D948" t="str">
            <v>PRD-9-03</v>
          </cell>
          <cell r="E948" t="str">
            <v>O164357</v>
          </cell>
          <cell r="F948" t="str">
            <v>PAYMENT OF BT INTERNET ACCOUNTS</v>
          </cell>
          <cell r="G948" t="str">
            <v>30432</v>
          </cell>
          <cell r="H948" t="str">
            <v>6114</v>
          </cell>
          <cell r="I948" t="str">
            <v>E353367</v>
          </cell>
        </row>
        <row r="949">
          <cell r="A949" t="str">
            <v>BRITISH TELECOMMUNICATIONS PLC</v>
          </cell>
          <cell r="B949" t="str">
            <v>WM34854472Q011</v>
          </cell>
          <cell r="C949">
            <v>47.97</v>
          </cell>
          <cell r="D949" t="str">
            <v>PRD-9-03</v>
          </cell>
          <cell r="E949" t="str">
            <v>O164357</v>
          </cell>
          <cell r="F949" t="str">
            <v>PAYMENT OF BT INTERNET ACCOUNTS</v>
          </cell>
          <cell r="G949" t="str">
            <v>30432</v>
          </cell>
          <cell r="H949" t="str">
            <v>6114</v>
          </cell>
          <cell r="I949" t="str">
            <v>E353367</v>
          </cell>
        </row>
        <row r="950">
          <cell r="A950" t="str">
            <v>BRITISH TELECOMMUNICATIONS PLC</v>
          </cell>
          <cell r="B950" t="str">
            <v>WM34854472Q011</v>
          </cell>
          <cell r="C950">
            <v>0</v>
          </cell>
          <cell r="D950" t="str">
            <v>PRD-9-03</v>
          </cell>
          <cell r="E950" t="str">
            <v>O164357</v>
          </cell>
          <cell r="F950" t="str">
            <v>PAYMENT OF BT INTERNET ACCOUNTS</v>
          </cell>
          <cell r="G950" t="str">
            <v>30432</v>
          </cell>
          <cell r="H950" t="str">
            <v>6114</v>
          </cell>
          <cell r="I950" t="str">
            <v>E353367</v>
          </cell>
        </row>
        <row r="951">
          <cell r="A951" t="str">
            <v>BRITISH TELECOMMUNICATIONS PLC</v>
          </cell>
          <cell r="B951" t="str">
            <v>WM34868116Q010</v>
          </cell>
          <cell r="C951">
            <v>0</v>
          </cell>
          <cell r="D951" t="str">
            <v>PRD-9-03</v>
          </cell>
          <cell r="E951" t="str">
            <v>O164357</v>
          </cell>
          <cell r="F951" t="str">
            <v>PAYMENT OF BT INTERNET ACCOUNTS</v>
          </cell>
          <cell r="G951" t="str">
            <v>30432</v>
          </cell>
          <cell r="H951" t="str">
            <v>6114</v>
          </cell>
          <cell r="I951" t="str">
            <v>E353366</v>
          </cell>
        </row>
        <row r="952">
          <cell r="A952" t="str">
            <v>BRITISH TELECOMMUNICATIONS PLC</v>
          </cell>
          <cell r="B952" t="str">
            <v>WM34868116Q010</v>
          </cell>
          <cell r="C952">
            <v>0</v>
          </cell>
          <cell r="D952" t="str">
            <v>PRD-9-03</v>
          </cell>
          <cell r="E952" t="str">
            <v>O164357</v>
          </cell>
          <cell r="F952" t="str">
            <v>PAYMENT OF BT INTERNET ACCOUNTS</v>
          </cell>
          <cell r="G952" t="str">
            <v>30432</v>
          </cell>
          <cell r="H952" t="str">
            <v>6114</v>
          </cell>
          <cell r="I952" t="str">
            <v>E353366</v>
          </cell>
        </row>
        <row r="953">
          <cell r="A953" t="str">
            <v>BRITISH TELECOMMUNICATIONS PLC</v>
          </cell>
          <cell r="B953" t="str">
            <v>WM34868116Q010</v>
          </cell>
          <cell r="C953">
            <v>47.97</v>
          </cell>
          <cell r="D953" t="str">
            <v>PRD-9-03</v>
          </cell>
          <cell r="E953" t="str">
            <v>O164357</v>
          </cell>
          <cell r="F953" t="str">
            <v>PAYMENT OF BT INTERNET ACCOUNTS</v>
          </cell>
          <cell r="G953" t="str">
            <v>30432</v>
          </cell>
          <cell r="H953" t="str">
            <v>6114</v>
          </cell>
          <cell r="I953" t="str">
            <v>E353366</v>
          </cell>
        </row>
        <row r="954">
          <cell r="A954" t="str">
            <v>BRITISH TELECOMMUNICATIONS PLC</v>
          </cell>
          <cell r="B954" t="str">
            <v>WM34868116Q010</v>
          </cell>
          <cell r="C954">
            <v>0</v>
          </cell>
          <cell r="D954" t="str">
            <v>PRD-9-03</v>
          </cell>
          <cell r="E954" t="str">
            <v>O164357</v>
          </cell>
          <cell r="F954" t="str">
            <v>PAYMENT OF BT INTERNET ACCOUNTS</v>
          </cell>
          <cell r="G954" t="str">
            <v>30432</v>
          </cell>
          <cell r="H954" t="str">
            <v>6114</v>
          </cell>
          <cell r="I954" t="str">
            <v>E353366</v>
          </cell>
        </row>
        <row r="955">
          <cell r="A955" t="str">
            <v>BRITISH TELECOMMUNICATIONS PLC</v>
          </cell>
          <cell r="B955" t="str">
            <v>WM34870363Q010</v>
          </cell>
          <cell r="C955">
            <v>0</v>
          </cell>
          <cell r="D955" t="str">
            <v>PRD-9-03</v>
          </cell>
          <cell r="E955" t="str">
            <v>O164357</v>
          </cell>
          <cell r="F955" t="str">
            <v>PAYMENT OF BT INTERNET ACCOUNTS</v>
          </cell>
          <cell r="G955" t="str">
            <v>30432</v>
          </cell>
          <cell r="H955" t="str">
            <v>6114</v>
          </cell>
          <cell r="I955" t="str">
            <v>E353365</v>
          </cell>
        </row>
        <row r="956">
          <cell r="A956" t="str">
            <v>BRITISH TELECOMMUNICATIONS PLC</v>
          </cell>
          <cell r="B956" t="str">
            <v>WM34870363Q010</v>
          </cell>
          <cell r="C956">
            <v>0</v>
          </cell>
          <cell r="D956" t="str">
            <v>PRD-9-03</v>
          </cell>
          <cell r="E956" t="str">
            <v>O164357</v>
          </cell>
          <cell r="F956" t="str">
            <v>PAYMENT OF BT INTERNET ACCOUNTS</v>
          </cell>
          <cell r="G956" t="str">
            <v>30432</v>
          </cell>
          <cell r="H956" t="str">
            <v>6114</v>
          </cell>
          <cell r="I956" t="str">
            <v>E353365</v>
          </cell>
        </row>
        <row r="957">
          <cell r="A957" t="str">
            <v>BRITISH TELECOMMUNICATIONS PLC</v>
          </cell>
          <cell r="B957" t="str">
            <v>WM34870363Q010</v>
          </cell>
          <cell r="C957">
            <v>47.97</v>
          </cell>
          <cell r="D957" t="str">
            <v>PRD-9-03</v>
          </cell>
          <cell r="E957" t="str">
            <v>O164357</v>
          </cell>
          <cell r="F957" t="str">
            <v>PAYMENT OF BT INTERNET ACCOUNTS</v>
          </cell>
          <cell r="G957" t="str">
            <v>30432</v>
          </cell>
          <cell r="H957" t="str">
            <v>6114</v>
          </cell>
          <cell r="I957" t="str">
            <v>E353365</v>
          </cell>
        </row>
        <row r="958">
          <cell r="A958" t="str">
            <v>BRITISH TELECOMMUNICATIONS PLC</v>
          </cell>
          <cell r="B958" t="str">
            <v>WM34870363Q010</v>
          </cell>
          <cell r="C958">
            <v>0</v>
          </cell>
          <cell r="D958" t="str">
            <v>PRD-9-03</v>
          </cell>
          <cell r="E958" t="str">
            <v>O164357</v>
          </cell>
          <cell r="F958" t="str">
            <v>PAYMENT OF BT INTERNET ACCOUNTS</v>
          </cell>
          <cell r="G958" t="str">
            <v>30432</v>
          </cell>
          <cell r="H958" t="str">
            <v>6114</v>
          </cell>
          <cell r="I958" t="str">
            <v>E353365</v>
          </cell>
        </row>
        <row r="959">
          <cell r="A959" t="str">
            <v>BRITISH TELECOMMUNICATIONS PLC</v>
          </cell>
          <cell r="B959" t="str">
            <v>WM34887744Q009</v>
          </cell>
          <cell r="C959">
            <v>0</v>
          </cell>
          <cell r="D959" t="str">
            <v>PRD-9-03</v>
          </cell>
          <cell r="E959" t="str">
            <v>O164357</v>
          </cell>
          <cell r="F959" t="str">
            <v>PAYMENT OF BT INTERNET ACCOUNTS</v>
          </cell>
          <cell r="G959" t="str">
            <v>30432</v>
          </cell>
          <cell r="H959" t="str">
            <v>6114</v>
          </cell>
          <cell r="I959" t="str">
            <v>E353364</v>
          </cell>
        </row>
        <row r="960">
          <cell r="A960" t="str">
            <v>BRITISH TELECOMMUNICATIONS PLC</v>
          </cell>
          <cell r="B960" t="str">
            <v>WM34887744Q009</v>
          </cell>
          <cell r="C960">
            <v>0</v>
          </cell>
          <cell r="D960" t="str">
            <v>PRD-9-03</v>
          </cell>
          <cell r="E960" t="str">
            <v>O164357</v>
          </cell>
          <cell r="F960" t="str">
            <v>PAYMENT OF BT INTERNET ACCOUNTS</v>
          </cell>
          <cell r="G960" t="str">
            <v>30432</v>
          </cell>
          <cell r="H960" t="str">
            <v>6114</v>
          </cell>
          <cell r="I960" t="str">
            <v>E353364</v>
          </cell>
        </row>
        <row r="961">
          <cell r="A961" t="str">
            <v>BRITISH TELECOMMUNICATIONS PLC</v>
          </cell>
          <cell r="B961" t="str">
            <v>WM34887744Q009</v>
          </cell>
          <cell r="C961">
            <v>47.97</v>
          </cell>
          <cell r="D961" t="str">
            <v>PRD-9-03</v>
          </cell>
          <cell r="E961" t="str">
            <v>O164357</v>
          </cell>
          <cell r="F961" t="str">
            <v>PAYMENT OF BT INTERNET ACCOUNTS</v>
          </cell>
          <cell r="G961" t="str">
            <v>30432</v>
          </cell>
          <cell r="H961" t="str">
            <v>6114</v>
          </cell>
          <cell r="I961" t="str">
            <v>E353364</v>
          </cell>
        </row>
        <row r="962">
          <cell r="A962" t="str">
            <v>BRITISH TELECOMMUNICATIONS PLC</v>
          </cell>
          <cell r="B962" t="str">
            <v>WM34887744Q009</v>
          </cell>
          <cell r="C962">
            <v>0</v>
          </cell>
          <cell r="D962" t="str">
            <v>PRD-9-03</v>
          </cell>
          <cell r="E962" t="str">
            <v>O164357</v>
          </cell>
          <cell r="F962" t="str">
            <v>PAYMENT OF BT INTERNET ACCOUNTS</v>
          </cell>
          <cell r="G962" t="str">
            <v>30432</v>
          </cell>
          <cell r="H962" t="str">
            <v>6114</v>
          </cell>
          <cell r="I962" t="str">
            <v>E353364</v>
          </cell>
        </row>
        <row r="963">
          <cell r="A963" t="str">
            <v>BRITISH TELECOMMUNICATIONS PLC</v>
          </cell>
          <cell r="B963" t="str">
            <v>WM34943271Q009</v>
          </cell>
          <cell r="C963">
            <v>0</v>
          </cell>
          <cell r="D963" t="str">
            <v>PRD-9-03</v>
          </cell>
          <cell r="E963" t="str">
            <v>O164357</v>
          </cell>
          <cell r="F963" t="str">
            <v>PAYMENT OF BT INTERNET ACCOUNTS</v>
          </cell>
          <cell r="G963" t="str">
            <v>30432</v>
          </cell>
          <cell r="H963" t="str">
            <v>6114</v>
          </cell>
          <cell r="I963" t="str">
            <v>E353363</v>
          </cell>
        </row>
        <row r="964">
          <cell r="A964" t="str">
            <v>BRITISH TELECOMMUNICATIONS PLC</v>
          </cell>
          <cell r="B964" t="str">
            <v>WM34943271Q009</v>
          </cell>
          <cell r="C964">
            <v>0</v>
          </cell>
          <cell r="D964" t="str">
            <v>PRD-9-03</v>
          </cell>
          <cell r="E964" t="str">
            <v>O164357</v>
          </cell>
          <cell r="F964" t="str">
            <v>PAYMENT OF BT INTERNET ACCOUNTS</v>
          </cell>
          <cell r="G964" t="str">
            <v>30432</v>
          </cell>
          <cell r="H964" t="str">
            <v>6114</v>
          </cell>
          <cell r="I964" t="str">
            <v>E353363</v>
          </cell>
        </row>
        <row r="965">
          <cell r="A965" t="str">
            <v>BRITISH TELECOMMUNICATIONS PLC</v>
          </cell>
          <cell r="B965" t="str">
            <v>WM34943271Q009</v>
          </cell>
          <cell r="C965">
            <v>47.97</v>
          </cell>
          <cell r="D965" t="str">
            <v>PRD-9-03</v>
          </cell>
          <cell r="E965" t="str">
            <v>O164357</v>
          </cell>
          <cell r="F965" t="str">
            <v>PAYMENT OF BT INTERNET ACCOUNTS</v>
          </cell>
          <cell r="G965" t="str">
            <v>30432</v>
          </cell>
          <cell r="H965" t="str">
            <v>6114</v>
          </cell>
          <cell r="I965" t="str">
            <v>E353363</v>
          </cell>
        </row>
        <row r="966">
          <cell r="A966" t="str">
            <v>BRITISH TELECOMMUNICATIONS PLC</v>
          </cell>
          <cell r="B966" t="str">
            <v>WM34943271Q009</v>
          </cell>
          <cell r="C966">
            <v>0</v>
          </cell>
          <cell r="D966" t="str">
            <v>PRD-9-03</v>
          </cell>
          <cell r="E966" t="str">
            <v>O164357</v>
          </cell>
          <cell r="F966" t="str">
            <v>PAYMENT OF BT INTERNET ACCOUNTS</v>
          </cell>
          <cell r="G966" t="str">
            <v>30432</v>
          </cell>
          <cell r="H966" t="str">
            <v>6114</v>
          </cell>
          <cell r="I966" t="str">
            <v>E353363</v>
          </cell>
        </row>
        <row r="967">
          <cell r="A967" t="str">
            <v>BRITISH TELECOMMUNICATIONS PLC</v>
          </cell>
          <cell r="B967" t="str">
            <v>WM34955306Q009</v>
          </cell>
          <cell r="C967">
            <v>0</v>
          </cell>
          <cell r="D967" t="str">
            <v>PRD-9-03</v>
          </cell>
          <cell r="E967" t="str">
            <v>O164357</v>
          </cell>
          <cell r="F967" t="str">
            <v>PAYMENT OF BT INTERNET ACCOUNTS</v>
          </cell>
          <cell r="G967" t="str">
            <v>30432</v>
          </cell>
          <cell r="H967" t="str">
            <v>6114</v>
          </cell>
          <cell r="I967" t="str">
            <v>E353362</v>
          </cell>
        </row>
        <row r="968">
          <cell r="A968" t="str">
            <v>BRITISH TELECOMMUNICATIONS PLC</v>
          </cell>
          <cell r="B968" t="str">
            <v>WM34955306Q009</v>
          </cell>
          <cell r="C968">
            <v>0</v>
          </cell>
          <cell r="D968" t="str">
            <v>PRD-9-03</v>
          </cell>
          <cell r="E968" t="str">
            <v>O164357</v>
          </cell>
          <cell r="F968" t="str">
            <v>PAYMENT OF BT INTERNET ACCOUNTS</v>
          </cell>
          <cell r="G968" t="str">
            <v>30432</v>
          </cell>
          <cell r="H968" t="str">
            <v>6114</v>
          </cell>
          <cell r="I968" t="str">
            <v>E353362</v>
          </cell>
        </row>
        <row r="969">
          <cell r="A969" t="str">
            <v>BRITISH TELECOMMUNICATIONS PLC</v>
          </cell>
          <cell r="B969" t="str">
            <v>WM34955306Q009</v>
          </cell>
          <cell r="C969">
            <v>47.97</v>
          </cell>
          <cell r="D969" t="str">
            <v>PRD-9-03</v>
          </cell>
          <cell r="E969" t="str">
            <v>O164357</v>
          </cell>
          <cell r="F969" t="str">
            <v>PAYMENT OF BT INTERNET ACCOUNTS</v>
          </cell>
          <cell r="G969" t="str">
            <v>30432</v>
          </cell>
          <cell r="H969" t="str">
            <v>6114</v>
          </cell>
          <cell r="I969" t="str">
            <v>E353362</v>
          </cell>
        </row>
        <row r="970">
          <cell r="A970" t="str">
            <v>BRITISH TELECOMMUNICATIONS PLC</v>
          </cell>
          <cell r="B970" t="str">
            <v>WM34955306Q009</v>
          </cell>
          <cell r="C970">
            <v>0</v>
          </cell>
          <cell r="D970" t="str">
            <v>PRD-9-03</v>
          </cell>
          <cell r="E970" t="str">
            <v>O164357</v>
          </cell>
          <cell r="F970" t="str">
            <v>PAYMENT OF BT INTERNET ACCOUNTS</v>
          </cell>
          <cell r="G970" t="str">
            <v>30432</v>
          </cell>
          <cell r="H970" t="str">
            <v>6114</v>
          </cell>
          <cell r="I970" t="str">
            <v>E353362</v>
          </cell>
        </row>
        <row r="971">
          <cell r="A971" t="str">
            <v>BRITISH TELECOMMUNICATIONS PLC</v>
          </cell>
          <cell r="B971" t="str">
            <v>WM34957254Q009</v>
          </cell>
          <cell r="C971">
            <v>0</v>
          </cell>
          <cell r="D971" t="str">
            <v>PRD-9-03</v>
          </cell>
          <cell r="E971" t="str">
            <v>O164357</v>
          </cell>
          <cell r="F971" t="str">
            <v>PAYMENT OF BT INTERNET ACCOUNTS</v>
          </cell>
          <cell r="G971" t="str">
            <v>30432</v>
          </cell>
          <cell r="H971" t="str">
            <v>6114</v>
          </cell>
          <cell r="I971" t="str">
            <v>E353361</v>
          </cell>
        </row>
        <row r="972">
          <cell r="A972" t="str">
            <v>BRITISH TELECOMMUNICATIONS PLC</v>
          </cell>
          <cell r="B972" t="str">
            <v>WM34957254Q009</v>
          </cell>
          <cell r="C972">
            <v>0</v>
          </cell>
          <cell r="D972" t="str">
            <v>PRD-9-03</v>
          </cell>
          <cell r="E972" t="str">
            <v>O164357</v>
          </cell>
          <cell r="F972" t="str">
            <v>PAYMENT OF BT INTERNET ACCOUNTS</v>
          </cell>
          <cell r="G972" t="str">
            <v>30432</v>
          </cell>
          <cell r="H972" t="str">
            <v>6114</v>
          </cell>
          <cell r="I972" t="str">
            <v>E353361</v>
          </cell>
        </row>
        <row r="973">
          <cell r="A973" t="str">
            <v>BRITISH TELECOMMUNICATIONS PLC</v>
          </cell>
          <cell r="B973" t="str">
            <v>WM34957254Q009</v>
          </cell>
          <cell r="C973">
            <v>47.97</v>
          </cell>
          <cell r="D973" t="str">
            <v>PRD-9-03</v>
          </cell>
          <cell r="E973" t="str">
            <v>O164357</v>
          </cell>
          <cell r="F973" t="str">
            <v>PAYMENT OF BT INTERNET ACCOUNTS</v>
          </cell>
          <cell r="G973" t="str">
            <v>30432</v>
          </cell>
          <cell r="H973" t="str">
            <v>6114</v>
          </cell>
          <cell r="I973" t="str">
            <v>E353361</v>
          </cell>
        </row>
        <row r="974">
          <cell r="A974" t="str">
            <v>BRITISH TELECOMMUNICATIONS PLC</v>
          </cell>
          <cell r="B974" t="str">
            <v>WM34957254Q009</v>
          </cell>
          <cell r="C974">
            <v>0</v>
          </cell>
          <cell r="D974" t="str">
            <v>PRD-9-03</v>
          </cell>
          <cell r="E974" t="str">
            <v>O164357</v>
          </cell>
          <cell r="F974" t="str">
            <v>PAYMENT OF BT INTERNET ACCOUNTS</v>
          </cell>
          <cell r="G974" t="str">
            <v>30432</v>
          </cell>
          <cell r="H974" t="str">
            <v>6114</v>
          </cell>
          <cell r="I974" t="str">
            <v>E353361</v>
          </cell>
        </row>
        <row r="975">
          <cell r="A975" t="str">
            <v>BRITISH TELECOMMUNICATIONS PLC</v>
          </cell>
          <cell r="B975" t="str">
            <v>WM34849072Q011</v>
          </cell>
          <cell r="C975">
            <v>0</v>
          </cell>
          <cell r="D975" t="str">
            <v>PRD-9-03</v>
          </cell>
          <cell r="E975" t="str">
            <v>O164357</v>
          </cell>
          <cell r="F975" t="str">
            <v>PAYMENT OF BT INTERNET ACCOUNTS</v>
          </cell>
          <cell r="G975" t="str">
            <v>30432</v>
          </cell>
          <cell r="H975" t="str">
            <v>6114</v>
          </cell>
          <cell r="I975" t="str">
            <v>E353360</v>
          </cell>
        </row>
        <row r="976">
          <cell r="A976" t="str">
            <v>BRITISH TELECOMMUNICATIONS PLC</v>
          </cell>
          <cell r="B976" t="str">
            <v>WM34849072Q011</v>
          </cell>
          <cell r="C976">
            <v>0</v>
          </cell>
          <cell r="D976" t="str">
            <v>PRD-9-03</v>
          </cell>
          <cell r="E976" t="str">
            <v>O164357</v>
          </cell>
          <cell r="F976" t="str">
            <v>PAYMENT OF BT INTERNET ACCOUNTS</v>
          </cell>
          <cell r="G976" t="str">
            <v>30432</v>
          </cell>
          <cell r="H976" t="str">
            <v>6114</v>
          </cell>
          <cell r="I976" t="str">
            <v>E353360</v>
          </cell>
        </row>
        <row r="977">
          <cell r="A977" t="str">
            <v>BRITISH TELECOMMUNICATIONS PLC</v>
          </cell>
          <cell r="B977" t="str">
            <v>WM34849072Q011</v>
          </cell>
          <cell r="C977">
            <v>47.97</v>
          </cell>
          <cell r="D977" t="str">
            <v>PRD-9-03</v>
          </cell>
          <cell r="E977" t="str">
            <v>O164357</v>
          </cell>
          <cell r="F977" t="str">
            <v>PAYMENT OF BT INTERNET ACCOUNTS</v>
          </cell>
          <cell r="G977" t="str">
            <v>30432</v>
          </cell>
          <cell r="H977" t="str">
            <v>6114</v>
          </cell>
          <cell r="I977" t="str">
            <v>E353360</v>
          </cell>
        </row>
        <row r="978">
          <cell r="A978" t="str">
            <v>BRITISH TELECOMMUNICATIONS PLC</v>
          </cell>
          <cell r="B978" t="str">
            <v>WM34849072Q011</v>
          </cell>
          <cell r="C978">
            <v>0</v>
          </cell>
          <cell r="D978" t="str">
            <v>PRD-9-03</v>
          </cell>
          <cell r="E978" t="str">
            <v>O164357</v>
          </cell>
          <cell r="F978" t="str">
            <v>PAYMENT OF BT INTERNET ACCOUNTS</v>
          </cell>
          <cell r="G978" t="str">
            <v>30432</v>
          </cell>
          <cell r="H978" t="str">
            <v>6114</v>
          </cell>
          <cell r="I978" t="str">
            <v>E353360</v>
          </cell>
        </row>
        <row r="979">
          <cell r="A979" t="str">
            <v>BRITISH TELECOMMUNICATIONS PLC</v>
          </cell>
          <cell r="B979" t="str">
            <v>WM34894019Q010</v>
          </cell>
          <cell r="C979">
            <v>0</v>
          </cell>
          <cell r="D979" t="str">
            <v>PRD-9-03</v>
          </cell>
          <cell r="E979" t="str">
            <v>O164357</v>
          </cell>
          <cell r="F979" t="str">
            <v>PAYMENT OF BT INTERNET ACCOUNTS</v>
          </cell>
          <cell r="G979" t="str">
            <v>30432</v>
          </cell>
          <cell r="H979" t="str">
            <v>6114</v>
          </cell>
          <cell r="I979" t="str">
            <v>E353359</v>
          </cell>
        </row>
        <row r="980">
          <cell r="A980" t="str">
            <v>BRITISH TELECOMMUNICATIONS PLC</v>
          </cell>
          <cell r="B980" t="str">
            <v>WM34894019Q010</v>
          </cell>
          <cell r="C980">
            <v>0</v>
          </cell>
          <cell r="D980" t="str">
            <v>PRD-9-03</v>
          </cell>
          <cell r="E980" t="str">
            <v>O164357</v>
          </cell>
          <cell r="F980" t="str">
            <v>PAYMENT OF BT INTERNET ACCOUNTS</v>
          </cell>
          <cell r="G980" t="str">
            <v>30432</v>
          </cell>
          <cell r="H980" t="str">
            <v>6114</v>
          </cell>
          <cell r="I980" t="str">
            <v>E353359</v>
          </cell>
        </row>
        <row r="981">
          <cell r="A981" t="str">
            <v>BRITISH TELECOMMUNICATIONS PLC</v>
          </cell>
          <cell r="B981" t="str">
            <v>WM34894019Q010</v>
          </cell>
          <cell r="C981">
            <v>47.97</v>
          </cell>
          <cell r="D981" t="str">
            <v>PRD-9-03</v>
          </cell>
          <cell r="E981" t="str">
            <v>O164357</v>
          </cell>
          <cell r="F981" t="str">
            <v>PAYMENT OF BT INTERNET ACCOUNTS</v>
          </cell>
          <cell r="G981" t="str">
            <v>30432</v>
          </cell>
          <cell r="H981" t="str">
            <v>6114</v>
          </cell>
          <cell r="I981" t="str">
            <v>E353359</v>
          </cell>
        </row>
        <row r="982">
          <cell r="A982" t="str">
            <v>BRITISH TELECOMMUNICATIONS PLC</v>
          </cell>
          <cell r="B982" t="str">
            <v>WM34894019Q010</v>
          </cell>
          <cell r="C982">
            <v>0</v>
          </cell>
          <cell r="D982" t="str">
            <v>PRD-9-03</v>
          </cell>
          <cell r="E982" t="str">
            <v>O164357</v>
          </cell>
          <cell r="F982" t="str">
            <v>PAYMENT OF BT INTERNET ACCOUNTS</v>
          </cell>
          <cell r="G982" t="str">
            <v>30432</v>
          </cell>
          <cell r="H982" t="str">
            <v>6114</v>
          </cell>
          <cell r="I982" t="str">
            <v>E353359</v>
          </cell>
        </row>
        <row r="983">
          <cell r="A983" t="str">
            <v>BRITISH TELECOMMUNICATIONS PLC</v>
          </cell>
          <cell r="B983" t="str">
            <v>WM34902911Q010</v>
          </cell>
          <cell r="C983">
            <v>0</v>
          </cell>
          <cell r="D983" t="str">
            <v>PRD-9-03</v>
          </cell>
          <cell r="E983" t="str">
            <v>O164357</v>
          </cell>
          <cell r="F983" t="str">
            <v>PAYMENT OF BT INTERNET ACCOUNTS</v>
          </cell>
          <cell r="G983" t="str">
            <v>30432</v>
          </cell>
          <cell r="H983" t="str">
            <v>6114</v>
          </cell>
          <cell r="I983" t="str">
            <v>E353358</v>
          </cell>
        </row>
        <row r="984">
          <cell r="A984" t="str">
            <v>BRITISH TELECOMMUNICATIONS PLC</v>
          </cell>
          <cell r="B984" t="str">
            <v>WM34902911Q010</v>
          </cell>
          <cell r="C984">
            <v>0</v>
          </cell>
          <cell r="D984" t="str">
            <v>PRD-9-03</v>
          </cell>
          <cell r="E984" t="str">
            <v>O164357</v>
          </cell>
          <cell r="F984" t="str">
            <v>PAYMENT OF BT INTERNET ACCOUNTS</v>
          </cell>
          <cell r="G984" t="str">
            <v>30432</v>
          </cell>
          <cell r="H984" t="str">
            <v>6114</v>
          </cell>
          <cell r="I984" t="str">
            <v>E353358</v>
          </cell>
        </row>
        <row r="985">
          <cell r="A985" t="str">
            <v>BRITISH TELECOMMUNICATIONS PLC</v>
          </cell>
          <cell r="B985" t="str">
            <v>WM34902911Q010</v>
          </cell>
          <cell r="C985">
            <v>47.97</v>
          </cell>
          <cell r="D985" t="str">
            <v>PRD-9-03</v>
          </cell>
          <cell r="E985" t="str">
            <v>O164357</v>
          </cell>
          <cell r="F985" t="str">
            <v>PAYMENT OF BT INTERNET ACCOUNTS</v>
          </cell>
          <cell r="G985" t="str">
            <v>30432</v>
          </cell>
          <cell r="H985" t="str">
            <v>6114</v>
          </cell>
          <cell r="I985" t="str">
            <v>E353358</v>
          </cell>
        </row>
        <row r="986">
          <cell r="A986" t="str">
            <v>BRITISH TELECOMMUNICATIONS PLC</v>
          </cell>
          <cell r="B986" t="str">
            <v>WM34902911Q010</v>
          </cell>
          <cell r="C986">
            <v>0</v>
          </cell>
          <cell r="D986" t="str">
            <v>PRD-9-03</v>
          </cell>
          <cell r="E986" t="str">
            <v>O164357</v>
          </cell>
          <cell r="F986" t="str">
            <v>PAYMENT OF BT INTERNET ACCOUNTS</v>
          </cell>
          <cell r="G986" t="str">
            <v>30432</v>
          </cell>
          <cell r="H986" t="str">
            <v>6114</v>
          </cell>
          <cell r="I986" t="str">
            <v>E353358</v>
          </cell>
        </row>
        <row r="987">
          <cell r="A987" t="str">
            <v>BRITISH TELECOMMUNICATIONS PLC</v>
          </cell>
          <cell r="B987" t="str">
            <v>WM34902952Q010</v>
          </cell>
          <cell r="C987">
            <v>0</v>
          </cell>
          <cell r="D987" t="str">
            <v>PRD-9-03</v>
          </cell>
          <cell r="E987" t="str">
            <v>O164357</v>
          </cell>
          <cell r="F987" t="str">
            <v>PAYMENT OF BT INTERNET ACCOUNTS</v>
          </cell>
          <cell r="G987" t="str">
            <v>30432</v>
          </cell>
          <cell r="H987" t="str">
            <v>6114</v>
          </cell>
          <cell r="I987" t="str">
            <v>E353357</v>
          </cell>
        </row>
        <row r="988">
          <cell r="A988" t="str">
            <v>BRITISH TELECOMMUNICATIONS PLC</v>
          </cell>
          <cell r="B988" t="str">
            <v>WM34902952Q010</v>
          </cell>
          <cell r="C988">
            <v>0</v>
          </cell>
          <cell r="D988" t="str">
            <v>PRD-9-03</v>
          </cell>
          <cell r="E988" t="str">
            <v>O164357</v>
          </cell>
          <cell r="F988" t="str">
            <v>PAYMENT OF BT INTERNET ACCOUNTS</v>
          </cell>
          <cell r="G988" t="str">
            <v>30432</v>
          </cell>
          <cell r="H988" t="str">
            <v>6114</v>
          </cell>
          <cell r="I988" t="str">
            <v>E353357</v>
          </cell>
        </row>
        <row r="989">
          <cell r="A989" t="str">
            <v>BRITISH TELECOMMUNICATIONS PLC</v>
          </cell>
          <cell r="B989" t="str">
            <v>WM34902952Q010</v>
          </cell>
          <cell r="C989">
            <v>47.97</v>
          </cell>
          <cell r="D989" t="str">
            <v>PRD-9-03</v>
          </cell>
          <cell r="E989" t="str">
            <v>O164357</v>
          </cell>
          <cell r="F989" t="str">
            <v>PAYMENT OF BT INTERNET ACCOUNTS</v>
          </cell>
          <cell r="G989" t="str">
            <v>30432</v>
          </cell>
          <cell r="H989" t="str">
            <v>6114</v>
          </cell>
          <cell r="I989" t="str">
            <v>E353357</v>
          </cell>
        </row>
        <row r="990">
          <cell r="A990" t="str">
            <v>BRITISH TELECOMMUNICATIONS PLC</v>
          </cell>
          <cell r="B990" t="str">
            <v>WM34902952Q010</v>
          </cell>
          <cell r="C990">
            <v>0</v>
          </cell>
          <cell r="D990" t="str">
            <v>PRD-9-03</v>
          </cell>
          <cell r="E990" t="str">
            <v>O164357</v>
          </cell>
          <cell r="F990" t="str">
            <v>PAYMENT OF BT INTERNET ACCOUNTS</v>
          </cell>
          <cell r="G990" t="str">
            <v>30432</v>
          </cell>
          <cell r="H990" t="str">
            <v>6114</v>
          </cell>
          <cell r="I990" t="str">
            <v>E353357</v>
          </cell>
        </row>
        <row r="991">
          <cell r="A991" t="str">
            <v>BRITISH TELECOMMUNICATIONS PLC</v>
          </cell>
          <cell r="B991" t="str">
            <v>WM34903667Q010</v>
          </cell>
          <cell r="C991">
            <v>0</v>
          </cell>
          <cell r="D991" t="str">
            <v>PRD-9-03</v>
          </cell>
          <cell r="E991" t="str">
            <v>O164357</v>
          </cell>
          <cell r="F991" t="str">
            <v>PAYMENT OF BT INTERNET ACCOUNTS</v>
          </cell>
          <cell r="G991" t="str">
            <v>30432</v>
          </cell>
          <cell r="H991" t="str">
            <v>6114</v>
          </cell>
          <cell r="I991" t="str">
            <v>E353356</v>
          </cell>
        </row>
        <row r="992">
          <cell r="A992" t="str">
            <v>BRITISH TELECOMMUNICATIONS PLC</v>
          </cell>
          <cell r="B992" t="str">
            <v>WM34903667Q010</v>
          </cell>
          <cell r="C992">
            <v>0</v>
          </cell>
          <cell r="D992" t="str">
            <v>PRD-9-03</v>
          </cell>
          <cell r="E992" t="str">
            <v>O164357</v>
          </cell>
          <cell r="F992" t="str">
            <v>PAYMENT OF BT INTERNET ACCOUNTS</v>
          </cell>
          <cell r="G992" t="str">
            <v>30432</v>
          </cell>
          <cell r="H992" t="str">
            <v>6114</v>
          </cell>
          <cell r="I992" t="str">
            <v>E353356</v>
          </cell>
        </row>
        <row r="993">
          <cell r="A993" t="str">
            <v>BRITISH TELECOMMUNICATIONS PLC</v>
          </cell>
          <cell r="B993" t="str">
            <v>WM34903667Q010</v>
          </cell>
          <cell r="C993">
            <v>47.97</v>
          </cell>
          <cell r="D993" t="str">
            <v>PRD-9-03</v>
          </cell>
          <cell r="E993" t="str">
            <v>O164357</v>
          </cell>
          <cell r="F993" t="str">
            <v>PAYMENT OF BT INTERNET ACCOUNTS</v>
          </cell>
          <cell r="G993" t="str">
            <v>30432</v>
          </cell>
          <cell r="H993" t="str">
            <v>6114</v>
          </cell>
          <cell r="I993" t="str">
            <v>E353356</v>
          </cell>
        </row>
        <row r="994">
          <cell r="A994" t="str">
            <v>BRITISH TELECOMMUNICATIONS PLC</v>
          </cell>
          <cell r="B994" t="str">
            <v>WM34903667Q010</v>
          </cell>
          <cell r="C994">
            <v>0</v>
          </cell>
          <cell r="D994" t="str">
            <v>PRD-9-03</v>
          </cell>
          <cell r="E994" t="str">
            <v>O164357</v>
          </cell>
          <cell r="F994" t="str">
            <v>PAYMENT OF BT INTERNET ACCOUNTS</v>
          </cell>
          <cell r="G994" t="str">
            <v>30432</v>
          </cell>
          <cell r="H994" t="str">
            <v>6114</v>
          </cell>
          <cell r="I994" t="str">
            <v>E353356</v>
          </cell>
        </row>
        <row r="995">
          <cell r="A995" t="str">
            <v>BRITISH TELECOMMUNICATIONS PLC</v>
          </cell>
          <cell r="B995" t="str">
            <v>WM34998191Q008</v>
          </cell>
          <cell r="C995">
            <v>0</v>
          </cell>
          <cell r="D995" t="str">
            <v>PRD-9-03</v>
          </cell>
          <cell r="E995" t="str">
            <v>O164357</v>
          </cell>
          <cell r="F995" t="str">
            <v>PAYMENT OF BT INTERNET ACCOUNTS</v>
          </cell>
          <cell r="G995" t="str">
            <v>30432</v>
          </cell>
          <cell r="H995" t="str">
            <v>6114</v>
          </cell>
          <cell r="I995" t="str">
            <v>E353355</v>
          </cell>
        </row>
        <row r="996">
          <cell r="A996" t="str">
            <v>BRITISH TELECOMMUNICATIONS PLC</v>
          </cell>
          <cell r="B996" t="str">
            <v>WM34998191Q008</v>
          </cell>
          <cell r="C996">
            <v>0</v>
          </cell>
          <cell r="D996" t="str">
            <v>PRD-9-03</v>
          </cell>
          <cell r="E996" t="str">
            <v>O164357</v>
          </cell>
          <cell r="F996" t="str">
            <v>PAYMENT OF BT INTERNET ACCOUNTS</v>
          </cell>
          <cell r="G996" t="str">
            <v>30432</v>
          </cell>
          <cell r="H996" t="str">
            <v>6114</v>
          </cell>
          <cell r="I996" t="str">
            <v>E353355</v>
          </cell>
        </row>
        <row r="997">
          <cell r="A997" t="str">
            <v>BRITISH TELECOMMUNICATIONS PLC</v>
          </cell>
          <cell r="B997" t="str">
            <v>WM34998191Q008</v>
          </cell>
          <cell r="C997">
            <v>47.97</v>
          </cell>
          <cell r="D997" t="str">
            <v>PRD-9-03</v>
          </cell>
          <cell r="E997" t="str">
            <v>O164357</v>
          </cell>
          <cell r="F997" t="str">
            <v>PAYMENT OF BT INTERNET ACCOUNTS</v>
          </cell>
          <cell r="G997" t="str">
            <v>30432</v>
          </cell>
          <cell r="H997" t="str">
            <v>6114</v>
          </cell>
          <cell r="I997" t="str">
            <v>E353355</v>
          </cell>
        </row>
        <row r="998">
          <cell r="A998" t="str">
            <v>BRITISH TELECOMMUNICATIONS PLC</v>
          </cell>
          <cell r="B998" t="str">
            <v>WM34998191Q008</v>
          </cell>
          <cell r="C998">
            <v>0</v>
          </cell>
          <cell r="D998" t="str">
            <v>PRD-9-03</v>
          </cell>
          <cell r="E998" t="str">
            <v>O164357</v>
          </cell>
          <cell r="F998" t="str">
            <v>PAYMENT OF BT INTERNET ACCOUNTS</v>
          </cell>
          <cell r="G998" t="str">
            <v>30432</v>
          </cell>
          <cell r="H998" t="str">
            <v>6114</v>
          </cell>
          <cell r="I998" t="str">
            <v>E353355</v>
          </cell>
        </row>
        <row r="999">
          <cell r="A999" t="str">
            <v>BRITISH TELECOMMUNICATIONS PLC</v>
          </cell>
          <cell r="B999" t="str">
            <v>WM34999079Q008</v>
          </cell>
          <cell r="C999">
            <v>0</v>
          </cell>
          <cell r="D999" t="str">
            <v>PRD-9-03</v>
          </cell>
          <cell r="E999" t="str">
            <v>O164357</v>
          </cell>
          <cell r="F999" t="str">
            <v>PAYMENT OF BT INTERNET ACCOUNTS</v>
          </cell>
          <cell r="G999" t="str">
            <v>30432</v>
          </cell>
          <cell r="H999" t="str">
            <v>6114</v>
          </cell>
          <cell r="I999" t="str">
            <v>E353354</v>
          </cell>
        </row>
        <row r="1000">
          <cell r="A1000" t="str">
            <v>BRITISH TELECOMMUNICATIONS PLC</v>
          </cell>
          <cell r="B1000" t="str">
            <v>WM34999079Q008</v>
          </cell>
          <cell r="C1000">
            <v>0</v>
          </cell>
          <cell r="D1000" t="str">
            <v>PRD-9-03</v>
          </cell>
          <cell r="E1000" t="str">
            <v>O164357</v>
          </cell>
          <cell r="F1000" t="str">
            <v>PAYMENT OF BT INTERNET ACCOUNTS</v>
          </cell>
          <cell r="G1000" t="str">
            <v>30432</v>
          </cell>
          <cell r="H1000" t="str">
            <v>6114</v>
          </cell>
          <cell r="I1000" t="str">
            <v>E353354</v>
          </cell>
        </row>
        <row r="1001">
          <cell r="A1001" t="str">
            <v>BRITISH TELECOMMUNICATIONS PLC</v>
          </cell>
          <cell r="B1001" t="str">
            <v>WM34999079Q008</v>
          </cell>
          <cell r="C1001">
            <v>47.97</v>
          </cell>
          <cell r="D1001" t="str">
            <v>PRD-9-03</v>
          </cell>
          <cell r="E1001" t="str">
            <v>O164357</v>
          </cell>
          <cell r="F1001" t="str">
            <v>PAYMENT OF BT INTERNET ACCOUNTS</v>
          </cell>
          <cell r="G1001" t="str">
            <v>30432</v>
          </cell>
          <cell r="H1001" t="str">
            <v>6114</v>
          </cell>
          <cell r="I1001" t="str">
            <v>E353354</v>
          </cell>
        </row>
        <row r="1002">
          <cell r="A1002" t="str">
            <v>BRITISH TELECOMMUNICATIONS PLC</v>
          </cell>
          <cell r="B1002" t="str">
            <v>WM34999079Q008</v>
          </cell>
          <cell r="C1002">
            <v>0</v>
          </cell>
          <cell r="D1002" t="str">
            <v>PRD-9-03</v>
          </cell>
          <cell r="E1002" t="str">
            <v>O164357</v>
          </cell>
          <cell r="F1002" t="str">
            <v>PAYMENT OF BT INTERNET ACCOUNTS</v>
          </cell>
          <cell r="G1002" t="str">
            <v>30432</v>
          </cell>
          <cell r="H1002" t="str">
            <v>6114</v>
          </cell>
          <cell r="I1002" t="str">
            <v>E353354</v>
          </cell>
        </row>
        <row r="1003">
          <cell r="A1003" t="str">
            <v>BRITISH TELECOMMUNICATIONS PLC</v>
          </cell>
          <cell r="B1003" t="str">
            <v>WM35024196Q007</v>
          </cell>
          <cell r="C1003">
            <v>0</v>
          </cell>
          <cell r="D1003" t="str">
            <v>PRD-9-03</v>
          </cell>
          <cell r="E1003" t="str">
            <v>O164357</v>
          </cell>
          <cell r="F1003" t="str">
            <v>PAYMENT OF BT INTERNET ACCOUNTS</v>
          </cell>
          <cell r="G1003" t="str">
            <v>30432</v>
          </cell>
          <cell r="H1003" t="str">
            <v>6114</v>
          </cell>
          <cell r="I1003" t="str">
            <v>E353353</v>
          </cell>
        </row>
        <row r="1004">
          <cell r="A1004" t="str">
            <v>BRITISH TELECOMMUNICATIONS PLC</v>
          </cell>
          <cell r="B1004" t="str">
            <v>WM35024196Q007</v>
          </cell>
          <cell r="C1004">
            <v>0</v>
          </cell>
          <cell r="D1004" t="str">
            <v>PRD-9-03</v>
          </cell>
          <cell r="E1004" t="str">
            <v>O164357</v>
          </cell>
          <cell r="F1004" t="str">
            <v>PAYMENT OF BT INTERNET ACCOUNTS</v>
          </cell>
          <cell r="G1004" t="str">
            <v>30432</v>
          </cell>
          <cell r="H1004" t="str">
            <v>6114</v>
          </cell>
          <cell r="I1004" t="str">
            <v>E353353</v>
          </cell>
        </row>
        <row r="1005">
          <cell r="A1005" t="str">
            <v>BRITISH TELECOMMUNICATIONS PLC</v>
          </cell>
          <cell r="B1005" t="str">
            <v>WM35024196Q007</v>
          </cell>
          <cell r="C1005">
            <v>47.97</v>
          </cell>
          <cell r="D1005" t="str">
            <v>PRD-9-03</v>
          </cell>
          <cell r="E1005" t="str">
            <v>O164357</v>
          </cell>
          <cell r="F1005" t="str">
            <v>PAYMENT OF BT INTERNET ACCOUNTS</v>
          </cell>
          <cell r="G1005" t="str">
            <v>30432</v>
          </cell>
          <cell r="H1005" t="str">
            <v>6114</v>
          </cell>
          <cell r="I1005" t="str">
            <v>E353353</v>
          </cell>
        </row>
        <row r="1006">
          <cell r="A1006" t="str">
            <v>BRITISH TELECOMMUNICATIONS PLC</v>
          </cell>
          <cell r="B1006" t="str">
            <v>WM35024196Q007</v>
          </cell>
          <cell r="C1006">
            <v>0</v>
          </cell>
          <cell r="D1006" t="str">
            <v>PRD-9-03</v>
          </cell>
          <cell r="E1006" t="str">
            <v>O164357</v>
          </cell>
          <cell r="F1006" t="str">
            <v>PAYMENT OF BT INTERNET ACCOUNTS</v>
          </cell>
          <cell r="G1006" t="str">
            <v>30432</v>
          </cell>
          <cell r="H1006" t="str">
            <v>6114</v>
          </cell>
          <cell r="I1006" t="str">
            <v>E353353</v>
          </cell>
        </row>
        <row r="1007">
          <cell r="A1007" t="str">
            <v>BRITISH TELECOMMUNICATIONS PLC</v>
          </cell>
          <cell r="B1007" t="str">
            <v>WM35031755Q007</v>
          </cell>
          <cell r="C1007">
            <v>0</v>
          </cell>
          <cell r="D1007" t="str">
            <v>PRD-9-03</v>
          </cell>
          <cell r="E1007" t="str">
            <v>O164357</v>
          </cell>
          <cell r="F1007" t="str">
            <v>PAYMENT OF BT INTERNET ACCOUNTS</v>
          </cell>
          <cell r="G1007" t="str">
            <v>30432</v>
          </cell>
          <cell r="H1007" t="str">
            <v>6114</v>
          </cell>
          <cell r="I1007" t="str">
            <v>E353352</v>
          </cell>
        </row>
        <row r="1008">
          <cell r="A1008" t="str">
            <v>BRITISH TELECOMMUNICATIONS PLC</v>
          </cell>
          <cell r="B1008" t="str">
            <v>WM35031755Q007</v>
          </cell>
          <cell r="C1008">
            <v>0</v>
          </cell>
          <cell r="D1008" t="str">
            <v>PRD-9-03</v>
          </cell>
          <cell r="E1008" t="str">
            <v>O164357</v>
          </cell>
          <cell r="F1008" t="str">
            <v>PAYMENT OF BT INTERNET ACCOUNTS</v>
          </cell>
          <cell r="G1008" t="str">
            <v>30432</v>
          </cell>
          <cell r="H1008" t="str">
            <v>6114</v>
          </cell>
          <cell r="I1008" t="str">
            <v>E353352</v>
          </cell>
        </row>
        <row r="1009">
          <cell r="A1009" t="str">
            <v>BRITISH TELECOMMUNICATIONS PLC</v>
          </cell>
          <cell r="B1009" t="str">
            <v>WM35031755Q007</v>
          </cell>
          <cell r="C1009">
            <v>47.97</v>
          </cell>
          <cell r="D1009" t="str">
            <v>PRD-9-03</v>
          </cell>
          <cell r="E1009" t="str">
            <v>O164357</v>
          </cell>
          <cell r="F1009" t="str">
            <v>PAYMENT OF BT INTERNET ACCOUNTS</v>
          </cell>
          <cell r="G1009" t="str">
            <v>30432</v>
          </cell>
          <cell r="H1009" t="str">
            <v>6114</v>
          </cell>
          <cell r="I1009" t="str">
            <v>E353352</v>
          </cell>
        </row>
        <row r="1010">
          <cell r="A1010" t="str">
            <v>BRITISH TELECOMMUNICATIONS PLC</v>
          </cell>
          <cell r="B1010" t="str">
            <v>WM35031755Q007</v>
          </cell>
          <cell r="C1010">
            <v>0</v>
          </cell>
          <cell r="D1010" t="str">
            <v>PRD-9-03</v>
          </cell>
          <cell r="E1010" t="str">
            <v>O164357</v>
          </cell>
          <cell r="F1010" t="str">
            <v>PAYMENT OF BT INTERNET ACCOUNTS</v>
          </cell>
          <cell r="G1010" t="str">
            <v>30432</v>
          </cell>
          <cell r="H1010" t="str">
            <v>6114</v>
          </cell>
          <cell r="I1010" t="str">
            <v>E353352</v>
          </cell>
        </row>
        <row r="1011">
          <cell r="A1011" t="str">
            <v>BRITISH TELECOMMUNICATIONS PLC</v>
          </cell>
          <cell r="B1011" t="str">
            <v>WM35034352Q007</v>
          </cell>
          <cell r="C1011">
            <v>0</v>
          </cell>
          <cell r="D1011" t="str">
            <v>PRD-9-03</v>
          </cell>
          <cell r="E1011" t="str">
            <v>O164357</v>
          </cell>
          <cell r="F1011" t="str">
            <v>PAYMENT OF BT INTERNET ACCOUNTS</v>
          </cell>
          <cell r="G1011" t="str">
            <v>30432</v>
          </cell>
          <cell r="H1011" t="str">
            <v>6114</v>
          </cell>
          <cell r="I1011" t="str">
            <v>E353351</v>
          </cell>
        </row>
        <row r="1012">
          <cell r="A1012" t="str">
            <v>BRITISH TELECOMMUNICATIONS PLC</v>
          </cell>
          <cell r="B1012" t="str">
            <v>WM35034352Q007</v>
          </cell>
          <cell r="C1012">
            <v>0</v>
          </cell>
          <cell r="D1012" t="str">
            <v>PRD-9-03</v>
          </cell>
          <cell r="E1012" t="str">
            <v>O164357</v>
          </cell>
          <cell r="F1012" t="str">
            <v>PAYMENT OF BT INTERNET ACCOUNTS</v>
          </cell>
          <cell r="G1012" t="str">
            <v>30432</v>
          </cell>
          <cell r="H1012" t="str">
            <v>6114</v>
          </cell>
          <cell r="I1012" t="str">
            <v>E353351</v>
          </cell>
        </row>
        <row r="1013">
          <cell r="A1013" t="str">
            <v>BRITISH TELECOMMUNICATIONS PLC</v>
          </cell>
          <cell r="B1013" t="str">
            <v>WM35034352Q007</v>
          </cell>
          <cell r="C1013">
            <v>47.97</v>
          </cell>
          <cell r="D1013" t="str">
            <v>PRD-9-03</v>
          </cell>
          <cell r="E1013" t="str">
            <v>O164357</v>
          </cell>
          <cell r="F1013" t="str">
            <v>PAYMENT OF BT INTERNET ACCOUNTS</v>
          </cell>
          <cell r="G1013" t="str">
            <v>30432</v>
          </cell>
          <cell r="H1013" t="str">
            <v>6114</v>
          </cell>
          <cell r="I1013" t="str">
            <v>E353351</v>
          </cell>
        </row>
        <row r="1014">
          <cell r="A1014" t="str">
            <v>BRITISH TELECOMMUNICATIONS PLC</v>
          </cell>
          <cell r="B1014" t="str">
            <v>WM35034352Q007</v>
          </cell>
          <cell r="C1014">
            <v>0</v>
          </cell>
          <cell r="D1014" t="str">
            <v>PRD-9-03</v>
          </cell>
          <cell r="E1014" t="str">
            <v>O164357</v>
          </cell>
          <cell r="F1014" t="str">
            <v>PAYMENT OF BT INTERNET ACCOUNTS</v>
          </cell>
          <cell r="G1014" t="str">
            <v>30432</v>
          </cell>
          <cell r="H1014" t="str">
            <v>6114</v>
          </cell>
          <cell r="I1014" t="str">
            <v>E353351</v>
          </cell>
        </row>
        <row r="1015">
          <cell r="A1015" t="str">
            <v>BRITISH TELECOMMUNICATIONS PLC</v>
          </cell>
          <cell r="B1015" t="str">
            <v>WM35038030Q007</v>
          </cell>
          <cell r="C1015">
            <v>0</v>
          </cell>
          <cell r="D1015" t="str">
            <v>PRD-9-03</v>
          </cell>
          <cell r="E1015" t="str">
            <v>O164357</v>
          </cell>
          <cell r="F1015" t="str">
            <v>PAYMENT OF BT INTERNET ACCOUNTS</v>
          </cell>
          <cell r="G1015" t="str">
            <v>30432</v>
          </cell>
          <cell r="H1015" t="str">
            <v>6114</v>
          </cell>
          <cell r="I1015" t="str">
            <v>E353350</v>
          </cell>
        </row>
        <row r="1016">
          <cell r="A1016" t="str">
            <v>BRITISH TELECOMMUNICATIONS PLC</v>
          </cell>
          <cell r="B1016" t="str">
            <v>WM35038030Q007</v>
          </cell>
          <cell r="C1016">
            <v>0</v>
          </cell>
          <cell r="D1016" t="str">
            <v>PRD-9-03</v>
          </cell>
          <cell r="E1016" t="str">
            <v>O164357</v>
          </cell>
          <cell r="F1016" t="str">
            <v>PAYMENT OF BT INTERNET ACCOUNTS</v>
          </cell>
          <cell r="G1016" t="str">
            <v>30432</v>
          </cell>
          <cell r="H1016" t="str">
            <v>6114</v>
          </cell>
          <cell r="I1016" t="str">
            <v>E353350</v>
          </cell>
        </row>
        <row r="1017">
          <cell r="A1017" t="str">
            <v>BRITISH TELECOMMUNICATIONS PLC</v>
          </cell>
          <cell r="B1017" t="str">
            <v>WM35038030Q007</v>
          </cell>
          <cell r="C1017">
            <v>47.97</v>
          </cell>
          <cell r="D1017" t="str">
            <v>PRD-9-03</v>
          </cell>
          <cell r="E1017" t="str">
            <v>O164357</v>
          </cell>
          <cell r="F1017" t="str">
            <v>PAYMENT OF BT INTERNET ACCOUNTS</v>
          </cell>
          <cell r="G1017" t="str">
            <v>30432</v>
          </cell>
          <cell r="H1017" t="str">
            <v>6114</v>
          </cell>
          <cell r="I1017" t="str">
            <v>E353350</v>
          </cell>
        </row>
        <row r="1018">
          <cell r="A1018" t="str">
            <v>BRITISH TELECOMMUNICATIONS PLC</v>
          </cell>
          <cell r="B1018" t="str">
            <v>WM35038030Q007</v>
          </cell>
          <cell r="C1018">
            <v>0</v>
          </cell>
          <cell r="D1018" t="str">
            <v>PRD-9-03</v>
          </cell>
          <cell r="E1018" t="str">
            <v>O164357</v>
          </cell>
          <cell r="F1018" t="str">
            <v>PAYMENT OF BT INTERNET ACCOUNTS</v>
          </cell>
          <cell r="G1018" t="str">
            <v>30432</v>
          </cell>
          <cell r="H1018" t="str">
            <v>6114</v>
          </cell>
          <cell r="I1018" t="str">
            <v>E353350</v>
          </cell>
        </row>
        <row r="1019">
          <cell r="A1019" t="str">
            <v>BRITISH TELECOMMUNICATIONS PLC</v>
          </cell>
          <cell r="B1019" t="str">
            <v>WM35038043Q007</v>
          </cell>
          <cell r="C1019">
            <v>0</v>
          </cell>
          <cell r="D1019" t="str">
            <v>PRD-9-03</v>
          </cell>
          <cell r="E1019" t="str">
            <v>O164357</v>
          </cell>
          <cell r="F1019" t="str">
            <v>PAYMENT OF BT INTERNET ACCOUNTS</v>
          </cell>
          <cell r="G1019" t="str">
            <v>30432</v>
          </cell>
          <cell r="H1019" t="str">
            <v>6114</v>
          </cell>
          <cell r="I1019" t="str">
            <v>E353349</v>
          </cell>
        </row>
        <row r="1020">
          <cell r="A1020" t="str">
            <v>BRITISH TELECOMMUNICATIONS PLC</v>
          </cell>
          <cell r="B1020" t="str">
            <v>WM35038043Q007</v>
          </cell>
          <cell r="C1020">
            <v>0</v>
          </cell>
          <cell r="D1020" t="str">
            <v>PRD-9-03</v>
          </cell>
          <cell r="E1020" t="str">
            <v>O164357</v>
          </cell>
          <cell r="F1020" t="str">
            <v>PAYMENT OF BT INTERNET ACCOUNTS</v>
          </cell>
          <cell r="G1020" t="str">
            <v>30432</v>
          </cell>
          <cell r="H1020" t="str">
            <v>6114</v>
          </cell>
          <cell r="I1020" t="str">
            <v>E353349</v>
          </cell>
        </row>
        <row r="1021">
          <cell r="A1021" t="str">
            <v>BRITISH TELECOMMUNICATIONS PLC</v>
          </cell>
          <cell r="B1021" t="str">
            <v>WM35038043Q007</v>
          </cell>
          <cell r="C1021">
            <v>47.97</v>
          </cell>
          <cell r="D1021" t="str">
            <v>PRD-9-03</v>
          </cell>
          <cell r="E1021" t="str">
            <v>O164357</v>
          </cell>
          <cell r="F1021" t="str">
            <v>PAYMENT OF BT INTERNET ACCOUNTS</v>
          </cell>
          <cell r="G1021" t="str">
            <v>30432</v>
          </cell>
          <cell r="H1021" t="str">
            <v>6114</v>
          </cell>
          <cell r="I1021" t="str">
            <v>E353349</v>
          </cell>
        </row>
        <row r="1022">
          <cell r="A1022" t="str">
            <v>BRITISH TELECOMMUNICATIONS PLC</v>
          </cell>
          <cell r="B1022" t="str">
            <v>WM35038043Q007</v>
          </cell>
          <cell r="C1022">
            <v>0</v>
          </cell>
          <cell r="D1022" t="str">
            <v>PRD-9-03</v>
          </cell>
          <cell r="E1022" t="str">
            <v>O164357</v>
          </cell>
          <cell r="F1022" t="str">
            <v>PAYMENT OF BT INTERNET ACCOUNTS</v>
          </cell>
          <cell r="G1022" t="str">
            <v>30432</v>
          </cell>
          <cell r="H1022" t="str">
            <v>6114</v>
          </cell>
          <cell r="I1022" t="str">
            <v>E353349</v>
          </cell>
        </row>
        <row r="1023">
          <cell r="A1023" t="str">
            <v>BRITISH TELECOMMUNICATIONS PLC</v>
          </cell>
          <cell r="B1023" t="str">
            <v>WM35057984Q006</v>
          </cell>
          <cell r="C1023">
            <v>0</v>
          </cell>
          <cell r="D1023" t="str">
            <v>PRD-9-03</v>
          </cell>
          <cell r="E1023" t="str">
            <v>O164357</v>
          </cell>
          <cell r="F1023" t="str">
            <v>PAYMENT OF BT INTERNET ACCOUNTS</v>
          </cell>
          <cell r="G1023" t="str">
            <v>30432</v>
          </cell>
          <cell r="H1023" t="str">
            <v>6114</v>
          </cell>
          <cell r="I1023" t="str">
            <v>E353348</v>
          </cell>
        </row>
        <row r="1024">
          <cell r="A1024" t="str">
            <v>BRITISH TELECOMMUNICATIONS PLC</v>
          </cell>
          <cell r="B1024" t="str">
            <v>WM35057984Q006</v>
          </cell>
          <cell r="C1024">
            <v>0</v>
          </cell>
          <cell r="D1024" t="str">
            <v>PRD-9-03</v>
          </cell>
          <cell r="E1024" t="str">
            <v>O164357</v>
          </cell>
          <cell r="F1024" t="str">
            <v>PAYMENT OF BT INTERNET ACCOUNTS</v>
          </cell>
          <cell r="G1024" t="str">
            <v>30432</v>
          </cell>
          <cell r="H1024" t="str">
            <v>6114</v>
          </cell>
          <cell r="I1024" t="str">
            <v>E353348</v>
          </cell>
        </row>
        <row r="1025">
          <cell r="A1025" t="str">
            <v>BRITISH TELECOMMUNICATIONS PLC</v>
          </cell>
          <cell r="B1025" t="str">
            <v>WM35057984Q006</v>
          </cell>
          <cell r="C1025">
            <v>47.97</v>
          </cell>
          <cell r="D1025" t="str">
            <v>PRD-9-03</v>
          </cell>
          <cell r="E1025" t="str">
            <v>O164357</v>
          </cell>
          <cell r="F1025" t="str">
            <v>PAYMENT OF BT INTERNET ACCOUNTS</v>
          </cell>
          <cell r="G1025" t="str">
            <v>30432</v>
          </cell>
          <cell r="H1025" t="str">
            <v>6114</v>
          </cell>
          <cell r="I1025" t="str">
            <v>E353348</v>
          </cell>
        </row>
        <row r="1026">
          <cell r="A1026" t="str">
            <v>BRITISH TELECOMMUNICATIONS PLC</v>
          </cell>
          <cell r="B1026" t="str">
            <v>WM35057984Q006</v>
          </cell>
          <cell r="C1026">
            <v>0</v>
          </cell>
          <cell r="D1026" t="str">
            <v>PRD-9-03</v>
          </cell>
          <cell r="E1026" t="str">
            <v>O164357</v>
          </cell>
          <cell r="F1026" t="str">
            <v>PAYMENT OF BT INTERNET ACCOUNTS</v>
          </cell>
          <cell r="G1026" t="str">
            <v>30432</v>
          </cell>
          <cell r="H1026" t="str">
            <v>6114</v>
          </cell>
          <cell r="I1026" t="str">
            <v>E353348</v>
          </cell>
        </row>
        <row r="1027">
          <cell r="A1027" t="str">
            <v>BRITISH TELECOMMUNICATIONS PLC</v>
          </cell>
          <cell r="B1027" t="str">
            <v>WM35023806Q007</v>
          </cell>
          <cell r="C1027">
            <v>0</v>
          </cell>
          <cell r="D1027" t="str">
            <v>PRD-9-03</v>
          </cell>
          <cell r="E1027" t="str">
            <v>O164357</v>
          </cell>
          <cell r="F1027" t="str">
            <v>PAYMENT OF BT INTERNET ACCOUNTS</v>
          </cell>
          <cell r="G1027" t="str">
            <v>30432</v>
          </cell>
          <cell r="H1027" t="str">
            <v>6114</v>
          </cell>
          <cell r="I1027" t="str">
            <v>E353347</v>
          </cell>
        </row>
        <row r="1028">
          <cell r="A1028" t="str">
            <v>BRITISH TELECOMMUNICATIONS PLC</v>
          </cell>
          <cell r="B1028" t="str">
            <v>WM35023806Q007</v>
          </cell>
          <cell r="C1028">
            <v>0</v>
          </cell>
          <cell r="D1028" t="str">
            <v>PRD-9-03</v>
          </cell>
          <cell r="E1028" t="str">
            <v>O164357</v>
          </cell>
          <cell r="F1028" t="str">
            <v>PAYMENT OF BT INTERNET ACCOUNTS</v>
          </cell>
          <cell r="G1028" t="str">
            <v>30432</v>
          </cell>
          <cell r="H1028" t="str">
            <v>6114</v>
          </cell>
          <cell r="I1028" t="str">
            <v>E353347</v>
          </cell>
        </row>
        <row r="1029">
          <cell r="A1029" t="str">
            <v>BRITISH TELECOMMUNICATIONS PLC</v>
          </cell>
          <cell r="B1029" t="str">
            <v>WM35023806Q007</v>
          </cell>
          <cell r="C1029">
            <v>47.97</v>
          </cell>
          <cell r="D1029" t="str">
            <v>PRD-9-03</v>
          </cell>
          <cell r="E1029" t="str">
            <v>O164357</v>
          </cell>
          <cell r="F1029" t="str">
            <v>PAYMENT OF BT INTERNET ACCOUNTS</v>
          </cell>
          <cell r="G1029" t="str">
            <v>30432</v>
          </cell>
          <cell r="H1029" t="str">
            <v>6114</v>
          </cell>
          <cell r="I1029" t="str">
            <v>E353347</v>
          </cell>
        </row>
        <row r="1030">
          <cell r="A1030" t="str">
            <v>BRITISH TELECOMMUNICATIONS PLC</v>
          </cell>
          <cell r="B1030" t="str">
            <v>WM35023806Q007</v>
          </cell>
          <cell r="C1030">
            <v>0</v>
          </cell>
          <cell r="D1030" t="str">
            <v>PRD-9-03</v>
          </cell>
          <cell r="E1030" t="str">
            <v>O164357</v>
          </cell>
          <cell r="F1030" t="str">
            <v>PAYMENT OF BT INTERNET ACCOUNTS</v>
          </cell>
          <cell r="G1030" t="str">
            <v>30432</v>
          </cell>
          <cell r="H1030" t="str">
            <v>6114</v>
          </cell>
          <cell r="I1030" t="str">
            <v>E353347</v>
          </cell>
        </row>
        <row r="1031">
          <cell r="A1031" t="str">
            <v>BRITISH TELECOMMUNICATIONS PLC</v>
          </cell>
          <cell r="B1031" t="str">
            <v>WM35052524Q007</v>
          </cell>
          <cell r="C1031">
            <v>0</v>
          </cell>
          <cell r="D1031" t="str">
            <v>PRD-9-03</v>
          </cell>
          <cell r="E1031" t="str">
            <v>O164357</v>
          </cell>
          <cell r="F1031" t="str">
            <v>PAYMENT OF BT INTERNET ACCOUNTS</v>
          </cell>
          <cell r="G1031" t="str">
            <v>30432</v>
          </cell>
          <cell r="H1031" t="str">
            <v>6114</v>
          </cell>
          <cell r="I1031" t="str">
            <v>E353346</v>
          </cell>
        </row>
        <row r="1032">
          <cell r="A1032" t="str">
            <v>BRITISH TELECOMMUNICATIONS PLC</v>
          </cell>
          <cell r="B1032" t="str">
            <v>WM35052524Q007</v>
          </cell>
          <cell r="C1032">
            <v>0</v>
          </cell>
          <cell r="D1032" t="str">
            <v>PRD-9-03</v>
          </cell>
          <cell r="E1032" t="str">
            <v>O164357</v>
          </cell>
          <cell r="F1032" t="str">
            <v>PAYMENT OF BT INTERNET ACCOUNTS</v>
          </cell>
          <cell r="G1032" t="str">
            <v>30432</v>
          </cell>
          <cell r="H1032" t="str">
            <v>6114</v>
          </cell>
          <cell r="I1032" t="str">
            <v>E353346</v>
          </cell>
        </row>
        <row r="1033">
          <cell r="A1033" t="str">
            <v>BRITISH TELECOMMUNICATIONS PLC</v>
          </cell>
          <cell r="B1033" t="str">
            <v>WM35052524Q007</v>
          </cell>
          <cell r="C1033">
            <v>47.97</v>
          </cell>
          <cell r="D1033" t="str">
            <v>PRD-9-03</v>
          </cell>
          <cell r="E1033" t="str">
            <v>O164357</v>
          </cell>
          <cell r="F1033" t="str">
            <v>PAYMENT OF BT INTERNET ACCOUNTS</v>
          </cell>
          <cell r="G1033" t="str">
            <v>30432</v>
          </cell>
          <cell r="H1033" t="str">
            <v>6114</v>
          </cell>
          <cell r="I1033" t="str">
            <v>E353346</v>
          </cell>
        </row>
        <row r="1034">
          <cell r="A1034" t="str">
            <v>BRITISH TELECOMMUNICATIONS PLC</v>
          </cell>
          <cell r="B1034" t="str">
            <v>WM35052524Q007</v>
          </cell>
          <cell r="C1034">
            <v>0</v>
          </cell>
          <cell r="D1034" t="str">
            <v>PRD-9-03</v>
          </cell>
          <cell r="E1034" t="str">
            <v>O164357</v>
          </cell>
          <cell r="F1034" t="str">
            <v>PAYMENT OF BT INTERNET ACCOUNTS</v>
          </cell>
          <cell r="G1034" t="str">
            <v>30432</v>
          </cell>
          <cell r="H1034" t="str">
            <v>6114</v>
          </cell>
          <cell r="I1034" t="str">
            <v>E353346</v>
          </cell>
        </row>
        <row r="1035">
          <cell r="A1035" t="str">
            <v>BRITISH TELECOMMUNICATIONS PLC</v>
          </cell>
          <cell r="B1035" t="str">
            <v>WM35046485Q007</v>
          </cell>
          <cell r="C1035">
            <v>0</v>
          </cell>
          <cell r="D1035" t="str">
            <v>PRD-9-03</v>
          </cell>
          <cell r="E1035" t="str">
            <v>O164357</v>
          </cell>
          <cell r="F1035" t="str">
            <v>PAYMENT OF BT INTERNET ACCOUNTS</v>
          </cell>
          <cell r="G1035" t="str">
            <v>30432</v>
          </cell>
          <cell r="H1035" t="str">
            <v>6114</v>
          </cell>
          <cell r="I1035" t="str">
            <v>E353345</v>
          </cell>
        </row>
        <row r="1036">
          <cell r="A1036" t="str">
            <v>BRITISH TELECOMMUNICATIONS PLC</v>
          </cell>
          <cell r="B1036" t="str">
            <v>WM35046485Q007</v>
          </cell>
          <cell r="C1036">
            <v>0</v>
          </cell>
          <cell r="D1036" t="str">
            <v>PRD-9-03</v>
          </cell>
          <cell r="E1036" t="str">
            <v>O164357</v>
          </cell>
          <cell r="F1036" t="str">
            <v>PAYMENT OF BT INTERNET ACCOUNTS</v>
          </cell>
          <cell r="G1036" t="str">
            <v>30432</v>
          </cell>
          <cell r="H1036" t="str">
            <v>6114</v>
          </cell>
          <cell r="I1036" t="str">
            <v>E353345</v>
          </cell>
        </row>
        <row r="1037">
          <cell r="A1037" t="str">
            <v>BRITISH TELECOMMUNICATIONS PLC</v>
          </cell>
          <cell r="B1037" t="str">
            <v>WM35046485Q007</v>
          </cell>
          <cell r="C1037">
            <v>47.97</v>
          </cell>
          <cell r="D1037" t="str">
            <v>PRD-9-03</v>
          </cell>
          <cell r="E1037" t="str">
            <v>O164357</v>
          </cell>
          <cell r="F1037" t="str">
            <v>PAYMENT OF BT INTERNET ACCOUNTS</v>
          </cell>
          <cell r="G1037" t="str">
            <v>30432</v>
          </cell>
          <cell r="H1037" t="str">
            <v>6114</v>
          </cell>
          <cell r="I1037" t="str">
            <v>E353345</v>
          </cell>
        </row>
        <row r="1038">
          <cell r="A1038" t="str">
            <v>BRITISH TELECOMMUNICATIONS PLC</v>
          </cell>
          <cell r="B1038" t="str">
            <v>WM35046485Q007</v>
          </cell>
          <cell r="C1038">
            <v>0</v>
          </cell>
          <cell r="D1038" t="str">
            <v>PRD-9-03</v>
          </cell>
          <cell r="E1038" t="str">
            <v>O164357</v>
          </cell>
          <cell r="F1038" t="str">
            <v>PAYMENT OF BT INTERNET ACCOUNTS</v>
          </cell>
          <cell r="G1038" t="str">
            <v>30432</v>
          </cell>
          <cell r="H1038" t="str">
            <v>6114</v>
          </cell>
          <cell r="I1038" t="str">
            <v>E353345</v>
          </cell>
        </row>
        <row r="1039">
          <cell r="A1039" t="str">
            <v>BRITISH TELECOMMUNICATIONS PLC</v>
          </cell>
          <cell r="B1039" t="str">
            <v>WM35105475Q006</v>
          </cell>
          <cell r="C1039">
            <v>0</v>
          </cell>
          <cell r="D1039" t="str">
            <v>PRD-9-03</v>
          </cell>
          <cell r="E1039" t="str">
            <v>O164357</v>
          </cell>
          <cell r="F1039" t="str">
            <v>PAYMENT OF BT INTERNET ACCOUNTS</v>
          </cell>
          <cell r="G1039" t="str">
            <v>30432</v>
          </cell>
          <cell r="H1039" t="str">
            <v>6114</v>
          </cell>
          <cell r="I1039" t="str">
            <v>E351159</v>
          </cell>
        </row>
        <row r="1040">
          <cell r="A1040" t="str">
            <v>BRITISH TELECOMMUNICATIONS PLC</v>
          </cell>
          <cell r="B1040" t="str">
            <v>WM35105475Q006</v>
          </cell>
          <cell r="C1040">
            <v>0</v>
          </cell>
          <cell r="D1040" t="str">
            <v>PRD-9-03</v>
          </cell>
          <cell r="E1040" t="str">
            <v>O164357</v>
          </cell>
          <cell r="F1040" t="str">
            <v>PAYMENT OF BT INTERNET ACCOUNTS</v>
          </cell>
          <cell r="G1040" t="str">
            <v>30432</v>
          </cell>
          <cell r="H1040" t="str">
            <v>6114</v>
          </cell>
          <cell r="I1040" t="str">
            <v>E351159</v>
          </cell>
        </row>
        <row r="1041">
          <cell r="A1041" t="str">
            <v>BRITISH TELECOMMUNICATIONS PLC</v>
          </cell>
          <cell r="B1041" t="str">
            <v>WM35105475Q006</v>
          </cell>
          <cell r="C1041">
            <v>47.97</v>
          </cell>
          <cell r="D1041" t="str">
            <v>PRD-9-03</v>
          </cell>
          <cell r="E1041" t="str">
            <v>O164357</v>
          </cell>
          <cell r="F1041" t="str">
            <v>PAYMENT OF BT INTERNET ACCOUNTS</v>
          </cell>
          <cell r="G1041" t="str">
            <v>30432</v>
          </cell>
          <cell r="H1041" t="str">
            <v>6114</v>
          </cell>
          <cell r="I1041" t="str">
            <v>E351159</v>
          </cell>
        </row>
        <row r="1042">
          <cell r="A1042" t="str">
            <v>BRITISH TELECOMMUNICATIONS PLC</v>
          </cell>
          <cell r="B1042" t="str">
            <v>WM35105475Q006</v>
          </cell>
          <cell r="C1042">
            <v>0</v>
          </cell>
          <cell r="D1042" t="str">
            <v>PRD-9-03</v>
          </cell>
          <cell r="E1042" t="str">
            <v>O164357</v>
          </cell>
          <cell r="F1042" t="str">
            <v>PAYMENT OF BT INTERNET ACCOUNTS</v>
          </cell>
          <cell r="G1042" t="str">
            <v>30432</v>
          </cell>
          <cell r="H1042" t="str">
            <v>6114</v>
          </cell>
          <cell r="I1042" t="str">
            <v>E351159</v>
          </cell>
        </row>
        <row r="1043">
          <cell r="A1043" t="str">
            <v>BRITISH TELECOMMUNICATIONS PLC</v>
          </cell>
          <cell r="B1043" t="str">
            <v>WM35110375Q006</v>
          </cell>
          <cell r="C1043">
            <v>0</v>
          </cell>
          <cell r="D1043" t="str">
            <v>PRD-9-03</v>
          </cell>
          <cell r="E1043" t="str">
            <v>O164357</v>
          </cell>
          <cell r="F1043" t="str">
            <v>PAYMENT OF BT INTERNET ACCOUNTS</v>
          </cell>
          <cell r="G1043" t="str">
            <v>30432</v>
          </cell>
          <cell r="H1043" t="str">
            <v>6114</v>
          </cell>
          <cell r="I1043" t="str">
            <v>E351162</v>
          </cell>
        </row>
        <row r="1044">
          <cell r="A1044" t="str">
            <v>BRITISH TELECOMMUNICATIONS PLC</v>
          </cell>
          <cell r="B1044" t="str">
            <v>WM35110375Q006</v>
          </cell>
          <cell r="C1044">
            <v>0</v>
          </cell>
          <cell r="D1044" t="str">
            <v>PRD-9-03</v>
          </cell>
          <cell r="E1044" t="str">
            <v>O164357</v>
          </cell>
          <cell r="F1044" t="str">
            <v>PAYMENT OF BT INTERNET ACCOUNTS</v>
          </cell>
          <cell r="G1044" t="str">
            <v>30432</v>
          </cell>
          <cell r="H1044" t="str">
            <v>6114</v>
          </cell>
          <cell r="I1044" t="str">
            <v>E351162</v>
          </cell>
        </row>
        <row r="1045">
          <cell r="A1045" t="str">
            <v>BRITISH TELECOMMUNICATIONS PLC</v>
          </cell>
          <cell r="B1045" t="str">
            <v>WM35110375Q006</v>
          </cell>
          <cell r="C1045">
            <v>47.97</v>
          </cell>
          <cell r="D1045" t="str">
            <v>PRD-9-03</v>
          </cell>
          <cell r="E1045" t="str">
            <v>O164357</v>
          </cell>
          <cell r="F1045" t="str">
            <v>PAYMENT OF BT INTERNET ACCOUNTS</v>
          </cell>
          <cell r="G1045" t="str">
            <v>30432</v>
          </cell>
          <cell r="H1045" t="str">
            <v>6114</v>
          </cell>
          <cell r="I1045" t="str">
            <v>E351162</v>
          </cell>
        </row>
        <row r="1046">
          <cell r="A1046" t="str">
            <v>BRITISH TELECOMMUNICATIONS PLC</v>
          </cell>
          <cell r="B1046" t="str">
            <v>WM35110375Q006</v>
          </cell>
          <cell r="C1046">
            <v>0</v>
          </cell>
          <cell r="D1046" t="str">
            <v>PRD-9-03</v>
          </cell>
          <cell r="E1046" t="str">
            <v>O164357</v>
          </cell>
          <cell r="F1046" t="str">
            <v>PAYMENT OF BT INTERNET ACCOUNTS</v>
          </cell>
          <cell r="G1046" t="str">
            <v>30432</v>
          </cell>
          <cell r="H1046" t="str">
            <v>6114</v>
          </cell>
          <cell r="I1046" t="str">
            <v>E351162</v>
          </cell>
        </row>
        <row r="1047">
          <cell r="A1047" t="str">
            <v>BRITISH TELECOMMUNICATIONS PLC</v>
          </cell>
          <cell r="B1047" t="str">
            <v>WM35091713Q006</v>
          </cell>
          <cell r="C1047">
            <v>0</v>
          </cell>
          <cell r="D1047" t="str">
            <v>PRD-9-03</v>
          </cell>
          <cell r="E1047" t="str">
            <v>O164357</v>
          </cell>
          <cell r="F1047" t="str">
            <v>PAYMENT OF BT INTERNET ACCOUNTS</v>
          </cell>
          <cell r="G1047" t="str">
            <v>30432</v>
          </cell>
          <cell r="H1047" t="str">
            <v>6114</v>
          </cell>
          <cell r="I1047" t="str">
            <v>E361163</v>
          </cell>
        </row>
        <row r="1048">
          <cell r="A1048" t="str">
            <v>BRITISH TELECOMMUNICATIONS PLC</v>
          </cell>
          <cell r="B1048" t="str">
            <v>WM35091713Q006</v>
          </cell>
          <cell r="C1048">
            <v>0</v>
          </cell>
          <cell r="D1048" t="str">
            <v>PRD-9-03</v>
          </cell>
          <cell r="E1048" t="str">
            <v>O164357</v>
          </cell>
          <cell r="F1048" t="str">
            <v>PAYMENT OF BT INTERNET ACCOUNTS</v>
          </cell>
          <cell r="G1048" t="str">
            <v>30432</v>
          </cell>
          <cell r="H1048" t="str">
            <v>6114</v>
          </cell>
          <cell r="I1048" t="str">
            <v>E361163</v>
          </cell>
        </row>
        <row r="1049">
          <cell r="A1049" t="str">
            <v>BRITISH TELECOMMUNICATIONS PLC</v>
          </cell>
          <cell r="B1049" t="str">
            <v>WM35091713Q006</v>
          </cell>
          <cell r="C1049">
            <v>47.97</v>
          </cell>
          <cell r="D1049" t="str">
            <v>PRD-9-03</v>
          </cell>
          <cell r="E1049" t="str">
            <v>O164357</v>
          </cell>
          <cell r="F1049" t="str">
            <v>PAYMENT OF BT INTERNET ACCOUNTS</v>
          </cell>
          <cell r="G1049" t="str">
            <v>30432</v>
          </cell>
          <cell r="H1049" t="str">
            <v>6114</v>
          </cell>
          <cell r="I1049" t="str">
            <v>E361163</v>
          </cell>
        </row>
        <row r="1050">
          <cell r="A1050" t="str">
            <v>BRITISH TELECOMMUNICATIONS PLC</v>
          </cell>
          <cell r="B1050" t="str">
            <v>WM35091713Q006</v>
          </cell>
          <cell r="C1050">
            <v>0</v>
          </cell>
          <cell r="D1050" t="str">
            <v>PRD-9-03</v>
          </cell>
          <cell r="E1050" t="str">
            <v>O164357</v>
          </cell>
          <cell r="F1050" t="str">
            <v>PAYMENT OF BT INTERNET ACCOUNTS</v>
          </cell>
          <cell r="G1050" t="str">
            <v>30432</v>
          </cell>
          <cell r="H1050" t="str">
            <v>6114</v>
          </cell>
          <cell r="I1050" t="str">
            <v>E361163</v>
          </cell>
        </row>
        <row r="1051">
          <cell r="A1051" t="str">
            <v>BRITISH TELECOMMUNICATIONS PLC</v>
          </cell>
          <cell r="B1051" t="str">
            <v>WM35103800Q006</v>
          </cell>
          <cell r="C1051">
            <v>0</v>
          </cell>
          <cell r="D1051" t="str">
            <v>PRD-9-03</v>
          </cell>
          <cell r="E1051" t="str">
            <v>O164357</v>
          </cell>
          <cell r="F1051" t="str">
            <v>PAYMENT OF BT INTERNET ACCOUNTS</v>
          </cell>
          <cell r="G1051" t="str">
            <v>30432</v>
          </cell>
          <cell r="H1051" t="str">
            <v>6114</v>
          </cell>
          <cell r="I1051" t="str">
            <v>E351164</v>
          </cell>
        </row>
        <row r="1052">
          <cell r="A1052" t="str">
            <v>BRITISH TELECOMMUNICATIONS PLC</v>
          </cell>
          <cell r="B1052" t="str">
            <v>WM35103800Q006</v>
          </cell>
          <cell r="C1052">
            <v>0</v>
          </cell>
          <cell r="D1052" t="str">
            <v>PRD-9-03</v>
          </cell>
          <cell r="E1052" t="str">
            <v>O164357</v>
          </cell>
          <cell r="F1052" t="str">
            <v>PAYMENT OF BT INTERNET ACCOUNTS</v>
          </cell>
          <cell r="G1052" t="str">
            <v>30432</v>
          </cell>
          <cell r="H1052" t="str">
            <v>6114</v>
          </cell>
          <cell r="I1052" t="str">
            <v>E351164</v>
          </cell>
        </row>
        <row r="1053">
          <cell r="A1053" t="str">
            <v>BRITISH TELECOMMUNICATIONS PLC</v>
          </cell>
          <cell r="B1053" t="str">
            <v>WM35103800Q006</v>
          </cell>
          <cell r="C1053">
            <v>47.97</v>
          </cell>
          <cell r="D1053" t="str">
            <v>PRD-9-03</v>
          </cell>
          <cell r="E1053" t="str">
            <v>O164357</v>
          </cell>
          <cell r="F1053" t="str">
            <v>PAYMENT OF BT INTERNET ACCOUNTS</v>
          </cell>
          <cell r="G1053" t="str">
            <v>30432</v>
          </cell>
          <cell r="H1053" t="str">
            <v>6114</v>
          </cell>
          <cell r="I1053" t="str">
            <v>E351164</v>
          </cell>
        </row>
        <row r="1054">
          <cell r="A1054" t="str">
            <v>BRITISH TELECOMMUNICATIONS PLC</v>
          </cell>
          <cell r="B1054" t="str">
            <v>WM35103800Q006</v>
          </cell>
          <cell r="C1054">
            <v>0</v>
          </cell>
          <cell r="D1054" t="str">
            <v>PRD-9-03</v>
          </cell>
          <cell r="E1054" t="str">
            <v>O164357</v>
          </cell>
          <cell r="F1054" t="str">
            <v>PAYMENT OF BT INTERNET ACCOUNTS</v>
          </cell>
          <cell r="G1054" t="str">
            <v>30432</v>
          </cell>
          <cell r="H1054" t="str">
            <v>6114</v>
          </cell>
          <cell r="I1054" t="str">
            <v>E351164</v>
          </cell>
        </row>
        <row r="1055">
          <cell r="A1055" t="str">
            <v>BRITISH TELECOMMUNICATIONS PLC</v>
          </cell>
          <cell r="B1055" t="str">
            <v>WM34871243Q010</v>
          </cell>
          <cell r="C1055">
            <v>0</v>
          </cell>
          <cell r="D1055" t="str">
            <v>PRD-9-03</v>
          </cell>
          <cell r="E1055" t="str">
            <v>O164357</v>
          </cell>
          <cell r="F1055" t="str">
            <v>PAYMENT OF BT INTERNET ACCOUNTS</v>
          </cell>
          <cell r="G1055" t="str">
            <v>30432</v>
          </cell>
          <cell r="H1055" t="str">
            <v>6114</v>
          </cell>
          <cell r="I1055" t="str">
            <v>E353396</v>
          </cell>
        </row>
        <row r="1056">
          <cell r="A1056" t="str">
            <v>BRITISH TELECOMMUNICATIONS PLC</v>
          </cell>
          <cell r="B1056" t="str">
            <v>WM34871243Q010</v>
          </cell>
          <cell r="C1056">
            <v>0</v>
          </cell>
          <cell r="D1056" t="str">
            <v>PRD-9-03</v>
          </cell>
          <cell r="E1056" t="str">
            <v>O164357</v>
          </cell>
          <cell r="F1056" t="str">
            <v>PAYMENT OF BT INTERNET ACCOUNTS</v>
          </cell>
          <cell r="G1056" t="str">
            <v>30432</v>
          </cell>
          <cell r="H1056" t="str">
            <v>6114</v>
          </cell>
          <cell r="I1056" t="str">
            <v>E353396</v>
          </cell>
        </row>
        <row r="1057">
          <cell r="A1057" t="str">
            <v>BRITISH TELECOMMUNICATIONS PLC</v>
          </cell>
          <cell r="B1057" t="str">
            <v>WM34871243Q010</v>
          </cell>
          <cell r="C1057">
            <v>47.97</v>
          </cell>
          <cell r="D1057" t="str">
            <v>PRD-9-03</v>
          </cell>
          <cell r="E1057" t="str">
            <v>O164357</v>
          </cell>
          <cell r="F1057" t="str">
            <v>PAYMENT OF BT INTERNET ACCOUNTS</v>
          </cell>
          <cell r="G1057" t="str">
            <v>30432</v>
          </cell>
          <cell r="H1057" t="str">
            <v>6114</v>
          </cell>
          <cell r="I1057" t="str">
            <v>E353396</v>
          </cell>
        </row>
        <row r="1058">
          <cell r="A1058" t="str">
            <v>BRITISH TELECOMMUNICATIONS PLC</v>
          </cell>
          <cell r="B1058" t="str">
            <v>WM34871243Q010</v>
          </cell>
          <cell r="C1058">
            <v>0</v>
          </cell>
          <cell r="D1058" t="str">
            <v>PRD-9-03</v>
          </cell>
          <cell r="E1058" t="str">
            <v>O164357</v>
          </cell>
          <cell r="F1058" t="str">
            <v>PAYMENT OF BT INTERNET ACCOUNTS</v>
          </cell>
          <cell r="G1058" t="str">
            <v>30432</v>
          </cell>
          <cell r="H1058" t="str">
            <v>6114</v>
          </cell>
          <cell r="I1058" t="str">
            <v>E353396</v>
          </cell>
        </row>
        <row r="1059">
          <cell r="A1059" t="str">
            <v>BRITISH TELECOMMUNICATIONS PLC</v>
          </cell>
          <cell r="B1059" t="str">
            <v>WM35074503Q007</v>
          </cell>
          <cell r="C1059">
            <v>0</v>
          </cell>
          <cell r="D1059" t="str">
            <v>PRD-9-03</v>
          </cell>
          <cell r="E1059" t="str">
            <v>O164357</v>
          </cell>
          <cell r="F1059" t="str">
            <v>PAYMENT OF BT INTERNET ACCOUNTS</v>
          </cell>
          <cell r="G1059" t="str">
            <v>30432</v>
          </cell>
          <cell r="H1059" t="str">
            <v>6114</v>
          </cell>
          <cell r="I1059" t="str">
            <v>E353395</v>
          </cell>
        </row>
        <row r="1060">
          <cell r="A1060" t="str">
            <v>BRITISH TELECOMMUNICATIONS PLC</v>
          </cell>
          <cell r="B1060" t="str">
            <v>WM35074503Q007</v>
          </cell>
          <cell r="C1060">
            <v>0</v>
          </cell>
          <cell r="D1060" t="str">
            <v>PRD-9-03</v>
          </cell>
          <cell r="E1060" t="str">
            <v>O164357</v>
          </cell>
          <cell r="F1060" t="str">
            <v>PAYMENT OF BT INTERNET ACCOUNTS</v>
          </cell>
          <cell r="G1060" t="str">
            <v>30432</v>
          </cell>
          <cell r="H1060" t="str">
            <v>6114</v>
          </cell>
          <cell r="I1060" t="str">
            <v>E353395</v>
          </cell>
        </row>
        <row r="1061">
          <cell r="A1061" t="str">
            <v>BRITISH TELECOMMUNICATIONS PLC</v>
          </cell>
          <cell r="B1061" t="str">
            <v>WM35074503Q007</v>
          </cell>
          <cell r="C1061">
            <v>47.97</v>
          </cell>
          <cell r="D1061" t="str">
            <v>PRD-9-03</v>
          </cell>
          <cell r="E1061" t="str">
            <v>O164357</v>
          </cell>
          <cell r="F1061" t="str">
            <v>PAYMENT OF BT INTERNET ACCOUNTS</v>
          </cell>
          <cell r="G1061" t="str">
            <v>30432</v>
          </cell>
          <cell r="H1061" t="str">
            <v>6114</v>
          </cell>
          <cell r="I1061" t="str">
            <v>E353395</v>
          </cell>
        </row>
        <row r="1062">
          <cell r="A1062" t="str">
            <v>BRITISH TELECOMMUNICATIONS PLC</v>
          </cell>
          <cell r="B1062" t="str">
            <v>WM35074503Q007</v>
          </cell>
          <cell r="C1062">
            <v>0</v>
          </cell>
          <cell r="D1062" t="str">
            <v>PRD-9-03</v>
          </cell>
          <cell r="E1062" t="str">
            <v>O164357</v>
          </cell>
          <cell r="F1062" t="str">
            <v>PAYMENT OF BT INTERNET ACCOUNTS</v>
          </cell>
          <cell r="G1062" t="str">
            <v>30432</v>
          </cell>
          <cell r="H1062" t="str">
            <v>6114</v>
          </cell>
          <cell r="I1062" t="str">
            <v>E353395</v>
          </cell>
        </row>
        <row r="1063">
          <cell r="A1063" t="str">
            <v>BRITISH TELECOMMUNICATIONS PLC</v>
          </cell>
          <cell r="B1063" t="str">
            <v>WM35057075Q006</v>
          </cell>
          <cell r="C1063">
            <v>47.97</v>
          </cell>
          <cell r="D1063" t="str">
            <v>PRD-9-03</v>
          </cell>
          <cell r="E1063" t="str">
            <v>O164357</v>
          </cell>
          <cell r="F1063" t="str">
            <v>PAYMENT OF BT INTERNET ACCOUNTS</v>
          </cell>
          <cell r="G1063" t="str">
            <v>30432</v>
          </cell>
          <cell r="H1063" t="str">
            <v>6114</v>
          </cell>
          <cell r="I1063" t="str">
            <v>E353394</v>
          </cell>
        </row>
        <row r="1064">
          <cell r="A1064" t="str">
            <v>BRITISH TELECOMMUNICATIONS PLC</v>
          </cell>
          <cell r="B1064" t="str">
            <v>WM35057075Q006</v>
          </cell>
          <cell r="C1064">
            <v>0</v>
          </cell>
          <cell r="D1064" t="str">
            <v>PRD-9-03</v>
          </cell>
          <cell r="E1064" t="str">
            <v>O164357</v>
          </cell>
          <cell r="F1064" t="str">
            <v>PAYMENT OF BT INTERNET ACCOUNTS</v>
          </cell>
          <cell r="G1064" t="str">
            <v>30432</v>
          </cell>
          <cell r="H1064" t="str">
            <v>6114</v>
          </cell>
          <cell r="I1064" t="str">
            <v>E353394</v>
          </cell>
        </row>
        <row r="1065">
          <cell r="A1065" t="str">
            <v>BRITISH TELECOMMUNICATIONS PLC</v>
          </cell>
          <cell r="B1065" t="str">
            <v>WM35008849Q008</v>
          </cell>
          <cell r="C1065">
            <v>0</v>
          </cell>
          <cell r="D1065" t="str">
            <v>PRD-9-03</v>
          </cell>
          <cell r="E1065" t="str">
            <v>O164357</v>
          </cell>
          <cell r="F1065" t="str">
            <v>PAYMENT OF BT INTERNET ACCOUNTS</v>
          </cell>
          <cell r="G1065" t="str">
            <v>30432</v>
          </cell>
          <cell r="H1065" t="str">
            <v>6114</v>
          </cell>
          <cell r="I1065" t="str">
            <v>E353393</v>
          </cell>
        </row>
        <row r="1066">
          <cell r="A1066" t="str">
            <v>BRITISH TELECOMMUNICATIONS PLC</v>
          </cell>
          <cell r="B1066" t="str">
            <v>WM35008849Q008</v>
          </cell>
          <cell r="C1066">
            <v>0</v>
          </cell>
          <cell r="D1066" t="str">
            <v>PRD-9-03</v>
          </cell>
          <cell r="E1066" t="str">
            <v>O164357</v>
          </cell>
          <cell r="F1066" t="str">
            <v>PAYMENT OF BT INTERNET ACCOUNTS</v>
          </cell>
          <cell r="G1066" t="str">
            <v>30432</v>
          </cell>
          <cell r="H1066" t="str">
            <v>6114</v>
          </cell>
          <cell r="I1066" t="str">
            <v>E353393</v>
          </cell>
        </row>
        <row r="1067">
          <cell r="A1067" t="str">
            <v>BRITISH TELECOMMUNICATIONS PLC</v>
          </cell>
          <cell r="B1067" t="str">
            <v>WM35008849Q008</v>
          </cell>
          <cell r="C1067">
            <v>47.97</v>
          </cell>
          <cell r="D1067" t="str">
            <v>PRD-9-03</v>
          </cell>
          <cell r="E1067" t="str">
            <v>O164357</v>
          </cell>
          <cell r="F1067" t="str">
            <v>PAYMENT OF BT INTERNET ACCOUNTS</v>
          </cell>
          <cell r="G1067" t="str">
            <v>30432</v>
          </cell>
          <cell r="H1067" t="str">
            <v>6114</v>
          </cell>
          <cell r="I1067" t="str">
            <v>E353393</v>
          </cell>
        </row>
        <row r="1068">
          <cell r="A1068" t="str">
            <v>BRITISH TELECOMMUNICATIONS PLC</v>
          </cell>
          <cell r="B1068" t="str">
            <v>WM34994705Q007</v>
          </cell>
          <cell r="C1068">
            <v>0</v>
          </cell>
          <cell r="D1068" t="str">
            <v>PRD-9-03</v>
          </cell>
          <cell r="E1068" t="str">
            <v>O164357</v>
          </cell>
          <cell r="F1068" t="str">
            <v>PAYMENT OF BT INTERNET ACCOUNTS</v>
          </cell>
          <cell r="G1068" t="str">
            <v>30432</v>
          </cell>
          <cell r="H1068" t="str">
            <v>6114</v>
          </cell>
          <cell r="I1068" t="str">
            <v>E353392</v>
          </cell>
        </row>
        <row r="1069">
          <cell r="A1069" t="str">
            <v>BRITISH TELECOMMUNICATIONS PLC</v>
          </cell>
          <cell r="B1069" t="str">
            <v>WM34994705Q007</v>
          </cell>
          <cell r="C1069">
            <v>0</v>
          </cell>
          <cell r="D1069" t="str">
            <v>PRD-9-03</v>
          </cell>
          <cell r="E1069" t="str">
            <v>O164357</v>
          </cell>
          <cell r="F1069" t="str">
            <v>PAYMENT OF BT INTERNET ACCOUNTS</v>
          </cell>
          <cell r="G1069" t="str">
            <v>30432</v>
          </cell>
          <cell r="H1069" t="str">
            <v>6114</v>
          </cell>
          <cell r="I1069" t="str">
            <v>E353392</v>
          </cell>
        </row>
        <row r="1070">
          <cell r="A1070" t="str">
            <v>BRITISH TELECOMMUNICATIONS PLC</v>
          </cell>
          <cell r="B1070" t="str">
            <v>WM34994705Q007</v>
          </cell>
          <cell r="C1070">
            <v>47.97</v>
          </cell>
          <cell r="D1070" t="str">
            <v>PRD-9-03</v>
          </cell>
          <cell r="E1070" t="str">
            <v>O164357</v>
          </cell>
          <cell r="F1070" t="str">
            <v>PAYMENT OF BT INTERNET ACCOUNTS</v>
          </cell>
          <cell r="G1070" t="str">
            <v>30432</v>
          </cell>
          <cell r="H1070" t="str">
            <v>6114</v>
          </cell>
          <cell r="I1070" t="str">
            <v>E353392</v>
          </cell>
        </row>
        <row r="1071">
          <cell r="A1071" t="str">
            <v>BRITISH TELECOMMUNICATIONS PLC</v>
          </cell>
          <cell r="B1071" t="str">
            <v>WM34912573Q009</v>
          </cell>
          <cell r="C1071">
            <v>0</v>
          </cell>
          <cell r="D1071" t="str">
            <v>PRD-9-03</v>
          </cell>
          <cell r="E1071" t="str">
            <v>O164357</v>
          </cell>
          <cell r="F1071" t="str">
            <v>PAYMENT OF BT INTERNET ACCOUNTS</v>
          </cell>
          <cell r="G1071" t="str">
            <v>30432</v>
          </cell>
          <cell r="H1071" t="str">
            <v>6114</v>
          </cell>
          <cell r="I1071" t="str">
            <v>E353391</v>
          </cell>
        </row>
        <row r="1072">
          <cell r="A1072" t="str">
            <v>BRITISH TELECOMMUNICATIONS PLC</v>
          </cell>
          <cell r="B1072" t="str">
            <v>WM34912573Q009</v>
          </cell>
          <cell r="C1072">
            <v>0</v>
          </cell>
          <cell r="D1072" t="str">
            <v>PRD-9-03</v>
          </cell>
          <cell r="E1072" t="str">
            <v>O164357</v>
          </cell>
          <cell r="F1072" t="str">
            <v>PAYMENT OF BT INTERNET ACCOUNTS</v>
          </cell>
          <cell r="G1072" t="str">
            <v>30432</v>
          </cell>
          <cell r="H1072" t="str">
            <v>6114</v>
          </cell>
          <cell r="I1072" t="str">
            <v>E353391</v>
          </cell>
        </row>
        <row r="1073">
          <cell r="A1073" t="str">
            <v>BRITISH TELECOMMUNICATIONS PLC</v>
          </cell>
          <cell r="B1073" t="str">
            <v>WM34912573Q009</v>
          </cell>
          <cell r="C1073">
            <v>47.97</v>
          </cell>
          <cell r="D1073" t="str">
            <v>PRD-9-03</v>
          </cell>
          <cell r="E1073" t="str">
            <v>O164357</v>
          </cell>
          <cell r="F1073" t="str">
            <v>PAYMENT OF BT INTERNET ACCOUNTS</v>
          </cell>
          <cell r="G1073" t="str">
            <v>30432</v>
          </cell>
          <cell r="H1073" t="str">
            <v>6114</v>
          </cell>
          <cell r="I1073" t="str">
            <v>E353391</v>
          </cell>
        </row>
        <row r="1074">
          <cell r="A1074" t="str">
            <v>BRITISH TELECOMMUNICATIONS PLC</v>
          </cell>
          <cell r="B1074" t="str">
            <v>WM34902908Q010</v>
          </cell>
          <cell r="C1074">
            <v>0</v>
          </cell>
          <cell r="D1074" t="str">
            <v>PRD-9-03</v>
          </cell>
          <cell r="E1074" t="str">
            <v>O164357</v>
          </cell>
          <cell r="F1074" t="str">
            <v>PAYMENT OF BT INTERNET ACCOUNTS</v>
          </cell>
          <cell r="G1074" t="str">
            <v>30432</v>
          </cell>
          <cell r="H1074" t="str">
            <v>6114</v>
          </cell>
          <cell r="I1074" t="str">
            <v>E353390</v>
          </cell>
        </row>
        <row r="1075">
          <cell r="A1075" t="str">
            <v>BRITISH TELECOMMUNICATIONS PLC</v>
          </cell>
          <cell r="B1075" t="str">
            <v>WM34902908Q010</v>
          </cell>
          <cell r="C1075">
            <v>0</v>
          </cell>
          <cell r="D1075" t="str">
            <v>PRD-9-03</v>
          </cell>
          <cell r="E1075" t="str">
            <v>O164357</v>
          </cell>
          <cell r="F1075" t="str">
            <v>PAYMENT OF BT INTERNET ACCOUNTS</v>
          </cell>
          <cell r="G1075" t="str">
            <v>30432</v>
          </cell>
          <cell r="H1075" t="str">
            <v>6114</v>
          </cell>
          <cell r="I1075" t="str">
            <v>E353390</v>
          </cell>
        </row>
        <row r="1076">
          <cell r="A1076" t="str">
            <v>BRITISH TELECOMMUNICATIONS PLC</v>
          </cell>
          <cell r="B1076" t="str">
            <v>WM34902908Q010</v>
          </cell>
          <cell r="C1076">
            <v>47.97</v>
          </cell>
          <cell r="D1076" t="str">
            <v>PRD-9-03</v>
          </cell>
          <cell r="E1076" t="str">
            <v>O164357</v>
          </cell>
          <cell r="F1076" t="str">
            <v>PAYMENT OF BT INTERNET ACCOUNTS</v>
          </cell>
          <cell r="G1076" t="str">
            <v>30432</v>
          </cell>
          <cell r="H1076" t="str">
            <v>6114</v>
          </cell>
          <cell r="I1076" t="str">
            <v>E353390</v>
          </cell>
        </row>
        <row r="1077">
          <cell r="A1077" t="str">
            <v>BRITISH TELECOMMUNICATIONS PLC</v>
          </cell>
          <cell r="B1077" t="str">
            <v>WM34949824Q009</v>
          </cell>
          <cell r="C1077">
            <v>0</v>
          </cell>
          <cell r="D1077" t="str">
            <v>PRD-9-03</v>
          </cell>
          <cell r="E1077" t="str">
            <v>O164357</v>
          </cell>
          <cell r="F1077" t="str">
            <v>PAYMENT OF BT INTERNET ACCOUNTS</v>
          </cell>
          <cell r="G1077" t="str">
            <v>30432</v>
          </cell>
          <cell r="H1077" t="str">
            <v>6114</v>
          </cell>
          <cell r="I1077" t="str">
            <v>E353389</v>
          </cell>
        </row>
        <row r="1078">
          <cell r="A1078" t="str">
            <v>BRITISH TELECOMMUNICATIONS PLC</v>
          </cell>
          <cell r="B1078" t="str">
            <v>WM34949824Q009</v>
          </cell>
          <cell r="C1078">
            <v>0</v>
          </cell>
          <cell r="D1078" t="str">
            <v>PRD-9-03</v>
          </cell>
          <cell r="E1078" t="str">
            <v>O164357</v>
          </cell>
          <cell r="F1078" t="str">
            <v>PAYMENT OF BT INTERNET ACCOUNTS</v>
          </cell>
          <cell r="G1078" t="str">
            <v>30432</v>
          </cell>
          <cell r="H1078" t="str">
            <v>6114</v>
          </cell>
          <cell r="I1078" t="str">
            <v>E353389</v>
          </cell>
        </row>
        <row r="1079">
          <cell r="A1079" t="str">
            <v>BRITISH TELECOMMUNICATIONS PLC</v>
          </cell>
          <cell r="B1079" t="str">
            <v>WM34949824Q009</v>
          </cell>
          <cell r="C1079">
            <v>47.97</v>
          </cell>
          <cell r="D1079" t="str">
            <v>PRD-9-03</v>
          </cell>
          <cell r="E1079" t="str">
            <v>O164357</v>
          </cell>
          <cell r="F1079" t="str">
            <v>PAYMENT OF BT INTERNET ACCOUNTS</v>
          </cell>
          <cell r="G1079" t="str">
            <v>30432</v>
          </cell>
          <cell r="H1079" t="str">
            <v>6114</v>
          </cell>
          <cell r="I1079" t="str">
            <v>E353389</v>
          </cell>
        </row>
        <row r="1080">
          <cell r="A1080" t="str">
            <v>BRITISH TELECOMMUNICATIONS PLC</v>
          </cell>
          <cell r="B1080" t="str">
            <v>WM34871241Q010</v>
          </cell>
          <cell r="C1080">
            <v>0</v>
          </cell>
          <cell r="D1080" t="str">
            <v>PRD-9-03</v>
          </cell>
          <cell r="E1080" t="str">
            <v>O164357</v>
          </cell>
          <cell r="F1080" t="str">
            <v>PAYMENT OF BT INTERNET ACCOUNTS</v>
          </cell>
          <cell r="G1080" t="str">
            <v>30432</v>
          </cell>
          <cell r="H1080" t="str">
            <v>6114</v>
          </cell>
          <cell r="I1080" t="str">
            <v>E353388</v>
          </cell>
        </row>
        <row r="1081">
          <cell r="A1081" t="str">
            <v>BRITISH TELECOMMUNICATIONS PLC</v>
          </cell>
          <cell r="B1081" t="str">
            <v>WM34871241Q010</v>
          </cell>
          <cell r="C1081">
            <v>0</v>
          </cell>
          <cell r="D1081" t="str">
            <v>PRD-9-03</v>
          </cell>
          <cell r="E1081" t="str">
            <v>O164357</v>
          </cell>
          <cell r="F1081" t="str">
            <v>PAYMENT OF BT INTERNET ACCOUNTS</v>
          </cell>
          <cell r="G1081" t="str">
            <v>30432</v>
          </cell>
          <cell r="H1081" t="str">
            <v>6114</v>
          </cell>
          <cell r="I1081" t="str">
            <v>E353388</v>
          </cell>
        </row>
        <row r="1082">
          <cell r="A1082" t="str">
            <v>BRITISH TELECOMMUNICATIONS PLC</v>
          </cell>
          <cell r="B1082" t="str">
            <v>WM34871241Q010</v>
          </cell>
          <cell r="C1082">
            <v>47.97</v>
          </cell>
          <cell r="D1082" t="str">
            <v>PRD-9-03</v>
          </cell>
          <cell r="E1082" t="str">
            <v>O164357</v>
          </cell>
          <cell r="F1082" t="str">
            <v>PAYMENT OF BT INTERNET ACCOUNTS</v>
          </cell>
          <cell r="G1082" t="str">
            <v>30432</v>
          </cell>
          <cell r="H1082" t="str">
            <v>6114</v>
          </cell>
          <cell r="I1082" t="str">
            <v>E353388</v>
          </cell>
        </row>
        <row r="1083">
          <cell r="A1083" t="str">
            <v>BRITISH TELECOMMUNICATIONS PLC</v>
          </cell>
          <cell r="B1083" t="str">
            <v>WM34965129Q008</v>
          </cell>
          <cell r="C1083">
            <v>0</v>
          </cell>
          <cell r="D1083" t="str">
            <v>PRD-9-03</v>
          </cell>
          <cell r="E1083" t="str">
            <v>O164357</v>
          </cell>
          <cell r="F1083" t="str">
            <v>PAYMENT OF BT INTERNET ACCOUNTS</v>
          </cell>
          <cell r="G1083" t="str">
            <v>30432</v>
          </cell>
          <cell r="H1083" t="str">
            <v>6114</v>
          </cell>
          <cell r="I1083" t="str">
            <v>E353387</v>
          </cell>
        </row>
        <row r="1084">
          <cell r="A1084" t="str">
            <v>BRITISH TELECOMMUNICATIONS PLC</v>
          </cell>
          <cell r="B1084" t="str">
            <v>WM34965129Q008</v>
          </cell>
          <cell r="C1084">
            <v>0</v>
          </cell>
          <cell r="D1084" t="str">
            <v>PRD-9-03</v>
          </cell>
          <cell r="E1084" t="str">
            <v>O164357</v>
          </cell>
          <cell r="F1084" t="str">
            <v>PAYMENT OF BT INTERNET ACCOUNTS</v>
          </cell>
          <cell r="G1084" t="str">
            <v>30432</v>
          </cell>
          <cell r="H1084" t="str">
            <v>6114</v>
          </cell>
          <cell r="I1084" t="str">
            <v>E353387</v>
          </cell>
        </row>
        <row r="1085">
          <cell r="A1085" t="str">
            <v>BRITISH TELECOMMUNICATIONS PLC</v>
          </cell>
          <cell r="B1085" t="str">
            <v>WM34965129Q008</v>
          </cell>
          <cell r="C1085">
            <v>47.97</v>
          </cell>
          <cell r="D1085" t="str">
            <v>PRD-9-03</v>
          </cell>
          <cell r="E1085" t="str">
            <v>O164357</v>
          </cell>
          <cell r="F1085" t="str">
            <v>PAYMENT OF BT INTERNET ACCOUNTS</v>
          </cell>
          <cell r="G1085" t="str">
            <v>30432</v>
          </cell>
          <cell r="H1085" t="str">
            <v>6114</v>
          </cell>
          <cell r="I1085" t="str">
            <v>E353387</v>
          </cell>
        </row>
        <row r="1086">
          <cell r="A1086" t="str">
            <v>BRITISH TELECOMMUNICATIONS PLC</v>
          </cell>
          <cell r="B1086" t="str">
            <v>WM34965126Q008</v>
          </cell>
          <cell r="C1086">
            <v>0</v>
          </cell>
          <cell r="D1086" t="str">
            <v>PRD-9-03</v>
          </cell>
          <cell r="E1086" t="str">
            <v>O164357</v>
          </cell>
          <cell r="F1086" t="str">
            <v>PAYMENT OF BT INTERNET ACCOUNTS</v>
          </cell>
          <cell r="G1086" t="str">
            <v>30432</v>
          </cell>
          <cell r="H1086" t="str">
            <v>6114</v>
          </cell>
          <cell r="I1086" t="str">
            <v>E353386</v>
          </cell>
        </row>
        <row r="1087">
          <cell r="A1087" t="str">
            <v>BRITISH TELECOMMUNICATIONS PLC</v>
          </cell>
          <cell r="B1087" t="str">
            <v>WM34965126Q008</v>
          </cell>
          <cell r="C1087">
            <v>0</v>
          </cell>
          <cell r="D1087" t="str">
            <v>PRD-9-03</v>
          </cell>
          <cell r="E1087" t="str">
            <v>O164357</v>
          </cell>
          <cell r="F1087" t="str">
            <v>PAYMENT OF BT INTERNET ACCOUNTS</v>
          </cell>
          <cell r="G1087" t="str">
            <v>30432</v>
          </cell>
          <cell r="H1087" t="str">
            <v>6114</v>
          </cell>
          <cell r="I1087" t="str">
            <v>E353386</v>
          </cell>
        </row>
        <row r="1088">
          <cell r="A1088" t="str">
            <v>BRITISH TELECOMMUNICATIONS PLC</v>
          </cell>
          <cell r="B1088" t="str">
            <v>WM34965126Q008</v>
          </cell>
          <cell r="C1088">
            <v>47.97</v>
          </cell>
          <cell r="D1088" t="str">
            <v>PRD-9-03</v>
          </cell>
          <cell r="E1088" t="str">
            <v>O164357</v>
          </cell>
          <cell r="F1088" t="str">
            <v>PAYMENT OF BT INTERNET ACCOUNTS</v>
          </cell>
          <cell r="G1088" t="str">
            <v>30432</v>
          </cell>
          <cell r="H1088" t="str">
            <v>6114</v>
          </cell>
          <cell r="I1088" t="str">
            <v>E353386</v>
          </cell>
        </row>
        <row r="1089">
          <cell r="A1089" t="str">
            <v>BRITISH TELECOMMUNICATIONS PLC</v>
          </cell>
          <cell r="B1089" t="str">
            <v>WM34991455Q007</v>
          </cell>
          <cell r="C1089">
            <v>0</v>
          </cell>
          <cell r="D1089" t="str">
            <v>PRD-9-03</v>
          </cell>
          <cell r="E1089" t="str">
            <v>O164357</v>
          </cell>
          <cell r="F1089" t="str">
            <v>PAYMENT OF BT INTERNET ACCOUNTS</v>
          </cell>
          <cell r="G1089" t="str">
            <v>30432</v>
          </cell>
          <cell r="H1089" t="str">
            <v>6114</v>
          </cell>
          <cell r="I1089" t="str">
            <v>E353385</v>
          </cell>
        </row>
        <row r="1090">
          <cell r="A1090" t="str">
            <v>BRITISH TELECOMMUNICATIONS PLC</v>
          </cell>
          <cell r="B1090" t="str">
            <v>WM34991455Q007</v>
          </cell>
          <cell r="C1090">
            <v>0</v>
          </cell>
          <cell r="D1090" t="str">
            <v>PRD-9-03</v>
          </cell>
          <cell r="E1090" t="str">
            <v>O164357</v>
          </cell>
          <cell r="F1090" t="str">
            <v>PAYMENT OF BT INTERNET ACCOUNTS</v>
          </cell>
          <cell r="G1090" t="str">
            <v>30432</v>
          </cell>
          <cell r="H1090" t="str">
            <v>6114</v>
          </cell>
          <cell r="I1090" t="str">
            <v>E353385</v>
          </cell>
        </row>
        <row r="1091">
          <cell r="A1091" t="str">
            <v>BRITISH TELECOMMUNICATIONS PLC</v>
          </cell>
          <cell r="B1091" t="str">
            <v>WM34991455Q007</v>
          </cell>
          <cell r="C1091">
            <v>47.97</v>
          </cell>
          <cell r="D1091" t="str">
            <v>PRD-9-03</v>
          </cell>
          <cell r="E1091" t="str">
            <v>O164357</v>
          </cell>
          <cell r="F1091" t="str">
            <v>PAYMENT OF BT INTERNET ACCOUNTS</v>
          </cell>
          <cell r="G1091" t="str">
            <v>30432</v>
          </cell>
          <cell r="H1091" t="str">
            <v>6114</v>
          </cell>
          <cell r="I1091" t="str">
            <v>E353385</v>
          </cell>
        </row>
        <row r="1092">
          <cell r="A1092" t="str">
            <v>BRITISH TELECOMMUNICATIONS PLC</v>
          </cell>
          <cell r="B1092" t="str">
            <v>WM34995022Q007</v>
          </cell>
          <cell r="C1092">
            <v>0</v>
          </cell>
          <cell r="D1092" t="str">
            <v>PRD-9-03</v>
          </cell>
          <cell r="E1092" t="str">
            <v>O164357</v>
          </cell>
          <cell r="F1092" t="str">
            <v>PAYMENT OF BT INTERNET ACCOUNTS</v>
          </cell>
          <cell r="G1092" t="str">
            <v>30432</v>
          </cell>
          <cell r="H1092" t="str">
            <v>6114</v>
          </cell>
          <cell r="I1092" t="str">
            <v>E353384</v>
          </cell>
        </row>
        <row r="1093">
          <cell r="A1093" t="str">
            <v>BRITISH TELECOMMUNICATIONS PLC</v>
          </cell>
          <cell r="B1093" t="str">
            <v>WM34995022Q007</v>
          </cell>
          <cell r="C1093">
            <v>0</v>
          </cell>
          <cell r="D1093" t="str">
            <v>PRD-9-03</v>
          </cell>
          <cell r="E1093" t="str">
            <v>O164357</v>
          </cell>
          <cell r="F1093" t="str">
            <v>PAYMENT OF BT INTERNET ACCOUNTS</v>
          </cell>
          <cell r="G1093" t="str">
            <v>30432</v>
          </cell>
          <cell r="H1093" t="str">
            <v>6114</v>
          </cell>
          <cell r="I1093" t="str">
            <v>E353384</v>
          </cell>
        </row>
        <row r="1094">
          <cell r="A1094" t="str">
            <v>BRITISH TELECOMMUNICATIONS PLC</v>
          </cell>
          <cell r="B1094" t="str">
            <v>WM34995022Q007</v>
          </cell>
          <cell r="C1094">
            <v>47.97</v>
          </cell>
          <cell r="D1094" t="str">
            <v>PRD-9-03</v>
          </cell>
          <cell r="E1094" t="str">
            <v>O164357</v>
          </cell>
          <cell r="F1094" t="str">
            <v>PAYMENT OF BT INTERNET ACCOUNTS</v>
          </cell>
          <cell r="G1094" t="str">
            <v>30432</v>
          </cell>
          <cell r="H1094" t="str">
            <v>6114</v>
          </cell>
          <cell r="I1094" t="str">
            <v>E353384</v>
          </cell>
        </row>
        <row r="1095">
          <cell r="A1095" t="str">
            <v>BRITISH TELECOMMUNICATIONS PLC</v>
          </cell>
          <cell r="B1095" t="str">
            <v>WM35003461Q008</v>
          </cell>
          <cell r="C1095">
            <v>0</v>
          </cell>
          <cell r="D1095" t="str">
            <v>PRD-9-03</v>
          </cell>
          <cell r="E1095" t="str">
            <v>O164357</v>
          </cell>
          <cell r="F1095" t="str">
            <v>PAYMENT OF BT INTERNET ACCOUNTS</v>
          </cell>
          <cell r="G1095" t="str">
            <v>30432</v>
          </cell>
          <cell r="H1095" t="str">
            <v>6114</v>
          </cell>
          <cell r="I1095" t="str">
            <v>E353383</v>
          </cell>
        </row>
        <row r="1096">
          <cell r="A1096" t="str">
            <v>BRITISH TELECOMMUNICATIONS PLC</v>
          </cell>
          <cell r="B1096" t="str">
            <v>WM35003461Q008</v>
          </cell>
          <cell r="C1096">
            <v>0</v>
          </cell>
          <cell r="D1096" t="str">
            <v>PRD-9-03</v>
          </cell>
          <cell r="E1096" t="str">
            <v>O164357</v>
          </cell>
          <cell r="F1096" t="str">
            <v>PAYMENT OF BT INTERNET ACCOUNTS</v>
          </cell>
          <cell r="G1096" t="str">
            <v>30432</v>
          </cell>
          <cell r="H1096" t="str">
            <v>6114</v>
          </cell>
          <cell r="I1096" t="str">
            <v>E353383</v>
          </cell>
        </row>
        <row r="1097">
          <cell r="A1097" t="str">
            <v>BRITISH TELECOMMUNICATIONS PLC</v>
          </cell>
          <cell r="B1097" t="str">
            <v>WM35003461Q008</v>
          </cell>
          <cell r="C1097">
            <v>47.97</v>
          </cell>
          <cell r="D1097" t="str">
            <v>PRD-9-03</v>
          </cell>
          <cell r="E1097" t="str">
            <v>O164357</v>
          </cell>
          <cell r="F1097" t="str">
            <v>PAYMENT OF BT INTERNET ACCOUNTS</v>
          </cell>
          <cell r="G1097" t="str">
            <v>30432</v>
          </cell>
          <cell r="H1097" t="str">
            <v>6114</v>
          </cell>
          <cell r="I1097" t="str">
            <v>E353383</v>
          </cell>
        </row>
        <row r="1098">
          <cell r="A1098" t="str">
            <v>BRITISH TELECOMMUNICATIONS PLC</v>
          </cell>
          <cell r="B1098" t="str">
            <v>WM34978569Q008</v>
          </cell>
          <cell r="C1098">
            <v>0</v>
          </cell>
          <cell r="D1098" t="str">
            <v>PRD-9-03</v>
          </cell>
          <cell r="E1098" t="str">
            <v>O164357</v>
          </cell>
          <cell r="F1098" t="str">
            <v>PAYMENT OF BT INTERNET ACCOUNTS</v>
          </cell>
          <cell r="G1098" t="str">
            <v>30432</v>
          </cell>
          <cell r="H1098" t="str">
            <v>6114</v>
          </cell>
          <cell r="I1098" t="str">
            <v>E353382</v>
          </cell>
        </row>
        <row r="1099">
          <cell r="A1099" t="str">
            <v>BRITISH TELECOMMUNICATIONS PLC</v>
          </cell>
          <cell r="B1099" t="str">
            <v>WM34978569Q008</v>
          </cell>
          <cell r="C1099">
            <v>0</v>
          </cell>
          <cell r="D1099" t="str">
            <v>PRD-9-03</v>
          </cell>
          <cell r="E1099" t="str">
            <v>O164357</v>
          </cell>
          <cell r="F1099" t="str">
            <v>PAYMENT OF BT INTERNET ACCOUNTS</v>
          </cell>
          <cell r="G1099" t="str">
            <v>30432</v>
          </cell>
          <cell r="H1099" t="str">
            <v>6114</v>
          </cell>
          <cell r="I1099" t="str">
            <v>E353382</v>
          </cell>
        </row>
        <row r="1100">
          <cell r="A1100" t="str">
            <v>BRITISH TELECOMMUNICATIONS PLC</v>
          </cell>
          <cell r="B1100" t="str">
            <v>WM34978569Q008</v>
          </cell>
          <cell r="C1100">
            <v>47.97</v>
          </cell>
          <cell r="D1100" t="str">
            <v>PRD-9-03</v>
          </cell>
          <cell r="E1100" t="str">
            <v>O164357</v>
          </cell>
          <cell r="F1100" t="str">
            <v>PAYMENT OF BT INTERNET ACCOUNTS</v>
          </cell>
          <cell r="G1100" t="str">
            <v>30432</v>
          </cell>
          <cell r="H1100" t="str">
            <v>6114</v>
          </cell>
          <cell r="I1100" t="str">
            <v>E353382</v>
          </cell>
        </row>
        <row r="1101">
          <cell r="A1101" t="str">
            <v>BRITISH TELECOMMUNICATIONS PLC</v>
          </cell>
          <cell r="B1101" t="str">
            <v>WM34904166F010</v>
          </cell>
          <cell r="C1101">
            <v>0</v>
          </cell>
          <cell r="D1101" t="str">
            <v>PRD-9-03</v>
          </cell>
          <cell r="E1101" t="str">
            <v>O164357</v>
          </cell>
          <cell r="F1101" t="str">
            <v>PAYMENT OF BT INTERNET ACCOUNTS</v>
          </cell>
          <cell r="G1101" t="str">
            <v>30432</v>
          </cell>
          <cell r="H1101" t="str">
            <v>6114</v>
          </cell>
          <cell r="I1101" t="str">
            <v>E353381</v>
          </cell>
        </row>
        <row r="1102">
          <cell r="A1102" t="str">
            <v>BRITISH TELECOMMUNICATIONS PLC</v>
          </cell>
          <cell r="B1102" t="str">
            <v>WM34904166F010</v>
          </cell>
          <cell r="C1102">
            <v>8.93</v>
          </cell>
          <cell r="D1102" t="str">
            <v>PRD-9-03</v>
          </cell>
          <cell r="E1102" t="str">
            <v>O164357</v>
          </cell>
          <cell r="F1102" t="str">
            <v>PAYMENT OF BT INTERNET ACCOUNTS</v>
          </cell>
          <cell r="G1102" t="str">
            <v>30432</v>
          </cell>
          <cell r="H1102" t="str">
            <v>6114</v>
          </cell>
          <cell r="I1102" t="str">
            <v>E353381</v>
          </cell>
        </row>
        <row r="1103">
          <cell r="A1103" t="str">
            <v>BRITISH TELECOMMUNICATIONS PLC</v>
          </cell>
          <cell r="B1103" t="str">
            <v>WM34904166F010</v>
          </cell>
          <cell r="C1103">
            <v>0</v>
          </cell>
          <cell r="D1103" t="str">
            <v>PRD-9-03</v>
          </cell>
          <cell r="E1103" t="str">
            <v>O164357</v>
          </cell>
          <cell r="F1103" t="str">
            <v>PAYMENT OF BT INTERNET ACCOUNTS</v>
          </cell>
          <cell r="G1103" t="str">
            <v>30432</v>
          </cell>
          <cell r="H1103" t="str">
            <v>6114</v>
          </cell>
          <cell r="I1103" t="str">
            <v>E353381</v>
          </cell>
        </row>
        <row r="1104">
          <cell r="A1104" t="str">
            <v>BRITISH TELECOMMUNICATIONS PLC</v>
          </cell>
          <cell r="B1104" t="str">
            <v>WM34977466Q008</v>
          </cell>
          <cell r="C1104">
            <v>0</v>
          </cell>
          <cell r="D1104" t="str">
            <v>PRD-9-03</v>
          </cell>
          <cell r="E1104" t="str">
            <v>O164357</v>
          </cell>
          <cell r="F1104" t="str">
            <v>PAYMENT OF BT INTERNET ACCOUNTS</v>
          </cell>
          <cell r="G1104" t="str">
            <v>30432</v>
          </cell>
          <cell r="H1104" t="str">
            <v>6114</v>
          </cell>
          <cell r="I1104" t="str">
            <v>E353380</v>
          </cell>
        </row>
        <row r="1105">
          <cell r="A1105" t="str">
            <v>BRITISH TELECOMMUNICATIONS PLC</v>
          </cell>
          <cell r="B1105" t="str">
            <v>WM34977466Q008</v>
          </cell>
          <cell r="C1105">
            <v>0</v>
          </cell>
          <cell r="D1105" t="str">
            <v>PRD-9-03</v>
          </cell>
          <cell r="E1105" t="str">
            <v>O164357</v>
          </cell>
          <cell r="F1105" t="str">
            <v>PAYMENT OF BT INTERNET ACCOUNTS</v>
          </cell>
          <cell r="G1105" t="str">
            <v>30432</v>
          </cell>
          <cell r="H1105" t="str">
            <v>6114</v>
          </cell>
          <cell r="I1105" t="str">
            <v>E353380</v>
          </cell>
        </row>
        <row r="1106">
          <cell r="A1106" t="str">
            <v>BRITISH TELECOMMUNICATIONS PLC</v>
          </cell>
          <cell r="B1106" t="str">
            <v>WM34977466Q008</v>
          </cell>
          <cell r="C1106">
            <v>0</v>
          </cell>
          <cell r="D1106" t="str">
            <v>PRD-9-03</v>
          </cell>
          <cell r="E1106" t="str">
            <v>O164357</v>
          </cell>
          <cell r="F1106" t="str">
            <v>PAYMENT OF BT INTERNET ACCOUNTS</v>
          </cell>
          <cell r="G1106" t="str">
            <v>30432</v>
          </cell>
          <cell r="H1106" t="str">
            <v>6114</v>
          </cell>
          <cell r="I1106" t="str">
            <v>E353380</v>
          </cell>
        </row>
        <row r="1107">
          <cell r="A1107" t="str">
            <v>BRITISH TELECOMMUNICATIONS PLC</v>
          </cell>
          <cell r="B1107" t="str">
            <v>WM34977466Q008</v>
          </cell>
          <cell r="C1107">
            <v>47.97</v>
          </cell>
          <cell r="D1107" t="str">
            <v>PRD-9-03</v>
          </cell>
          <cell r="E1107" t="str">
            <v>O164357</v>
          </cell>
          <cell r="F1107" t="str">
            <v>PAYMENT OF BT INTERNET ACCOUNTS</v>
          </cell>
          <cell r="G1107" t="str">
            <v>30432</v>
          </cell>
          <cell r="H1107" t="str">
            <v>6114</v>
          </cell>
          <cell r="I1107" t="str">
            <v>E353380</v>
          </cell>
        </row>
        <row r="1108">
          <cell r="A1108" t="str">
            <v>BRITISH TELECOMMUNICATIONS PLC</v>
          </cell>
          <cell r="B1108" t="str">
            <v>WM34977494Q008</v>
          </cell>
          <cell r="C1108">
            <v>0</v>
          </cell>
          <cell r="D1108" t="str">
            <v>PRD-9-03</v>
          </cell>
          <cell r="E1108" t="str">
            <v>O164357</v>
          </cell>
          <cell r="F1108" t="str">
            <v>PAYMENT OF BT INTERNET ACCOUNTS</v>
          </cell>
          <cell r="G1108" t="str">
            <v>30432</v>
          </cell>
          <cell r="H1108" t="str">
            <v>6114</v>
          </cell>
          <cell r="I1108" t="str">
            <v>E353379</v>
          </cell>
        </row>
        <row r="1109">
          <cell r="A1109" t="str">
            <v>BRITISH TELECOMMUNICATIONS PLC</v>
          </cell>
          <cell r="B1109" t="str">
            <v>WM34977494Q008</v>
          </cell>
          <cell r="C1109">
            <v>0</v>
          </cell>
          <cell r="D1109" t="str">
            <v>PRD-9-03</v>
          </cell>
          <cell r="E1109" t="str">
            <v>O164357</v>
          </cell>
          <cell r="F1109" t="str">
            <v>PAYMENT OF BT INTERNET ACCOUNTS</v>
          </cell>
          <cell r="G1109" t="str">
            <v>30432</v>
          </cell>
          <cell r="H1109" t="str">
            <v>6114</v>
          </cell>
          <cell r="I1109" t="str">
            <v>E353379</v>
          </cell>
        </row>
        <row r="1110">
          <cell r="A1110" t="str">
            <v>BRITISH TELECOMMUNICATIONS PLC</v>
          </cell>
          <cell r="B1110" t="str">
            <v>WM34977494Q008</v>
          </cell>
          <cell r="C1110">
            <v>0</v>
          </cell>
          <cell r="D1110" t="str">
            <v>PRD-9-03</v>
          </cell>
          <cell r="E1110" t="str">
            <v>O164357</v>
          </cell>
          <cell r="F1110" t="str">
            <v>PAYMENT OF BT INTERNET ACCOUNTS</v>
          </cell>
          <cell r="G1110" t="str">
            <v>30432</v>
          </cell>
          <cell r="H1110" t="str">
            <v>6114</v>
          </cell>
          <cell r="I1110" t="str">
            <v>E353379</v>
          </cell>
        </row>
        <row r="1111">
          <cell r="A1111" t="str">
            <v>BRITISH TELECOMMUNICATIONS PLC</v>
          </cell>
          <cell r="B1111" t="str">
            <v>WM34977494Q008</v>
          </cell>
          <cell r="C1111">
            <v>47.97</v>
          </cell>
          <cell r="D1111" t="str">
            <v>PRD-9-03</v>
          </cell>
          <cell r="E1111" t="str">
            <v>O164357</v>
          </cell>
          <cell r="F1111" t="str">
            <v>PAYMENT OF BT INTERNET ACCOUNTS</v>
          </cell>
          <cell r="G1111" t="str">
            <v>30432</v>
          </cell>
          <cell r="H1111" t="str">
            <v>6114</v>
          </cell>
          <cell r="I1111" t="str">
            <v>E353379</v>
          </cell>
        </row>
        <row r="1112">
          <cell r="A1112" t="str">
            <v>BRITISH TELECOMMUNICATIONS PLC</v>
          </cell>
          <cell r="B1112" t="str">
            <v>WM34989437Q007</v>
          </cell>
          <cell r="C1112">
            <v>0</v>
          </cell>
          <cell r="D1112" t="str">
            <v>PRD-9-03</v>
          </cell>
          <cell r="E1112" t="str">
            <v>O164357</v>
          </cell>
          <cell r="F1112" t="str">
            <v>PAYMENT OF BT INTERNET ACCOUNTS</v>
          </cell>
          <cell r="G1112" t="str">
            <v>30432</v>
          </cell>
          <cell r="H1112" t="str">
            <v>6114</v>
          </cell>
          <cell r="I1112" t="str">
            <v>E353378</v>
          </cell>
        </row>
        <row r="1113">
          <cell r="A1113" t="str">
            <v>BRITISH TELECOMMUNICATIONS PLC</v>
          </cell>
          <cell r="B1113" t="str">
            <v>WM34989437Q007</v>
          </cell>
          <cell r="C1113">
            <v>0</v>
          </cell>
          <cell r="D1113" t="str">
            <v>PRD-9-03</v>
          </cell>
          <cell r="E1113" t="str">
            <v>O164357</v>
          </cell>
          <cell r="F1113" t="str">
            <v>PAYMENT OF BT INTERNET ACCOUNTS</v>
          </cell>
          <cell r="G1113" t="str">
            <v>30432</v>
          </cell>
          <cell r="H1113" t="str">
            <v>6114</v>
          </cell>
          <cell r="I1113" t="str">
            <v>E353378</v>
          </cell>
        </row>
        <row r="1114">
          <cell r="A1114" t="str">
            <v>BRITISH TELECOMMUNICATIONS PLC</v>
          </cell>
          <cell r="B1114" t="str">
            <v>WM34989437Q007</v>
          </cell>
          <cell r="C1114">
            <v>0</v>
          </cell>
          <cell r="D1114" t="str">
            <v>PRD-9-03</v>
          </cell>
          <cell r="E1114" t="str">
            <v>O164357</v>
          </cell>
          <cell r="F1114" t="str">
            <v>PAYMENT OF BT INTERNET ACCOUNTS</v>
          </cell>
          <cell r="G1114" t="str">
            <v>30432</v>
          </cell>
          <cell r="H1114" t="str">
            <v>6114</v>
          </cell>
          <cell r="I1114" t="str">
            <v>E353378</v>
          </cell>
        </row>
        <row r="1115">
          <cell r="A1115" t="str">
            <v>BRITISH TELECOMMUNICATIONS PLC</v>
          </cell>
          <cell r="B1115" t="str">
            <v>WM34989437Q007</v>
          </cell>
          <cell r="C1115">
            <v>47.97</v>
          </cell>
          <cell r="D1115" t="str">
            <v>PRD-9-03</v>
          </cell>
          <cell r="E1115" t="str">
            <v>O164357</v>
          </cell>
          <cell r="F1115" t="str">
            <v>PAYMENT OF BT INTERNET ACCOUNTS</v>
          </cell>
          <cell r="G1115" t="str">
            <v>30432</v>
          </cell>
          <cell r="H1115" t="str">
            <v>6114</v>
          </cell>
          <cell r="I1115" t="str">
            <v>E353378</v>
          </cell>
        </row>
        <row r="1116">
          <cell r="A1116" t="str">
            <v>BRITISH TELECOMMUNICATIONS PLC</v>
          </cell>
          <cell r="B1116" t="str">
            <v>WM34968275Q008</v>
          </cell>
          <cell r="C1116">
            <v>0</v>
          </cell>
          <cell r="D1116" t="str">
            <v>PRD-9-03</v>
          </cell>
          <cell r="E1116" t="str">
            <v>O164357</v>
          </cell>
          <cell r="F1116" t="str">
            <v>PAYMENT OF BT INTERNET ACCOUNTS</v>
          </cell>
          <cell r="G1116" t="str">
            <v>30432</v>
          </cell>
          <cell r="H1116" t="str">
            <v>6114</v>
          </cell>
          <cell r="I1116" t="str">
            <v>E353377</v>
          </cell>
        </row>
        <row r="1117">
          <cell r="A1117" t="str">
            <v>BRITISH TELECOMMUNICATIONS PLC</v>
          </cell>
          <cell r="B1117" t="str">
            <v>WM34968275Q008</v>
          </cell>
          <cell r="C1117">
            <v>0</v>
          </cell>
          <cell r="D1117" t="str">
            <v>PRD-9-03</v>
          </cell>
          <cell r="E1117" t="str">
            <v>O164357</v>
          </cell>
          <cell r="F1117" t="str">
            <v>PAYMENT OF BT INTERNET ACCOUNTS</v>
          </cell>
          <cell r="G1117" t="str">
            <v>30432</v>
          </cell>
          <cell r="H1117" t="str">
            <v>6114</v>
          </cell>
          <cell r="I1117" t="str">
            <v>E353377</v>
          </cell>
        </row>
        <row r="1118">
          <cell r="A1118" t="str">
            <v>BRITISH TELECOMMUNICATIONS PLC</v>
          </cell>
          <cell r="B1118" t="str">
            <v>WM34968275Q008</v>
          </cell>
          <cell r="C1118">
            <v>0</v>
          </cell>
          <cell r="D1118" t="str">
            <v>PRD-9-03</v>
          </cell>
          <cell r="E1118" t="str">
            <v>O164357</v>
          </cell>
          <cell r="F1118" t="str">
            <v>PAYMENT OF BT INTERNET ACCOUNTS</v>
          </cell>
          <cell r="G1118" t="str">
            <v>30432</v>
          </cell>
          <cell r="H1118" t="str">
            <v>6114</v>
          </cell>
          <cell r="I1118" t="str">
            <v>E353377</v>
          </cell>
        </row>
        <row r="1119">
          <cell r="A1119" t="str">
            <v>BRITISH TELECOMMUNICATIONS PLC</v>
          </cell>
          <cell r="B1119" t="str">
            <v>WM34968275Q008</v>
          </cell>
          <cell r="C1119">
            <v>47.97</v>
          </cell>
          <cell r="D1119" t="str">
            <v>PRD-9-03</v>
          </cell>
          <cell r="E1119" t="str">
            <v>O164357</v>
          </cell>
          <cell r="F1119" t="str">
            <v>PAYMENT OF BT INTERNET ACCOUNTS</v>
          </cell>
          <cell r="G1119" t="str">
            <v>30432</v>
          </cell>
          <cell r="H1119" t="str">
            <v>6114</v>
          </cell>
          <cell r="I1119" t="str">
            <v>E353377</v>
          </cell>
        </row>
        <row r="1120">
          <cell r="A1120" t="str">
            <v>BRITISH TELECOMMUNICATIONS PLC</v>
          </cell>
          <cell r="B1120" t="str">
            <v>WM35247041Q004</v>
          </cell>
          <cell r="C1120">
            <v>0</v>
          </cell>
          <cell r="D1120" t="str">
            <v>PRD-9-03</v>
          </cell>
          <cell r="E1120" t="str">
            <v>O164357</v>
          </cell>
          <cell r="F1120" t="str">
            <v>PAYMENT OF BT INTERNET ACCOUNTS</v>
          </cell>
          <cell r="G1120" t="str">
            <v>30432</v>
          </cell>
          <cell r="H1120" t="str">
            <v>6114</v>
          </cell>
          <cell r="I1120" t="str">
            <v>E353376</v>
          </cell>
        </row>
        <row r="1121">
          <cell r="A1121" t="str">
            <v>BRITISH TELECOMMUNICATIONS PLC</v>
          </cell>
          <cell r="B1121" t="str">
            <v>WM35247041Q004</v>
          </cell>
          <cell r="C1121">
            <v>0</v>
          </cell>
          <cell r="D1121" t="str">
            <v>PRD-9-03</v>
          </cell>
          <cell r="E1121" t="str">
            <v>O164357</v>
          </cell>
          <cell r="F1121" t="str">
            <v>PAYMENT OF BT INTERNET ACCOUNTS</v>
          </cell>
          <cell r="G1121" t="str">
            <v>30432</v>
          </cell>
          <cell r="H1121" t="str">
            <v>6114</v>
          </cell>
          <cell r="I1121" t="str">
            <v>E353376</v>
          </cell>
        </row>
        <row r="1122">
          <cell r="A1122" t="str">
            <v>BRITISH TELECOMMUNICATIONS PLC</v>
          </cell>
          <cell r="B1122" t="str">
            <v>WM35247041Q004</v>
          </cell>
          <cell r="C1122">
            <v>0</v>
          </cell>
          <cell r="D1122" t="str">
            <v>PRD-9-03</v>
          </cell>
          <cell r="E1122" t="str">
            <v>O164357</v>
          </cell>
          <cell r="F1122" t="str">
            <v>PAYMENT OF BT INTERNET ACCOUNTS</v>
          </cell>
          <cell r="G1122" t="str">
            <v>30432</v>
          </cell>
          <cell r="H1122" t="str">
            <v>6114</v>
          </cell>
          <cell r="I1122" t="str">
            <v>E353376</v>
          </cell>
        </row>
        <row r="1123">
          <cell r="A1123" t="str">
            <v>BRITISH TELECOMMUNICATIONS PLC</v>
          </cell>
          <cell r="B1123" t="str">
            <v>WM35247041Q004</v>
          </cell>
          <cell r="C1123">
            <v>47.97</v>
          </cell>
          <cell r="D1123" t="str">
            <v>PRD-9-03</v>
          </cell>
          <cell r="E1123" t="str">
            <v>O164357</v>
          </cell>
          <cell r="F1123" t="str">
            <v>PAYMENT OF BT INTERNET ACCOUNTS</v>
          </cell>
          <cell r="G1123" t="str">
            <v>30432</v>
          </cell>
          <cell r="H1123" t="str">
            <v>6114</v>
          </cell>
          <cell r="I1123" t="str">
            <v>E353376</v>
          </cell>
        </row>
        <row r="1124">
          <cell r="A1124" t="str">
            <v>BRITISH TELECOMMUNICATIONS PLC</v>
          </cell>
          <cell r="B1124" t="str">
            <v>WM35238875Q004</v>
          </cell>
          <cell r="C1124">
            <v>0</v>
          </cell>
          <cell r="D1124" t="str">
            <v>PRD-9-03</v>
          </cell>
          <cell r="E1124" t="str">
            <v>O164357</v>
          </cell>
          <cell r="F1124" t="str">
            <v>PAYMENT OF BT INTERNET ACCOUNTS</v>
          </cell>
          <cell r="G1124" t="str">
            <v>30432</v>
          </cell>
          <cell r="H1124" t="str">
            <v>6114</v>
          </cell>
          <cell r="I1124" t="str">
            <v>E353375</v>
          </cell>
        </row>
        <row r="1125">
          <cell r="A1125" t="str">
            <v>BRITISH TELECOMMUNICATIONS PLC</v>
          </cell>
          <cell r="B1125" t="str">
            <v>WM35238875Q004</v>
          </cell>
          <cell r="C1125">
            <v>0</v>
          </cell>
          <cell r="D1125" t="str">
            <v>PRD-9-03</v>
          </cell>
          <cell r="E1125" t="str">
            <v>O164357</v>
          </cell>
          <cell r="F1125" t="str">
            <v>PAYMENT OF BT INTERNET ACCOUNTS</v>
          </cell>
          <cell r="G1125" t="str">
            <v>30432</v>
          </cell>
          <cell r="H1125" t="str">
            <v>6114</v>
          </cell>
          <cell r="I1125" t="str">
            <v>E353375</v>
          </cell>
        </row>
        <row r="1126">
          <cell r="A1126" t="str">
            <v>BRITISH TELECOMMUNICATIONS PLC</v>
          </cell>
          <cell r="B1126" t="str">
            <v>WM35238875Q004</v>
          </cell>
          <cell r="C1126">
            <v>0</v>
          </cell>
          <cell r="D1126" t="str">
            <v>PRD-9-03</v>
          </cell>
          <cell r="E1126" t="str">
            <v>O164357</v>
          </cell>
          <cell r="F1126" t="str">
            <v>PAYMENT OF BT INTERNET ACCOUNTS</v>
          </cell>
          <cell r="G1126" t="str">
            <v>30432</v>
          </cell>
          <cell r="H1126" t="str">
            <v>6114</v>
          </cell>
          <cell r="I1126" t="str">
            <v>E353375</v>
          </cell>
        </row>
        <row r="1127">
          <cell r="A1127" t="str">
            <v>BRITISH TELECOMMUNICATIONS PLC</v>
          </cell>
          <cell r="B1127" t="str">
            <v>WM35238875Q004</v>
          </cell>
          <cell r="C1127">
            <v>47.97</v>
          </cell>
          <cell r="D1127" t="str">
            <v>PRD-9-03</v>
          </cell>
          <cell r="E1127" t="str">
            <v>O164357</v>
          </cell>
          <cell r="F1127" t="str">
            <v>PAYMENT OF BT INTERNET ACCOUNTS</v>
          </cell>
          <cell r="G1127" t="str">
            <v>30432</v>
          </cell>
          <cell r="H1127" t="str">
            <v>6114</v>
          </cell>
          <cell r="I1127" t="str">
            <v>E353375</v>
          </cell>
        </row>
        <row r="1128">
          <cell r="A1128" t="str">
            <v>BRITISH TELECOMMUNICATIONS PLC</v>
          </cell>
          <cell r="B1128" t="str">
            <v>WM35457128Q001</v>
          </cell>
          <cell r="C1128">
            <v>53.23</v>
          </cell>
          <cell r="D1128" t="str">
            <v>PRD-9-03</v>
          </cell>
          <cell r="E1128" t="str">
            <v>O163448</v>
          </cell>
          <cell r="F1128" t="str">
            <v>PAYMENT OF BT INTERNET ACCOUNTS</v>
          </cell>
          <cell r="G1128" t="str">
            <v>30432</v>
          </cell>
          <cell r="H1128" t="str">
            <v>6114</v>
          </cell>
          <cell r="I1128" t="str">
            <v>E351994</v>
          </cell>
        </row>
        <row r="1129">
          <cell r="A1129" t="str">
            <v>BRITISH TELECOMMUNICATIONS PLC</v>
          </cell>
          <cell r="B1129" t="str">
            <v>WM35456941Q001</v>
          </cell>
          <cell r="C1129">
            <v>53.23</v>
          </cell>
          <cell r="D1129" t="str">
            <v>PRD-9-03</v>
          </cell>
          <cell r="E1129" t="str">
            <v>O163448</v>
          </cell>
          <cell r="F1129" t="str">
            <v>PAYMENT OF BT INTERNET ACCOUNTS</v>
          </cell>
          <cell r="G1129" t="str">
            <v>30432</v>
          </cell>
          <cell r="H1129" t="str">
            <v>6114</v>
          </cell>
          <cell r="I1129" t="str">
            <v>E351993</v>
          </cell>
        </row>
        <row r="1130">
          <cell r="A1130" t="str">
            <v>BRITISH TELECOMMUNICATIONS PLC</v>
          </cell>
          <cell r="B1130" t="str">
            <v>WM35456903Q001</v>
          </cell>
          <cell r="C1130">
            <v>53.23</v>
          </cell>
          <cell r="D1130" t="str">
            <v>PRD-9-03</v>
          </cell>
          <cell r="E1130" t="str">
            <v>O163448</v>
          </cell>
          <cell r="F1130" t="str">
            <v>PAYMENT OF BT INTERNET ACCOUNTS</v>
          </cell>
          <cell r="G1130" t="str">
            <v>30432</v>
          </cell>
          <cell r="H1130" t="str">
            <v>6114</v>
          </cell>
          <cell r="I1130" t="str">
            <v>E351992</v>
          </cell>
        </row>
        <row r="1131">
          <cell r="A1131" t="str">
            <v>BRITISH TELECOMMUNICATIONS PLC</v>
          </cell>
          <cell r="B1131" t="str">
            <v>WM35455683Q001</v>
          </cell>
          <cell r="C1131">
            <v>53.76</v>
          </cell>
          <cell r="D1131" t="str">
            <v>PRD-9-03</v>
          </cell>
          <cell r="E1131" t="str">
            <v>O163448</v>
          </cell>
          <cell r="F1131" t="str">
            <v>PAYMENT OF BT INTERNET ACCOUNTS</v>
          </cell>
          <cell r="G1131" t="str">
            <v>30432</v>
          </cell>
          <cell r="H1131" t="str">
            <v>6114</v>
          </cell>
          <cell r="I1131" t="str">
            <v>E351991</v>
          </cell>
        </row>
        <row r="1132">
          <cell r="A1132" t="str">
            <v>BRITISH TELECOMMUNICATIONS PLC</v>
          </cell>
          <cell r="B1132" t="str">
            <v>WM35458099Q002</v>
          </cell>
          <cell r="C1132">
            <v>122.1</v>
          </cell>
          <cell r="D1132" t="str">
            <v>PRD-9-03</v>
          </cell>
          <cell r="E1132" t="str">
            <v>O163448</v>
          </cell>
          <cell r="F1132" t="str">
            <v>PAYMENT OF BT INTERNET ACCOUNTS</v>
          </cell>
          <cell r="G1132" t="str">
            <v>30432</v>
          </cell>
          <cell r="H1132" t="str">
            <v>6114</v>
          </cell>
          <cell r="I1132" t="str">
            <v>E351990</v>
          </cell>
        </row>
        <row r="1133">
          <cell r="A1133" t="str">
            <v>BRITISH TELECOMMUNICATIONS PLC</v>
          </cell>
          <cell r="B1133" t="str">
            <v>WM35133268Q006</v>
          </cell>
          <cell r="C1133">
            <v>0</v>
          </cell>
          <cell r="D1133" t="str">
            <v>PRD-9-03</v>
          </cell>
          <cell r="E1133" t="str">
            <v>O163448</v>
          </cell>
          <cell r="F1133" t="str">
            <v>PAYMENT OF BT INTERNET ACCOUNTS</v>
          </cell>
          <cell r="G1133" t="str">
            <v>30432</v>
          </cell>
          <cell r="H1133" t="str">
            <v>6114</v>
          </cell>
          <cell r="I1133" t="str">
            <v>E351989</v>
          </cell>
        </row>
        <row r="1134">
          <cell r="A1134" t="str">
            <v>BRITISH TELECOMMUNICATIONS PLC</v>
          </cell>
          <cell r="B1134" t="str">
            <v>WM35133268Q006</v>
          </cell>
          <cell r="C1134">
            <v>0</v>
          </cell>
          <cell r="D1134" t="str">
            <v>PRD-9-03</v>
          </cell>
          <cell r="E1134" t="str">
            <v>O163448</v>
          </cell>
          <cell r="F1134" t="str">
            <v>PAYMENT OF BT INTERNET ACCOUNTS</v>
          </cell>
          <cell r="G1134" t="str">
            <v>30432</v>
          </cell>
          <cell r="H1134" t="str">
            <v>6114</v>
          </cell>
          <cell r="I1134" t="str">
            <v>E351989</v>
          </cell>
        </row>
        <row r="1135">
          <cell r="A1135" t="str">
            <v>BRITISH TELECOMMUNICATIONS PLC</v>
          </cell>
          <cell r="B1135" t="str">
            <v>WM35133268Q006</v>
          </cell>
          <cell r="C1135">
            <v>47.97</v>
          </cell>
          <cell r="D1135" t="str">
            <v>PRD-9-03</v>
          </cell>
          <cell r="E1135" t="str">
            <v>O163448</v>
          </cell>
          <cell r="F1135" t="str">
            <v>PAYMENT OF BT INTERNET ACCOUNTS</v>
          </cell>
          <cell r="G1135" t="str">
            <v>30432</v>
          </cell>
          <cell r="H1135" t="str">
            <v>6114</v>
          </cell>
          <cell r="I1135" t="str">
            <v>E351989</v>
          </cell>
        </row>
        <row r="1136">
          <cell r="A1136" t="str">
            <v>BRITISH TELECOMMUNICATIONS PLC</v>
          </cell>
          <cell r="B1136" t="str">
            <v>WM35146524Q006</v>
          </cell>
          <cell r="C1136">
            <v>0</v>
          </cell>
          <cell r="D1136" t="str">
            <v>PRD-9-03</v>
          </cell>
          <cell r="E1136" t="str">
            <v>O163448</v>
          </cell>
          <cell r="F1136" t="str">
            <v>PAYMENT OF BT INTERNET ACCOUNTS</v>
          </cell>
          <cell r="G1136" t="str">
            <v>30432</v>
          </cell>
          <cell r="H1136" t="str">
            <v>6114</v>
          </cell>
          <cell r="I1136" t="str">
            <v>E351988</v>
          </cell>
        </row>
        <row r="1137">
          <cell r="A1137" t="str">
            <v>BRITISH TELECOMMUNICATIONS PLC</v>
          </cell>
          <cell r="B1137" t="str">
            <v>WM35146524Q006</v>
          </cell>
          <cell r="C1137">
            <v>0</v>
          </cell>
          <cell r="D1137" t="str">
            <v>PRD-9-03</v>
          </cell>
          <cell r="E1137" t="str">
            <v>O163448</v>
          </cell>
          <cell r="F1137" t="str">
            <v>PAYMENT OF BT INTERNET ACCOUNTS</v>
          </cell>
          <cell r="G1137" t="str">
            <v>30432</v>
          </cell>
          <cell r="H1137" t="str">
            <v>6114</v>
          </cell>
          <cell r="I1137" t="str">
            <v>E351988</v>
          </cell>
        </row>
        <row r="1138">
          <cell r="A1138" t="str">
            <v>BRITISH TELECOMMUNICATIONS PLC</v>
          </cell>
          <cell r="B1138" t="str">
            <v>WM35146524Q006</v>
          </cell>
          <cell r="C1138">
            <v>47.97</v>
          </cell>
          <cell r="D1138" t="str">
            <v>PRD-9-03</v>
          </cell>
          <cell r="E1138" t="str">
            <v>O163448</v>
          </cell>
          <cell r="F1138" t="str">
            <v>PAYMENT OF BT INTERNET ACCOUNTS</v>
          </cell>
          <cell r="G1138" t="str">
            <v>30432</v>
          </cell>
          <cell r="H1138" t="str">
            <v>6114</v>
          </cell>
          <cell r="I1138" t="str">
            <v>E351988</v>
          </cell>
        </row>
        <row r="1139">
          <cell r="A1139" t="str">
            <v>BRITISH TELECOMMUNICATIONS PLC</v>
          </cell>
          <cell r="B1139" t="str">
            <v>WM35148810Q006</v>
          </cell>
          <cell r="C1139">
            <v>0</v>
          </cell>
          <cell r="D1139" t="str">
            <v>PRD-9-03</v>
          </cell>
          <cell r="E1139" t="str">
            <v>O163448</v>
          </cell>
          <cell r="F1139" t="str">
            <v>PAYMENT OF BT INTERNET ACCOUNTS</v>
          </cell>
          <cell r="G1139" t="str">
            <v>30432</v>
          </cell>
          <cell r="H1139" t="str">
            <v>6114</v>
          </cell>
          <cell r="I1139" t="str">
            <v>E351987</v>
          </cell>
        </row>
        <row r="1140">
          <cell r="A1140" t="str">
            <v>BRITISH TELECOMMUNICATIONS PLC</v>
          </cell>
          <cell r="B1140" t="str">
            <v>WM35148810Q006</v>
          </cell>
          <cell r="C1140">
            <v>0</v>
          </cell>
          <cell r="D1140" t="str">
            <v>PRD-9-03</v>
          </cell>
          <cell r="E1140" t="str">
            <v>O163448</v>
          </cell>
          <cell r="F1140" t="str">
            <v>PAYMENT OF BT INTERNET ACCOUNTS</v>
          </cell>
          <cell r="G1140" t="str">
            <v>30432</v>
          </cell>
          <cell r="H1140" t="str">
            <v>6114</v>
          </cell>
          <cell r="I1140" t="str">
            <v>E351987</v>
          </cell>
        </row>
        <row r="1141">
          <cell r="A1141" t="str">
            <v>BRITISH TELECOMMUNICATIONS PLC</v>
          </cell>
          <cell r="B1141" t="str">
            <v>WM35148810Q006</v>
          </cell>
          <cell r="C1141">
            <v>47.97</v>
          </cell>
          <cell r="D1141" t="str">
            <v>PRD-9-03</v>
          </cell>
          <cell r="E1141" t="str">
            <v>O163448</v>
          </cell>
          <cell r="F1141" t="str">
            <v>PAYMENT OF BT INTERNET ACCOUNTS</v>
          </cell>
          <cell r="G1141" t="str">
            <v>30432</v>
          </cell>
          <cell r="H1141" t="str">
            <v>6114</v>
          </cell>
          <cell r="I1141" t="str">
            <v>E351987</v>
          </cell>
        </row>
        <row r="1142">
          <cell r="A1142" t="str">
            <v>BRITISH TELECOMMUNICATIONS PLC</v>
          </cell>
          <cell r="B1142" t="str">
            <v>WM35181812Q005</v>
          </cell>
          <cell r="C1142">
            <v>0</v>
          </cell>
          <cell r="D1142" t="str">
            <v>PRD-9-03</v>
          </cell>
          <cell r="E1142" t="str">
            <v>O163448</v>
          </cell>
          <cell r="F1142" t="str">
            <v>PAYMENT OF BT INTERNET ACCOUNTS</v>
          </cell>
          <cell r="G1142" t="str">
            <v>30432</v>
          </cell>
          <cell r="H1142" t="str">
            <v>6114</v>
          </cell>
          <cell r="I1142" t="str">
            <v>E351986</v>
          </cell>
        </row>
        <row r="1143">
          <cell r="A1143" t="str">
            <v>BRITISH TELECOMMUNICATIONS PLC</v>
          </cell>
          <cell r="B1143" t="str">
            <v>WM35181812Q005</v>
          </cell>
          <cell r="C1143">
            <v>0</v>
          </cell>
          <cell r="D1143" t="str">
            <v>PRD-9-03</v>
          </cell>
          <cell r="E1143" t="str">
            <v>O163448</v>
          </cell>
          <cell r="F1143" t="str">
            <v>PAYMENT OF BT INTERNET ACCOUNTS</v>
          </cell>
          <cell r="G1143" t="str">
            <v>30432</v>
          </cell>
          <cell r="H1143" t="str">
            <v>6114</v>
          </cell>
          <cell r="I1143" t="str">
            <v>E351986</v>
          </cell>
        </row>
        <row r="1144">
          <cell r="A1144" t="str">
            <v>BRITISH TELECOMMUNICATIONS PLC</v>
          </cell>
          <cell r="B1144" t="str">
            <v>WM35181812Q005</v>
          </cell>
          <cell r="C1144">
            <v>47.97</v>
          </cell>
          <cell r="D1144" t="str">
            <v>PRD-9-03</v>
          </cell>
          <cell r="E1144" t="str">
            <v>O163448</v>
          </cell>
          <cell r="F1144" t="str">
            <v>PAYMENT OF BT INTERNET ACCOUNTS</v>
          </cell>
          <cell r="G1144" t="str">
            <v>30432</v>
          </cell>
          <cell r="H1144" t="str">
            <v>6114</v>
          </cell>
          <cell r="I1144" t="str">
            <v>E351986</v>
          </cell>
        </row>
        <row r="1145">
          <cell r="A1145" t="str">
            <v>BRITISH TELECOMMUNICATIONS PLC</v>
          </cell>
          <cell r="B1145" t="str">
            <v>WM35193196Q005</v>
          </cell>
          <cell r="C1145">
            <v>0</v>
          </cell>
          <cell r="D1145" t="str">
            <v>PRD-9-03</v>
          </cell>
          <cell r="E1145" t="str">
            <v>O163448</v>
          </cell>
          <cell r="F1145" t="str">
            <v>PAYMENT OF BT INTERNET ACCOUNTS</v>
          </cell>
          <cell r="G1145" t="str">
            <v>30432</v>
          </cell>
          <cell r="H1145" t="str">
            <v>6114</v>
          </cell>
          <cell r="I1145" t="str">
            <v>E351985</v>
          </cell>
        </row>
        <row r="1146">
          <cell r="A1146" t="str">
            <v>BRITISH TELECOMMUNICATIONS PLC</v>
          </cell>
          <cell r="B1146" t="str">
            <v>WM35193196Q005</v>
          </cell>
          <cell r="C1146">
            <v>0</v>
          </cell>
          <cell r="D1146" t="str">
            <v>PRD-9-03</v>
          </cell>
          <cell r="E1146" t="str">
            <v>O163448</v>
          </cell>
          <cell r="F1146" t="str">
            <v>PAYMENT OF BT INTERNET ACCOUNTS</v>
          </cell>
          <cell r="G1146" t="str">
            <v>30432</v>
          </cell>
          <cell r="H1146" t="str">
            <v>6114</v>
          </cell>
          <cell r="I1146" t="str">
            <v>E351985</v>
          </cell>
        </row>
        <row r="1147">
          <cell r="A1147" t="str">
            <v>BRITISH TELECOMMUNICATIONS PLC</v>
          </cell>
          <cell r="B1147" t="str">
            <v>WM35193196Q005</v>
          </cell>
          <cell r="C1147">
            <v>47.97</v>
          </cell>
          <cell r="D1147" t="str">
            <v>PRD-9-03</v>
          </cell>
          <cell r="E1147" t="str">
            <v>O163448</v>
          </cell>
          <cell r="F1147" t="str">
            <v>PAYMENT OF BT INTERNET ACCOUNTS</v>
          </cell>
          <cell r="G1147" t="str">
            <v>30432</v>
          </cell>
          <cell r="H1147" t="str">
            <v>6114</v>
          </cell>
          <cell r="I1147" t="str">
            <v>E351985</v>
          </cell>
        </row>
        <row r="1148">
          <cell r="A1148" t="str">
            <v>BRITISH TELECOMMUNICATIONS PLC</v>
          </cell>
          <cell r="B1148" t="str">
            <v>WM35211117Q005</v>
          </cell>
          <cell r="C1148">
            <v>0</v>
          </cell>
          <cell r="D1148" t="str">
            <v>PRD-9-03</v>
          </cell>
          <cell r="E1148" t="str">
            <v>O163448</v>
          </cell>
          <cell r="F1148" t="str">
            <v>PAYMENT OF BT INTERNET ACCOUNTS</v>
          </cell>
          <cell r="G1148" t="str">
            <v>30432</v>
          </cell>
          <cell r="H1148" t="str">
            <v>6114</v>
          </cell>
          <cell r="I1148" t="str">
            <v>E351984</v>
          </cell>
        </row>
        <row r="1149">
          <cell r="A1149" t="str">
            <v>BRITISH TELECOMMUNICATIONS PLC</v>
          </cell>
          <cell r="B1149" t="str">
            <v>WM35211117Q005</v>
          </cell>
          <cell r="C1149">
            <v>0</v>
          </cell>
          <cell r="D1149" t="str">
            <v>PRD-9-03</v>
          </cell>
          <cell r="E1149" t="str">
            <v>O163448</v>
          </cell>
          <cell r="F1149" t="str">
            <v>PAYMENT OF BT INTERNET ACCOUNTS</v>
          </cell>
          <cell r="G1149" t="str">
            <v>30432</v>
          </cell>
          <cell r="H1149" t="str">
            <v>6114</v>
          </cell>
          <cell r="I1149" t="str">
            <v>E351984</v>
          </cell>
        </row>
        <row r="1150">
          <cell r="A1150" t="str">
            <v>BRITISH TELECOMMUNICATIONS PLC</v>
          </cell>
          <cell r="B1150" t="str">
            <v>WM35211117Q005</v>
          </cell>
          <cell r="C1150">
            <v>47.97</v>
          </cell>
          <cell r="D1150" t="str">
            <v>PRD-9-03</v>
          </cell>
          <cell r="E1150" t="str">
            <v>O163448</v>
          </cell>
          <cell r="F1150" t="str">
            <v>PAYMENT OF BT INTERNET ACCOUNTS</v>
          </cell>
          <cell r="G1150" t="str">
            <v>30432</v>
          </cell>
          <cell r="H1150" t="str">
            <v>6114</v>
          </cell>
          <cell r="I1150" t="str">
            <v>E351984</v>
          </cell>
        </row>
        <row r="1151">
          <cell r="A1151" t="str">
            <v>BRITISH TELECOMMUNICATIONS PLC</v>
          </cell>
          <cell r="B1151" t="str">
            <v>WM35173918Q005</v>
          </cell>
          <cell r="C1151">
            <v>0</v>
          </cell>
          <cell r="D1151" t="str">
            <v>PRD-9-03</v>
          </cell>
          <cell r="E1151" t="str">
            <v>O163448</v>
          </cell>
          <cell r="F1151" t="str">
            <v>PAYMENT OF BT INTERNET ACCOUNTS</v>
          </cell>
          <cell r="G1151" t="str">
            <v>30432</v>
          </cell>
          <cell r="H1151" t="str">
            <v>6114</v>
          </cell>
          <cell r="I1151" t="str">
            <v>E351983</v>
          </cell>
        </row>
        <row r="1152">
          <cell r="A1152" t="str">
            <v>BRITISH TELECOMMUNICATIONS PLC</v>
          </cell>
          <cell r="B1152" t="str">
            <v>WM35173918Q005</v>
          </cell>
          <cell r="C1152">
            <v>0</v>
          </cell>
          <cell r="D1152" t="str">
            <v>PRD-9-03</v>
          </cell>
          <cell r="E1152" t="str">
            <v>O163448</v>
          </cell>
          <cell r="F1152" t="str">
            <v>PAYMENT OF BT INTERNET ACCOUNTS</v>
          </cell>
          <cell r="G1152" t="str">
            <v>30432</v>
          </cell>
          <cell r="H1152" t="str">
            <v>6114</v>
          </cell>
          <cell r="I1152" t="str">
            <v>E351983</v>
          </cell>
        </row>
        <row r="1153">
          <cell r="A1153" t="str">
            <v>BRITISH TELECOMMUNICATIONS PLC</v>
          </cell>
          <cell r="B1153" t="str">
            <v>WM35173918Q005</v>
          </cell>
          <cell r="C1153">
            <v>47.97</v>
          </cell>
          <cell r="D1153" t="str">
            <v>PRD-9-03</v>
          </cell>
          <cell r="E1153" t="str">
            <v>O163448</v>
          </cell>
          <cell r="F1153" t="str">
            <v>PAYMENT OF BT INTERNET ACCOUNTS</v>
          </cell>
          <cell r="G1153" t="str">
            <v>30432</v>
          </cell>
          <cell r="H1153" t="str">
            <v>6114</v>
          </cell>
          <cell r="I1153" t="str">
            <v>E351983</v>
          </cell>
        </row>
        <row r="1154">
          <cell r="A1154" t="str">
            <v>BRITISH TELECOMMUNICATIONS PLC</v>
          </cell>
          <cell r="B1154" t="str">
            <v>WM35166693Q005</v>
          </cell>
          <cell r="C1154">
            <v>0</v>
          </cell>
          <cell r="D1154" t="str">
            <v>PRD-9-03</v>
          </cell>
          <cell r="E1154" t="str">
            <v>O163448</v>
          </cell>
          <cell r="F1154" t="str">
            <v>PAYMENT OF BT INTERNET ACCOUNTS</v>
          </cell>
          <cell r="G1154" t="str">
            <v>30432</v>
          </cell>
          <cell r="H1154" t="str">
            <v>6114</v>
          </cell>
          <cell r="I1154" t="str">
            <v>E351982</v>
          </cell>
        </row>
        <row r="1155">
          <cell r="A1155" t="str">
            <v>BRITISH TELECOMMUNICATIONS PLC</v>
          </cell>
          <cell r="B1155" t="str">
            <v>WM35166693Q005</v>
          </cell>
          <cell r="C1155">
            <v>0</v>
          </cell>
          <cell r="D1155" t="str">
            <v>PRD-9-03</v>
          </cell>
          <cell r="E1155" t="str">
            <v>O163448</v>
          </cell>
          <cell r="F1155" t="str">
            <v>PAYMENT OF BT INTERNET ACCOUNTS</v>
          </cell>
          <cell r="G1155" t="str">
            <v>30432</v>
          </cell>
          <cell r="H1155" t="str">
            <v>6114</v>
          </cell>
          <cell r="I1155" t="str">
            <v>E351982</v>
          </cell>
        </row>
        <row r="1156">
          <cell r="A1156" t="str">
            <v>BRITISH TELECOMMUNICATIONS PLC</v>
          </cell>
          <cell r="B1156" t="str">
            <v>WM35166693Q005</v>
          </cell>
          <cell r="C1156">
            <v>47.97</v>
          </cell>
          <cell r="D1156" t="str">
            <v>PRD-9-03</v>
          </cell>
          <cell r="E1156" t="str">
            <v>O163448</v>
          </cell>
          <cell r="F1156" t="str">
            <v>PAYMENT OF BT INTERNET ACCOUNTS</v>
          </cell>
          <cell r="G1156" t="str">
            <v>30432</v>
          </cell>
          <cell r="H1156" t="str">
            <v>6114</v>
          </cell>
          <cell r="I1156" t="str">
            <v>E351982</v>
          </cell>
        </row>
        <row r="1157">
          <cell r="A1157" t="str">
            <v>BRITISH TELECOMMUNICATIONS PLC</v>
          </cell>
          <cell r="B1157" t="str">
            <v>WM35163966Q005</v>
          </cell>
          <cell r="C1157">
            <v>0</v>
          </cell>
          <cell r="D1157" t="str">
            <v>PRD-9-03</v>
          </cell>
          <cell r="E1157" t="str">
            <v>O163448</v>
          </cell>
          <cell r="F1157" t="str">
            <v>PAYMENT OF BT INTERNET ACCOUNTS</v>
          </cell>
          <cell r="G1157" t="str">
            <v>30432</v>
          </cell>
          <cell r="H1157" t="str">
            <v>6114</v>
          </cell>
          <cell r="I1157" t="str">
            <v>E351981</v>
          </cell>
        </row>
        <row r="1158">
          <cell r="A1158" t="str">
            <v>BRITISH TELECOMMUNICATIONS PLC</v>
          </cell>
          <cell r="B1158" t="str">
            <v>WM35163966Q005</v>
          </cell>
          <cell r="C1158">
            <v>0</v>
          </cell>
          <cell r="D1158" t="str">
            <v>PRD-9-03</v>
          </cell>
          <cell r="E1158" t="str">
            <v>O163448</v>
          </cell>
          <cell r="F1158" t="str">
            <v>PAYMENT OF BT INTERNET ACCOUNTS</v>
          </cell>
          <cell r="G1158" t="str">
            <v>30432</v>
          </cell>
          <cell r="H1158" t="str">
            <v>6114</v>
          </cell>
          <cell r="I1158" t="str">
            <v>E351981</v>
          </cell>
        </row>
        <row r="1159">
          <cell r="A1159" t="str">
            <v>BRITISH TELECOMMUNICATIONS PLC</v>
          </cell>
          <cell r="B1159" t="str">
            <v>WM35163966Q005</v>
          </cell>
          <cell r="C1159">
            <v>47.97</v>
          </cell>
          <cell r="D1159" t="str">
            <v>PRD-9-03</v>
          </cell>
          <cell r="E1159" t="str">
            <v>O163448</v>
          </cell>
          <cell r="F1159" t="str">
            <v>PAYMENT OF BT INTERNET ACCOUNTS</v>
          </cell>
          <cell r="G1159" t="str">
            <v>30432</v>
          </cell>
          <cell r="H1159" t="str">
            <v>6114</v>
          </cell>
          <cell r="I1159" t="str">
            <v>E351981</v>
          </cell>
        </row>
        <row r="1160">
          <cell r="A1160" t="str">
            <v>BRITISH TELECOMMUNICATIONS PLC</v>
          </cell>
          <cell r="B1160" t="str">
            <v>WM35347378Q002</v>
          </cell>
          <cell r="C1160">
            <v>0</v>
          </cell>
          <cell r="D1160" t="str">
            <v>PRD-9-03</v>
          </cell>
          <cell r="E1160" t="str">
            <v>O163448</v>
          </cell>
          <cell r="F1160" t="str">
            <v>PAYMENT OF BT INTERNET ACCOUNTS</v>
          </cell>
          <cell r="G1160" t="str">
            <v>30432</v>
          </cell>
          <cell r="H1160" t="str">
            <v>6114</v>
          </cell>
          <cell r="I1160" t="str">
            <v>E351980</v>
          </cell>
        </row>
        <row r="1161">
          <cell r="A1161" t="str">
            <v>BRITISH TELECOMMUNICATIONS PLC</v>
          </cell>
          <cell r="B1161" t="str">
            <v>WM35347378Q002</v>
          </cell>
          <cell r="C1161">
            <v>0</v>
          </cell>
          <cell r="D1161" t="str">
            <v>PRD-9-03</v>
          </cell>
          <cell r="E1161" t="str">
            <v>O163448</v>
          </cell>
          <cell r="F1161" t="str">
            <v>PAYMENT OF BT INTERNET ACCOUNTS</v>
          </cell>
          <cell r="G1161" t="str">
            <v>30432</v>
          </cell>
          <cell r="H1161" t="str">
            <v>6114</v>
          </cell>
          <cell r="I1161" t="str">
            <v>E351980</v>
          </cell>
        </row>
        <row r="1162">
          <cell r="A1162" t="str">
            <v>BRITISH TELECOMMUNICATIONS PLC</v>
          </cell>
          <cell r="B1162" t="str">
            <v>WM35347378Q002</v>
          </cell>
          <cell r="C1162">
            <v>47.97</v>
          </cell>
          <cell r="D1162" t="str">
            <v>PRD-9-03</v>
          </cell>
          <cell r="E1162" t="str">
            <v>O163448</v>
          </cell>
          <cell r="F1162" t="str">
            <v>PAYMENT OF BT INTERNET ACCOUNTS</v>
          </cell>
          <cell r="G1162" t="str">
            <v>30432</v>
          </cell>
          <cell r="H1162" t="str">
            <v>6114</v>
          </cell>
          <cell r="I1162" t="str">
            <v>E351980</v>
          </cell>
        </row>
        <row r="1163">
          <cell r="A1163" t="str">
            <v>BRITISH TELECOMMUNICATIONS PLC</v>
          </cell>
          <cell r="B1163" t="str">
            <v>WM35341583Q002</v>
          </cell>
          <cell r="C1163">
            <v>0</v>
          </cell>
          <cell r="D1163" t="str">
            <v>PRD-9-03</v>
          </cell>
          <cell r="E1163" t="str">
            <v>O163448</v>
          </cell>
          <cell r="F1163" t="str">
            <v>PAYMENT OF BT INTERNET ACCOUNTS</v>
          </cell>
          <cell r="G1163" t="str">
            <v>30432</v>
          </cell>
          <cell r="H1163" t="str">
            <v>6114</v>
          </cell>
          <cell r="I1163" t="str">
            <v>E351979</v>
          </cell>
        </row>
        <row r="1164">
          <cell r="A1164" t="str">
            <v>BRITISH TELECOMMUNICATIONS PLC</v>
          </cell>
          <cell r="B1164" t="str">
            <v>WM35341583Q002</v>
          </cell>
          <cell r="C1164">
            <v>0</v>
          </cell>
          <cell r="D1164" t="str">
            <v>PRD-9-03</v>
          </cell>
          <cell r="E1164" t="str">
            <v>O163448</v>
          </cell>
          <cell r="F1164" t="str">
            <v>PAYMENT OF BT INTERNET ACCOUNTS</v>
          </cell>
          <cell r="G1164" t="str">
            <v>30432</v>
          </cell>
          <cell r="H1164" t="str">
            <v>6114</v>
          </cell>
          <cell r="I1164" t="str">
            <v>E351979</v>
          </cell>
        </row>
        <row r="1165">
          <cell r="A1165" t="str">
            <v>BRITISH TELECOMMUNICATIONS PLC</v>
          </cell>
          <cell r="B1165" t="str">
            <v>WM35341583Q002</v>
          </cell>
          <cell r="C1165">
            <v>47.97</v>
          </cell>
          <cell r="D1165" t="str">
            <v>PRD-9-03</v>
          </cell>
          <cell r="E1165" t="str">
            <v>O163448</v>
          </cell>
          <cell r="F1165" t="str">
            <v>PAYMENT OF BT INTERNET ACCOUNTS</v>
          </cell>
          <cell r="G1165" t="str">
            <v>30432</v>
          </cell>
          <cell r="H1165" t="str">
            <v>6114</v>
          </cell>
          <cell r="I1165" t="str">
            <v>E351979</v>
          </cell>
        </row>
        <row r="1166">
          <cell r="A1166" t="str">
            <v>BRITISH TELECOMMUNICATIONS PLC</v>
          </cell>
          <cell r="B1166" t="str">
            <v>WM35290125Q004</v>
          </cell>
          <cell r="C1166">
            <v>0</v>
          </cell>
          <cell r="D1166" t="str">
            <v>PRD-9-03</v>
          </cell>
          <cell r="E1166" t="str">
            <v>O163448</v>
          </cell>
          <cell r="F1166" t="str">
            <v>PAYMENT OF BT INTERNET ACCOUNTS</v>
          </cell>
          <cell r="G1166" t="str">
            <v>30432</v>
          </cell>
          <cell r="H1166" t="str">
            <v>6114</v>
          </cell>
          <cell r="I1166" t="str">
            <v>E351978</v>
          </cell>
        </row>
        <row r="1167">
          <cell r="A1167" t="str">
            <v>BRITISH TELECOMMUNICATIONS PLC</v>
          </cell>
          <cell r="B1167" t="str">
            <v>WM35290125Q004</v>
          </cell>
          <cell r="C1167">
            <v>0</v>
          </cell>
          <cell r="D1167" t="str">
            <v>PRD-9-03</v>
          </cell>
          <cell r="E1167" t="str">
            <v>O163448</v>
          </cell>
          <cell r="F1167" t="str">
            <v>PAYMENT OF BT INTERNET ACCOUNTS</v>
          </cell>
          <cell r="G1167" t="str">
            <v>30432</v>
          </cell>
          <cell r="H1167" t="str">
            <v>6114</v>
          </cell>
          <cell r="I1167" t="str">
            <v>E351978</v>
          </cell>
        </row>
        <row r="1168">
          <cell r="A1168" t="str">
            <v>BRITISH TELECOMMUNICATIONS PLC</v>
          </cell>
          <cell r="B1168" t="str">
            <v>WM35290125Q004</v>
          </cell>
          <cell r="C1168">
            <v>47.97</v>
          </cell>
          <cell r="D1168" t="str">
            <v>PRD-9-03</v>
          </cell>
          <cell r="E1168" t="str">
            <v>O163448</v>
          </cell>
          <cell r="F1168" t="str">
            <v>PAYMENT OF BT INTERNET ACCOUNTS</v>
          </cell>
          <cell r="G1168" t="str">
            <v>30432</v>
          </cell>
          <cell r="H1168" t="str">
            <v>6114</v>
          </cell>
          <cell r="I1168" t="str">
            <v>E351978</v>
          </cell>
        </row>
        <row r="1169">
          <cell r="A1169" t="str">
            <v>BRITISH TELECOMMUNICATIONS PLC</v>
          </cell>
          <cell r="B1169" t="str">
            <v>WM35228005Q004</v>
          </cell>
          <cell r="C1169">
            <v>0</v>
          </cell>
          <cell r="D1169" t="str">
            <v>PRD-9-03</v>
          </cell>
          <cell r="E1169" t="str">
            <v>O163448</v>
          </cell>
          <cell r="F1169" t="str">
            <v>PAYMENT OF BT INTERNET ACCOUNTS</v>
          </cell>
          <cell r="G1169" t="str">
            <v>30432</v>
          </cell>
          <cell r="H1169" t="str">
            <v>6114</v>
          </cell>
          <cell r="I1169" t="str">
            <v>E350655</v>
          </cell>
        </row>
        <row r="1170">
          <cell r="A1170" t="str">
            <v>BRITISH TELECOMMUNICATIONS PLC</v>
          </cell>
          <cell r="B1170" t="str">
            <v>WM35228005Q004</v>
          </cell>
          <cell r="C1170">
            <v>0</v>
          </cell>
          <cell r="D1170" t="str">
            <v>PRD-9-03</v>
          </cell>
          <cell r="E1170" t="str">
            <v>O163448</v>
          </cell>
          <cell r="F1170" t="str">
            <v>PAYMENT OF BT INTERNET ACCOUNTS</v>
          </cell>
          <cell r="G1170" t="str">
            <v>30432</v>
          </cell>
          <cell r="H1170" t="str">
            <v>6114</v>
          </cell>
          <cell r="I1170" t="str">
            <v>E350655</v>
          </cell>
        </row>
        <row r="1171">
          <cell r="A1171" t="str">
            <v>BRITISH TELECOMMUNICATIONS PLC</v>
          </cell>
          <cell r="B1171" t="str">
            <v>WM35228005Q004</v>
          </cell>
          <cell r="C1171">
            <v>47.97</v>
          </cell>
          <cell r="D1171" t="str">
            <v>PRD-9-03</v>
          </cell>
          <cell r="E1171" t="str">
            <v>O163448</v>
          </cell>
          <cell r="F1171" t="str">
            <v>PAYMENT OF BT INTERNET ACCOUNTS</v>
          </cell>
          <cell r="G1171" t="str">
            <v>30432</v>
          </cell>
          <cell r="H1171" t="str">
            <v>6114</v>
          </cell>
          <cell r="I1171" t="str">
            <v>E350655</v>
          </cell>
        </row>
        <row r="1172">
          <cell r="A1172" t="str">
            <v>BRITISH TELECOMMUNICATIONS PLC</v>
          </cell>
          <cell r="B1172" t="str">
            <v>WM35235815Q004</v>
          </cell>
          <cell r="C1172">
            <v>0</v>
          </cell>
          <cell r="D1172" t="str">
            <v>PRD-9-03</v>
          </cell>
          <cell r="E1172" t="str">
            <v>O163448</v>
          </cell>
          <cell r="F1172" t="str">
            <v>PAYMENT OF BT INTERNET ACCOUNTS</v>
          </cell>
          <cell r="G1172" t="str">
            <v>30432</v>
          </cell>
          <cell r="H1172" t="str">
            <v>6114</v>
          </cell>
          <cell r="I1172" t="str">
            <v>E350653</v>
          </cell>
        </row>
        <row r="1173">
          <cell r="A1173" t="str">
            <v>BRITISH TELECOMMUNICATIONS PLC</v>
          </cell>
          <cell r="B1173" t="str">
            <v>WM35235815Q004</v>
          </cell>
          <cell r="C1173">
            <v>0</v>
          </cell>
          <cell r="D1173" t="str">
            <v>PRD-9-03</v>
          </cell>
          <cell r="E1173" t="str">
            <v>O163448</v>
          </cell>
          <cell r="F1173" t="str">
            <v>PAYMENT OF BT INTERNET ACCOUNTS</v>
          </cell>
          <cell r="G1173" t="str">
            <v>30432</v>
          </cell>
          <cell r="H1173" t="str">
            <v>6114</v>
          </cell>
          <cell r="I1173" t="str">
            <v>E350653</v>
          </cell>
        </row>
        <row r="1174">
          <cell r="A1174" t="str">
            <v>BRITISH TELECOMMUNICATIONS PLC</v>
          </cell>
          <cell r="B1174" t="str">
            <v>WM35235815Q004</v>
          </cell>
          <cell r="C1174">
            <v>47.97</v>
          </cell>
          <cell r="D1174" t="str">
            <v>PRD-9-03</v>
          </cell>
          <cell r="E1174" t="str">
            <v>O163448</v>
          </cell>
          <cell r="F1174" t="str">
            <v>PAYMENT OF BT INTERNET ACCOUNTS</v>
          </cell>
          <cell r="G1174" t="str">
            <v>30432</v>
          </cell>
          <cell r="H1174" t="str">
            <v>6114</v>
          </cell>
          <cell r="I1174" t="str">
            <v>E350653</v>
          </cell>
        </row>
        <row r="1175">
          <cell r="A1175" t="str">
            <v>BRITISH TELECOMMUNICATIONS PLC</v>
          </cell>
          <cell r="B1175" t="str">
            <v>WM35225242Q004</v>
          </cell>
          <cell r="C1175">
            <v>0</v>
          </cell>
          <cell r="D1175" t="str">
            <v>PRD-9-03</v>
          </cell>
          <cell r="E1175" t="str">
            <v>O163448</v>
          </cell>
          <cell r="F1175" t="str">
            <v>PAYMENT OF BT INTERNET ACCOUNTS</v>
          </cell>
          <cell r="G1175" t="str">
            <v>30432</v>
          </cell>
          <cell r="H1175" t="str">
            <v>6114</v>
          </cell>
          <cell r="I1175" t="str">
            <v>E350652</v>
          </cell>
        </row>
        <row r="1176">
          <cell r="A1176" t="str">
            <v>BRITISH TELECOMMUNICATIONS PLC</v>
          </cell>
          <cell r="B1176" t="str">
            <v>WM35225242Q004</v>
          </cell>
          <cell r="C1176">
            <v>0</v>
          </cell>
          <cell r="D1176" t="str">
            <v>PRD-9-03</v>
          </cell>
          <cell r="E1176" t="str">
            <v>O163448</v>
          </cell>
          <cell r="F1176" t="str">
            <v>PAYMENT OF BT INTERNET ACCOUNTS</v>
          </cell>
          <cell r="G1176" t="str">
            <v>30432</v>
          </cell>
          <cell r="H1176" t="str">
            <v>6114</v>
          </cell>
          <cell r="I1176" t="str">
            <v>E350652</v>
          </cell>
        </row>
        <row r="1177">
          <cell r="A1177" t="str">
            <v>BRITISH TELECOMMUNICATIONS PLC</v>
          </cell>
          <cell r="B1177" t="str">
            <v>WM35225242Q004</v>
          </cell>
          <cell r="C1177">
            <v>47.97</v>
          </cell>
          <cell r="D1177" t="str">
            <v>PRD-9-03</v>
          </cell>
          <cell r="E1177" t="str">
            <v>O163448</v>
          </cell>
          <cell r="F1177" t="str">
            <v>PAYMENT OF BT INTERNET ACCOUNTS</v>
          </cell>
          <cell r="G1177" t="str">
            <v>30432</v>
          </cell>
          <cell r="H1177" t="str">
            <v>6114</v>
          </cell>
          <cell r="I1177" t="str">
            <v>E350652</v>
          </cell>
        </row>
        <row r="1178">
          <cell r="A1178" t="str">
            <v>BRITISH TELECOMMUNICATIONS PLC</v>
          </cell>
          <cell r="B1178" t="str">
            <v>WM35237511Q004</v>
          </cell>
          <cell r="C1178">
            <v>0</v>
          </cell>
          <cell r="D1178" t="str">
            <v>PRD-9-03</v>
          </cell>
          <cell r="E1178" t="str">
            <v>O163448</v>
          </cell>
          <cell r="F1178" t="str">
            <v>PAYMENT OF BT INTERNET ACCOUNTS</v>
          </cell>
          <cell r="G1178" t="str">
            <v>30432</v>
          </cell>
          <cell r="H1178" t="str">
            <v>6114</v>
          </cell>
          <cell r="I1178" t="str">
            <v>E350651</v>
          </cell>
        </row>
        <row r="1179">
          <cell r="A1179" t="str">
            <v>BRITISH TELECOMMUNICATIONS PLC</v>
          </cell>
          <cell r="B1179" t="str">
            <v>WM35237511Q004</v>
          </cell>
          <cell r="C1179">
            <v>0</v>
          </cell>
          <cell r="D1179" t="str">
            <v>PRD-9-03</v>
          </cell>
          <cell r="E1179" t="str">
            <v>O163448</v>
          </cell>
          <cell r="F1179" t="str">
            <v>PAYMENT OF BT INTERNET ACCOUNTS</v>
          </cell>
          <cell r="G1179" t="str">
            <v>30432</v>
          </cell>
          <cell r="H1179" t="str">
            <v>6114</v>
          </cell>
          <cell r="I1179" t="str">
            <v>E350651</v>
          </cell>
        </row>
        <row r="1180">
          <cell r="A1180" t="str">
            <v>BRITISH TELECOMMUNICATIONS PLC</v>
          </cell>
          <cell r="B1180" t="str">
            <v>WM35237511Q004</v>
          </cell>
          <cell r="C1180">
            <v>47.97</v>
          </cell>
          <cell r="D1180" t="str">
            <v>PRD-9-03</v>
          </cell>
          <cell r="E1180" t="str">
            <v>O163448</v>
          </cell>
          <cell r="F1180" t="str">
            <v>PAYMENT OF BT INTERNET ACCOUNTS</v>
          </cell>
          <cell r="G1180" t="str">
            <v>30432</v>
          </cell>
          <cell r="H1180" t="str">
            <v>6114</v>
          </cell>
          <cell r="I1180" t="str">
            <v>E350651</v>
          </cell>
        </row>
        <row r="1181">
          <cell r="A1181" t="str">
            <v>BRITISH TELECOMMUNICATIONS PLC</v>
          </cell>
          <cell r="B1181" t="str">
            <v>WM34924396Q009</v>
          </cell>
          <cell r="C1181">
            <v>0</v>
          </cell>
          <cell r="D1181" t="str">
            <v>PRD-9-03</v>
          </cell>
          <cell r="E1181" t="str">
            <v>O163448</v>
          </cell>
          <cell r="F1181" t="str">
            <v>PAYMENT OF BT INTERNET ACCOUNTS</v>
          </cell>
          <cell r="G1181" t="str">
            <v>30432</v>
          </cell>
          <cell r="H1181" t="str">
            <v>6114</v>
          </cell>
          <cell r="I1181" t="str">
            <v>E350650</v>
          </cell>
        </row>
        <row r="1182">
          <cell r="A1182" t="str">
            <v>BRITISH TELECOMMUNICATIONS PLC</v>
          </cell>
          <cell r="B1182" t="str">
            <v>WM34924396Q009</v>
          </cell>
          <cell r="C1182">
            <v>0</v>
          </cell>
          <cell r="D1182" t="str">
            <v>PRD-9-03</v>
          </cell>
          <cell r="E1182" t="str">
            <v>O163448</v>
          </cell>
          <cell r="F1182" t="str">
            <v>PAYMENT OF BT INTERNET ACCOUNTS</v>
          </cell>
          <cell r="G1182" t="str">
            <v>30432</v>
          </cell>
          <cell r="H1182" t="str">
            <v>6114</v>
          </cell>
          <cell r="I1182" t="str">
            <v>E350650</v>
          </cell>
        </row>
        <row r="1183">
          <cell r="A1183" t="str">
            <v>BRITISH TELECOMMUNICATIONS PLC</v>
          </cell>
          <cell r="B1183" t="str">
            <v>WM34924396Q009</v>
          </cell>
          <cell r="C1183">
            <v>47.97</v>
          </cell>
          <cell r="D1183" t="str">
            <v>PRD-9-03</v>
          </cell>
          <cell r="E1183" t="str">
            <v>O163448</v>
          </cell>
          <cell r="F1183" t="str">
            <v>PAYMENT OF BT INTERNET ACCOUNTS</v>
          </cell>
          <cell r="G1183" t="str">
            <v>30432</v>
          </cell>
          <cell r="H1183" t="str">
            <v>6114</v>
          </cell>
          <cell r="I1183" t="str">
            <v>E350650</v>
          </cell>
        </row>
        <row r="1184">
          <cell r="A1184" t="str">
            <v>BRITISH TELECOMMUNICATIONS PLC</v>
          </cell>
          <cell r="B1184" t="str">
            <v>WM34936047Q008</v>
          </cell>
          <cell r="C1184">
            <v>0</v>
          </cell>
          <cell r="D1184" t="str">
            <v>PRD-9-03</v>
          </cell>
          <cell r="E1184" t="str">
            <v>O163448</v>
          </cell>
          <cell r="F1184" t="str">
            <v>PAYMENT OF BT INTERNET ACCOUNTS</v>
          </cell>
          <cell r="G1184" t="str">
            <v>30432</v>
          </cell>
          <cell r="H1184" t="str">
            <v>6114</v>
          </cell>
          <cell r="I1184" t="str">
            <v>E350644</v>
          </cell>
        </row>
        <row r="1185">
          <cell r="A1185" t="str">
            <v>BRITISH TELECOMMUNICATIONS PLC</v>
          </cell>
          <cell r="B1185" t="str">
            <v>WM34936047Q008</v>
          </cell>
          <cell r="C1185">
            <v>0</v>
          </cell>
          <cell r="D1185" t="str">
            <v>PRD-9-03</v>
          </cell>
          <cell r="E1185" t="str">
            <v>O163448</v>
          </cell>
          <cell r="F1185" t="str">
            <v>PAYMENT OF BT INTERNET ACCOUNTS</v>
          </cell>
          <cell r="G1185" t="str">
            <v>30432</v>
          </cell>
          <cell r="H1185" t="str">
            <v>6114</v>
          </cell>
          <cell r="I1185" t="str">
            <v>E350644</v>
          </cell>
        </row>
        <row r="1186">
          <cell r="A1186" t="str">
            <v>BRITISH TELECOMMUNICATIONS PLC</v>
          </cell>
          <cell r="B1186" t="str">
            <v>WM34936047Q008</v>
          </cell>
          <cell r="C1186">
            <v>47.97</v>
          </cell>
          <cell r="D1186" t="str">
            <v>PRD-9-03</v>
          </cell>
          <cell r="E1186" t="str">
            <v>O163448</v>
          </cell>
          <cell r="F1186" t="str">
            <v>PAYMENT OF BT INTERNET ACCOUNTS</v>
          </cell>
          <cell r="G1186" t="str">
            <v>30432</v>
          </cell>
          <cell r="H1186" t="str">
            <v>6114</v>
          </cell>
          <cell r="I1186" t="str">
            <v>E350644</v>
          </cell>
        </row>
        <row r="1187">
          <cell r="A1187" t="str">
            <v>BRITISH TELECOMMUNICATIONS PLC</v>
          </cell>
          <cell r="B1187" t="str">
            <v>WM35218720Q004</v>
          </cell>
          <cell r="C1187">
            <v>0</v>
          </cell>
          <cell r="D1187" t="str">
            <v>PRD-9-03</v>
          </cell>
          <cell r="E1187" t="str">
            <v>O163448</v>
          </cell>
          <cell r="F1187" t="str">
            <v>PAYMENT OF BT INTERNET ACCOUNTS</v>
          </cell>
          <cell r="G1187" t="str">
            <v>30432</v>
          </cell>
          <cell r="H1187" t="str">
            <v>6114</v>
          </cell>
          <cell r="I1187" t="str">
            <v>E350656</v>
          </cell>
        </row>
        <row r="1188">
          <cell r="A1188" t="str">
            <v>BRITISH TELECOMMUNICATIONS PLC</v>
          </cell>
          <cell r="B1188" t="str">
            <v>WM35218720Q004</v>
          </cell>
          <cell r="C1188">
            <v>0</v>
          </cell>
          <cell r="D1188" t="str">
            <v>PRD-9-03</v>
          </cell>
          <cell r="E1188" t="str">
            <v>O163448</v>
          </cell>
          <cell r="F1188" t="str">
            <v>PAYMENT OF BT INTERNET ACCOUNTS</v>
          </cell>
          <cell r="G1188" t="str">
            <v>30432</v>
          </cell>
          <cell r="H1188" t="str">
            <v>6114</v>
          </cell>
          <cell r="I1188" t="str">
            <v>E350656</v>
          </cell>
        </row>
        <row r="1189">
          <cell r="A1189" t="str">
            <v>BRITISH TELECOMMUNICATIONS PLC</v>
          </cell>
          <cell r="B1189" t="str">
            <v>WM35218720Q004</v>
          </cell>
          <cell r="C1189">
            <v>47.97</v>
          </cell>
          <cell r="D1189" t="str">
            <v>PRD-9-03</v>
          </cell>
          <cell r="E1189" t="str">
            <v>O163448</v>
          </cell>
          <cell r="F1189" t="str">
            <v>PAYMENT OF BT INTERNET ACCOUNTS</v>
          </cell>
          <cell r="G1189" t="str">
            <v>30432</v>
          </cell>
          <cell r="H1189" t="str">
            <v>6114</v>
          </cell>
          <cell r="I1189" t="str">
            <v>E350656</v>
          </cell>
        </row>
        <row r="1190">
          <cell r="A1190" t="str">
            <v>BRITISH TELECOMMUNICATIONS PLC</v>
          </cell>
          <cell r="B1190" t="str">
            <v>WM35132340Q006</v>
          </cell>
          <cell r="C1190">
            <v>0</v>
          </cell>
          <cell r="D1190" t="str">
            <v>PRD-9-03</v>
          </cell>
          <cell r="E1190" t="str">
            <v>O163448</v>
          </cell>
          <cell r="F1190" t="str">
            <v>PAYMENT OF BT INTERNET ACCOUNTS</v>
          </cell>
          <cell r="G1190" t="str">
            <v>30432</v>
          </cell>
          <cell r="H1190" t="str">
            <v>6114</v>
          </cell>
          <cell r="I1190" t="str">
            <v>E351977</v>
          </cell>
        </row>
        <row r="1191">
          <cell r="A1191" t="str">
            <v>BRITISH TELECOMMUNICATIONS PLC</v>
          </cell>
          <cell r="B1191" t="str">
            <v>WM35132340Q006</v>
          </cell>
          <cell r="C1191">
            <v>0</v>
          </cell>
          <cell r="D1191" t="str">
            <v>PRD-9-03</v>
          </cell>
          <cell r="E1191" t="str">
            <v>O163448</v>
          </cell>
          <cell r="F1191" t="str">
            <v>PAYMENT OF BT INTERNET ACCOUNTS</v>
          </cell>
          <cell r="G1191" t="str">
            <v>30432</v>
          </cell>
          <cell r="H1191" t="str">
            <v>6114</v>
          </cell>
          <cell r="I1191" t="str">
            <v>E351977</v>
          </cell>
        </row>
        <row r="1192">
          <cell r="A1192" t="str">
            <v>BRITISH TELECOMMUNICATIONS PLC</v>
          </cell>
          <cell r="B1192" t="str">
            <v>WM35132340Q006</v>
          </cell>
          <cell r="C1192">
            <v>47.97</v>
          </cell>
          <cell r="D1192" t="str">
            <v>PRD-9-03</v>
          </cell>
          <cell r="E1192" t="str">
            <v>O163448</v>
          </cell>
          <cell r="F1192" t="str">
            <v>PAYMENT OF BT INTERNET ACCOUNTS</v>
          </cell>
          <cell r="G1192" t="str">
            <v>30432</v>
          </cell>
          <cell r="H1192" t="str">
            <v>6114</v>
          </cell>
          <cell r="I1192" t="str">
            <v>E351977</v>
          </cell>
        </row>
        <row r="1193">
          <cell r="A1193" t="str">
            <v>BRITISH TELECOMMUNICATIONS PLC</v>
          </cell>
          <cell r="B1193" t="str">
            <v>WM34928873Q009</v>
          </cell>
          <cell r="C1193">
            <v>0</v>
          </cell>
          <cell r="D1193" t="str">
            <v>PRD-9-03</v>
          </cell>
          <cell r="E1193" t="str">
            <v>O163448</v>
          </cell>
          <cell r="F1193" t="str">
            <v>PAYMENT OF BT INTERNET ACCOUNTS</v>
          </cell>
          <cell r="G1193" t="str">
            <v>30432</v>
          </cell>
          <cell r="H1193" t="str">
            <v>6114</v>
          </cell>
          <cell r="I1193" t="str">
            <v>E350647</v>
          </cell>
        </row>
        <row r="1194">
          <cell r="A1194" t="str">
            <v>BRITISH TELECOMMUNICATIONS PLC</v>
          </cell>
          <cell r="B1194" t="str">
            <v>WM34928873Q009</v>
          </cell>
          <cell r="C1194">
            <v>0</v>
          </cell>
          <cell r="D1194" t="str">
            <v>PRD-9-03</v>
          </cell>
          <cell r="E1194" t="str">
            <v>O163448</v>
          </cell>
          <cell r="F1194" t="str">
            <v>PAYMENT OF BT INTERNET ACCOUNTS</v>
          </cell>
          <cell r="G1194" t="str">
            <v>30432</v>
          </cell>
          <cell r="H1194" t="str">
            <v>6114</v>
          </cell>
          <cell r="I1194" t="str">
            <v>E350647</v>
          </cell>
        </row>
        <row r="1195">
          <cell r="A1195" t="str">
            <v>BRITISH TELECOMMUNICATIONS PLC</v>
          </cell>
          <cell r="B1195" t="str">
            <v>WM34928873Q009</v>
          </cell>
          <cell r="C1195">
            <v>47.97</v>
          </cell>
          <cell r="D1195" t="str">
            <v>PRD-9-03</v>
          </cell>
          <cell r="E1195" t="str">
            <v>O163448</v>
          </cell>
          <cell r="F1195" t="str">
            <v>PAYMENT OF BT INTERNET ACCOUNTS</v>
          </cell>
          <cell r="G1195" t="str">
            <v>30432</v>
          </cell>
          <cell r="H1195" t="str">
            <v>6114</v>
          </cell>
          <cell r="I1195" t="str">
            <v>E350647</v>
          </cell>
        </row>
        <row r="1196">
          <cell r="A1196" t="str">
            <v>BRITISH TELECOMMUNICATIONS PLC</v>
          </cell>
          <cell r="B1196" t="str">
            <v>WM35232163Q004</v>
          </cell>
          <cell r="C1196">
            <v>0</v>
          </cell>
          <cell r="D1196" t="str">
            <v>PRD-9-03</v>
          </cell>
          <cell r="E1196" t="str">
            <v>O163448</v>
          </cell>
          <cell r="F1196" t="str">
            <v>PAYMENT OF BT INTERNET ACCOUNTS</v>
          </cell>
          <cell r="G1196" t="str">
            <v>30432</v>
          </cell>
          <cell r="H1196" t="str">
            <v>6114</v>
          </cell>
          <cell r="I1196" t="str">
            <v>E350654</v>
          </cell>
        </row>
        <row r="1197">
          <cell r="A1197" t="str">
            <v>BRITISH TELECOMMUNICATIONS PLC</v>
          </cell>
          <cell r="B1197" t="str">
            <v>WM35232163Q004</v>
          </cell>
          <cell r="C1197">
            <v>0</v>
          </cell>
          <cell r="D1197" t="str">
            <v>PRD-9-03</v>
          </cell>
          <cell r="E1197" t="str">
            <v>O163448</v>
          </cell>
          <cell r="F1197" t="str">
            <v>PAYMENT OF BT INTERNET ACCOUNTS</v>
          </cell>
          <cell r="G1197" t="str">
            <v>30432</v>
          </cell>
          <cell r="H1197" t="str">
            <v>6114</v>
          </cell>
          <cell r="I1197" t="str">
            <v>E350654</v>
          </cell>
        </row>
        <row r="1198">
          <cell r="A1198" t="str">
            <v>BRITISH TELECOMMUNICATIONS PLC</v>
          </cell>
          <cell r="B1198" t="str">
            <v>WM35232163Q004</v>
          </cell>
          <cell r="C1198">
            <v>47.97</v>
          </cell>
          <cell r="D1198" t="str">
            <v>PRD-9-03</v>
          </cell>
          <cell r="E1198" t="str">
            <v>O163448</v>
          </cell>
          <cell r="F1198" t="str">
            <v>PAYMENT OF BT INTERNET ACCOUNTS</v>
          </cell>
          <cell r="G1198" t="str">
            <v>30432</v>
          </cell>
          <cell r="H1198" t="str">
            <v>6114</v>
          </cell>
          <cell r="I1198" t="str">
            <v>E350654</v>
          </cell>
        </row>
        <row r="1199">
          <cell r="A1199" t="str">
            <v>BRITISH TELECOMMUNICATIONS PLC</v>
          </cell>
          <cell r="B1199" t="str">
            <v>WM34928877Q009</v>
          </cell>
          <cell r="C1199">
            <v>0</v>
          </cell>
          <cell r="D1199" t="str">
            <v>PRD-9-03</v>
          </cell>
          <cell r="E1199" t="str">
            <v>O163448</v>
          </cell>
          <cell r="F1199" t="str">
            <v>PAYMENT OF BT INTERNET ACCOUNTS</v>
          </cell>
          <cell r="G1199" t="str">
            <v>30432</v>
          </cell>
          <cell r="H1199" t="str">
            <v>6114</v>
          </cell>
          <cell r="I1199" t="str">
            <v>E350646</v>
          </cell>
        </row>
        <row r="1200">
          <cell r="A1200" t="str">
            <v>BRITISH TELECOMMUNICATIONS PLC</v>
          </cell>
          <cell r="B1200" t="str">
            <v>WM34928877Q009</v>
          </cell>
          <cell r="C1200">
            <v>0</v>
          </cell>
          <cell r="D1200" t="str">
            <v>PRD-9-03</v>
          </cell>
          <cell r="E1200" t="str">
            <v>O163448</v>
          </cell>
          <cell r="F1200" t="str">
            <v>PAYMENT OF BT INTERNET ACCOUNTS</v>
          </cell>
          <cell r="G1200" t="str">
            <v>30432</v>
          </cell>
          <cell r="H1200" t="str">
            <v>6114</v>
          </cell>
          <cell r="I1200" t="str">
            <v>E350646</v>
          </cell>
        </row>
        <row r="1201">
          <cell r="A1201" t="str">
            <v>BRITISH TELECOMMUNICATIONS PLC</v>
          </cell>
          <cell r="B1201" t="str">
            <v>WM34928877Q009</v>
          </cell>
          <cell r="C1201">
            <v>47.97</v>
          </cell>
          <cell r="D1201" t="str">
            <v>PRD-9-03</v>
          </cell>
          <cell r="E1201" t="str">
            <v>O163448</v>
          </cell>
          <cell r="F1201" t="str">
            <v>PAYMENT OF BT INTERNET ACCOUNTS</v>
          </cell>
          <cell r="G1201" t="str">
            <v>30432</v>
          </cell>
          <cell r="H1201" t="str">
            <v>6114</v>
          </cell>
          <cell r="I1201" t="str">
            <v>E350646</v>
          </cell>
        </row>
        <row r="1202">
          <cell r="A1202" t="str">
            <v>BRITISH TELECOMMUNICATIONS PLC</v>
          </cell>
          <cell r="B1202" t="str">
            <v>WM34928878Q009</v>
          </cell>
          <cell r="C1202">
            <v>0</v>
          </cell>
          <cell r="D1202" t="str">
            <v>PRD-9-03</v>
          </cell>
          <cell r="E1202" t="str">
            <v>O163448</v>
          </cell>
          <cell r="F1202" t="str">
            <v>PAYMENT OF BT INTERNET ACCOUNTS</v>
          </cell>
          <cell r="G1202" t="str">
            <v>30432</v>
          </cell>
          <cell r="H1202" t="str">
            <v>6114</v>
          </cell>
          <cell r="I1202" t="str">
            <v>E350645</v>
          </cell>
        </row>
        <row r="1203">
          <cell r="A1203" t="str">
            <v>BRITISH TELECOMMUNICATIONS PLC</v>
          </cell>
          <cell r="B1203" t="str">
            <v>WM34928878Q009</v>
          </cell>
          <cell r="C1203">
            <v>0</v>
          </cell>
          <cell r="D1203" t="str">
            <v>PRD-9-03</v>
          </cell>
          <cell r="E1203" t="str">
            <v>O163448</v>
          </cell>
          <cell r="F1203" t="str">
            <v>PAYMENT OF BT INTERNET ACCOUNTS</v>
          </cell>
          <cell r="G1203" t="str">
            <v>30432</v>
          </cell>
          <cell r="H1203" t="str">
            <v>6114</v>
          </cell>
          <cell r="I1203" t="str">
            <v>E350645</v>
          </cell>
        </row>
        <row r="1204">
          <cell r="A1204" t="str">
            <v>BRITISH TELECOMMUNICATIONS PLC</v>
          </cell>
          <cell r="B1204" t="str">
            <v>WM34928878Q009</v>
          </cell>
          <cell r="C1204">
            <v>47.97</v>
          </cell>
          <cell r="D1204" t="str">
            <v>PRD-9-03</v>
          </cell>
          <cell r="E1204" t="str">
            <v>O163448</v>
          </cell>
          <cell r="F1204" t="str">
            <v>PAYMENT OF BT INTERNET ACCOUNTS</v>
          </cell>
          <cell r="G1204" t="str">
            <v>30432</v>
          </cell>
          <cell r="H1204" t="str">
            <v>6114</v>
          </cell>
          <cell r="I1204" t="str">
            <v>E350645</v>
          </cell>
        </row>
        <row r="1205">
          <cell r="A1205" t="str">
            <v>BRITISH TELECOMMUNICATIONS PLC</v>
          </cell>
          <cell r="B1205" t="str">
            <v>ES82623750Q011</v>
          </cell>
          <cell r="C1205">
            <v>41.15</v>
          </cell>
          <cell r="D1205" t="str">
            <v>PRD-9-03</v>
          </cell>
          <cell r="G1205" t="str">
            <v>30432</v>
          </cell>
          <cell r="H1205" t="str">
            <v>6506</v>
          </cell>
          <cell r="I1205" t="str">
            <v>E341425</v>
          </cell>
        </row>
        <row r="1206">
          <cell r="A1206" t="str">
            <v>BRITISH TELECOMMUNICATIONS PLC</v>
          </cell>
          <cell r="B1206" t="str">
            <v>WM35185327Q005</v>
          </cell>
          <cell r="C1206">
            <v>47.97</v>
          </cell>
          <cell r="D1206" t="str">
            <v>PRD-9-03</v>
          </cell>
          <cell r="G1206" t="str">
            <v>30432</v>
          </cell>
          <cell r="H1206" t="str">
            <v>6509</v>
          </cell>
          <cell r="I1206" t="str">
            <v>E353074</v>
          </cell>
        </row>
        <row r="1207">
          <cell r="A1207" t="str">
            <v>BRITISH TELECOMMUNICATIONS PLC</v>
          </cell>
          <cell r="B1207" t="str">
            <v>WM35150221Q006</v>
          </cell>
          <cell r="C1207">
            <v>47.97</v>
          </cell>
          <cell r="D1207" t="str">
            <v>PRD-9-03</v>
          </cell>
          <cell r="G1207" t="str">
            <v>30432</v>
          </cell>
          <cell r="H1207" t="str">
            <v>6509</v>
          </cell>
          <cell r="I1207" t="str">
            <v>E353073</v>
          </cell>
        </row>
        <row r="1208">
          <cell r="A1208" t="str">
            <v>BRITISH TELECOMMUNICATIONS PLC</v>
          </cell>
          <cell r="B1208" t="str">
            <v>WM35150218Q006</v>
          </cell>
          <cell r="C1208">
            <v>47.97</v>
          </cell>
          <cell r="D1208" t="str">
            <v>PRD-9-03</v>
          </cell>
          <cell r="G1208" t="str">
            <v>30432</v>
          </cell>
          <cell r="H1208" t="str">
            <v>6509</v>
          </cell>
          <cell r="I1208" t="str">
            <v>E353072</v>
          </cell>
        </row>
        <row r="1209">
          <cell r="A1209" t="str">
            <v>BRITISH TELECOMMUNICATIONS PLC</v>
          </cell>
          <cell r="B1209" t="str">
            <v>WM35150219Q006</v>
          </cell>
          <cell r="C1209">
            <v>47.97</v>
          </cell>
          <cell r="D1209" t="str">
            <v>PRD-9-03</v>
          </cell>
          <cell r="G1209" t="str">
            <v>30432</v>
          </cell>
          <cell r="H1209" t="str">
            <v>6509</v>
          </cell>
          <cell r="I1209" t="str">
            <v>E353071</v>
          </cell>
        </row>
        <row r="1210">
          <cell r="A1210" t="str">
            <v>BUSINESS ANALYST SOLUTIONS</v>
          </cell>
          <cell r="B1210" t="str">
            <v>228</v>
          </cell>
          <cell r="C1210">
            <v>5000</v>
          </cell>
          <cell r="D1210" t="str">
            <v>PRD-9-03</v>
          </cell>
          <cell r="E1210" t="str">
            <v>O161795</v>
          </cell>
          <cell r="F1210" t="str">
            <v>CONSULTANCY FEES</v>
          </cell>
          <cell r="G1210" t="str">
            <v>30431</v>
          </cell>
          <cell r="H1210" t="str">
            <v>4501</v>
          </cell>
          <cell r="I1210" t="str">
            <v>E351369</v>
          </cell>
        </row>
        <row r="1211">
          <cell r="A1211" t="str">
            <v>CABLE &amp; WIRELESS COMMUNICATIONS SERVICES LTD</v>
          </cell>
          <cell r="B1211" t="str">
            <v>180618</v>
          </cell>
          <cell r="C1211">
            <v>831.83</v>
          </cell>
          <cell r="D1211" t="str">
            <v>PRD-9-03</v>
          </cell>
          <cell r="G1211" t="str">
            <v>30432</v>
          </cell>
          <cell r="H1211" t="str">
            <v>6113</v>
          </cell>
          <cell r="I1211" t="str">
            <v>E353562</v>
          </cell>
        </row>
        <row r="1212">
          <cell r="A1212" t="str">
            <v>CABLE &amp; WIRELESS COMMUNICATIONS SERVICES LTD</v>
          </cell>
          <cell r="B1212" t="str">
            <v>181774</v>
          </cell>
          <cell r="C1212">
            <v>831.83</v>
          </cell>
          <cell r="D1212" t="str">
            <v>PRD-9-03</v>
          </cell>
          <cell r="G1212" t="str">
            <v>30432</v>
          </cell>
          <cell r="H1212" t="str">
            <v>6113</v>
          </cell>
          <cell r="I1212" t="str">
            <v>E353092</v>
          </cell>
        </row>
        <row r="1213">
          <cell r="A1213" t="str">
            <v>CABLE &amp; WIRELESS COMMUNICATIONS SERVICES LTD</v>
          </cell>
          <cell r="B1213" t="str">
            <v>16537004</v>
          </cell>
          <cell r="C1213">
            <v>129.25</v>
          </cell>
          <cell r="D1213" t="str">
            <v>PRD-9-03</v>
          </cell>
          <cell r="G1213" t="str">
            <v>30432</v>
          </cell>
          <cell r="H1213" t="str">
            <v>6113</v>
          </cell>
          <cell r="I1213" t="str">
            <v>E350741</v>
          </cell>
        </row>
        <row r="1214">
          <cell r="A1214" t="str">
            <v>CABLE &amp; WIRELESS COMMUNICATIONS SERVICES LTD</v>
          </cell>
          <cell r="B1214" t="str">
            <v>20005099</v>
          </cell>
          <cell r="C1214">
            <v>925</v>
          </cell>
          <cell r="D1214" t="str">
            <v>PRD-9-03</v>
          </cell>
          <cell r="G1214" t="str">
            <v>30432</v>
          </cell>
          <cell r="H1214" t="str">
            <v>6113</v>
          </cell>
          <cell r="I1214" t="str">
            <v>E353256</v>
          </cell>
        </row>
        <row r="1215">
          <cell r="A1215" t="str">
            <v>CDR GROUP LTD</v>
          </cell>
          <cell r="B1215" t="str">
            <v>035920</v>
          </cell>
          <cell r="C1215">
            <v>244</v>
          </cell>
          <cell r="D1215" t="str">
            <v>PRD-9-03</v>
          </cell>
          <cell r="E1215" t="str">
            <v>O163518</v>
          </cell>
          <cell r="F1215" t="str">
            <v>IT LICENCES</v>
          </cell>
          <cell r="G1215" t="str">
            <v>30430</v>
          </cell>
          <cell r="H1215" t="str">
            <v>6111</v>
          </cell>
          <cell r="I1215" t="str">
            <v>E352084</v>
          </cell>
        </row>
        <row r="1216">
          <cell r="A1216" t="str">
            <v>CLIFF TECHNOLOGIES LTD</v>
          </cell>
          <cell r="B1216" t="str">
            <v>031013</v>
          </cell>
          <cell r="C1216">
            <v>3044</v>
          </cell>
          <cell r="D1216" t="str">
            <v>PRD-9-03</v>
          </cell>
          <cell r="E1216" t="str">
            <v>O158830</v>
          </cell>
          <cell r="F1216" t="str">
            <v>MANAGED SERVICES</v>
          </cell>
          <cell r="G1216" t="str">
            <v>30432</v>
          </cell>
          <cell r="H1216" t="str">
            <v>4524</v>
          </cell>
          <cell r="I1216" t="str">
            <v>E351495</v>
          </cell>
        </row>
        <row r="1217">
          <cell r="A1217" t="str">
            <v>COMMIDEA</v>
          </cell>
          <cell r="B1217" t="str">
            <v>0000050194</v>
          </cell>
          <cell r="C1217">
            <v>17</v>
          </cell>
          <cell r="D1217" t="str">
            <v>PRD-9-03</v>
          </cell>
          <cell r="E1217" t="str">
            <v>O154505</v>
          </cell>
          <cell r="F1217" t="str">
            <v>SOFTWARE MAINTENANCE</v>
          </cell>
          <cell r="G1217" t="str">
            <v>30430</v>
          </cell>
          <cell r="H1217" t="str">
            <v>6107</v>
          </cell>
          <cell r="I1217" t="str">
            <v>E353076</v>
          </cell>
        </row>
        <row r="1218">
          <cell r="A1218" t="str">
            <v>COMMIDEA</v>
          </cell>
          <cell r="B1218" t="str">
            <v>0000053576</v>
          </cell>
          <cell r="C1218">
            <v>17</v>
          </cell>
          <cell r="D1218" t="str">
            <v>PRD-9-03</v>
          </cell>
          <cell r="E1218" t="str">
            <v>O154505</v>
          </cell>
          <cell r="F1218" t="str">
            <v>SOFTWARE MAINTENANCE</v>
          </cell>
          <cell r="G1218" t="str">
            <v>30430</v>
          </cell>
          <cell r="H1218" t="str">
            <v>6107</v>
          </cell>
          <cell r="I1218" t="str">
            <v>E353077</v>
          </cell>
        </row>
        <row r="1219">
          <cell r="A1219" t="str">
            <v>COMMIDEA</v>
          </cell>
          <cell r="B1219" t="str">
            <v>0000055233</v>
          </cell>
          <cell r="C1219">
            <v>17</v>
          </cell>
          <cell r="D1219" t="str">
            <v>PRD-9-03</v>
          </cell>
          <cell r="E1219" t="str">
            <v>O154505</v>
          </cell>
          <cell r="F1219" t="str">
            <v>SOFTWARE MAINTENANCE</v>
          </cell>
          <cell r="G1219" t="str">
            <v>30430</v>
          </cell>
          <cell r="H1219" t="str">
            <v>6107</v>
          </cell>
          <cell r="I1219" t="str">
            <v>E353078</v>
          </cell>
        </row>
        <row r="1220">
          <cell r="A1220" t="str">
            <v>COMPUTACENTER LTD</v>
          </cell>
          <cell r="B1220" t="str">
            <v>4546525</v>
          </cell>
          <cell r="C1220">
            <v>30.28</v>
          </cell>
          <cell r="D1220" t="str">
            <v>PRD-9-03</v>
          </cell>
          <cell r="E1220" t="str">
            <v>O161018</v>
          </cell>
          <cell r="F1220" t="str">
            <v>IT HARDWARE</v>
          </cell>
          <cell r="G1220" t="str">
            <v>30432</v>
          </cell>
          <cell r="H1220" t="str">
            <v>4301</v>
          </cell>
          <cell r="I1220" t="str">
            <v>E349834</v>
          </cell>
        </row>
        <row r="1221">
          <cell r="A1221" t="str">
            <v>COMPUTACENTER LTD</v>
          </cell>
          <cell r="B1221" t="str">
            <v>4546525</v>
          </cell>
          <cell r="C1221">
            <v>30.28</v>
          </cell>
          <cell r="D1221" t="str">
            <v>PRD-9-03</v>
          </cell>
          <cell r="E1221" t="str">
            <v>O161018</v>
          </cell>
          <cell r="F1221" t="str">
            <v>IT HARDWARE</v>
          </cell>
          <cell r="G1221" t="str">
            <v>30432</v>
          </cell>
          <cell r="H1221" t="str">
            <v>4301</v>
          </cell>
          <cell r="I1221" t="str">
            <v>E349834</v>
          </cell>
        </row>
        <row r="1222">
          <cell r="A1222" t="str">
            <v>COMPUTACENTER LTD</v>
          </cell>
          <cell r="B1222" t="str">
            <v>4578705</v>
          </cell>
          <cell r="C1222">
            <v>-30.28</v>
          </cell>
          <cell r="D1222" t="str">
            <v>PRD-9-03</v>
          </cell>
          <cell r="E1222" t="str">
            <v>O161018</v>
          </cell>
          <cell r="F1222" t="str">
            <v>IT HARDWARE</v>
          </cell>
          <cell r="G1222" t="str">
            <v>30432</v>
          </cell>
          <cell r="H1222" t="str">
            <v>4301</v>
          </cell>
          <cell r="I1222" t="str">
            <v>E351963</v>
          </cell>
        </row>
        <row r="1223">
          <cell r="A1223" t="str">
            <v>COMPUTACENTER LTD</v>
          </cell>
          <cell r="B1223" t="str">
            <v>4578705</v>
          </cell>
          <cell r="C1223">
            <v>-30.28</v>
          </cell>
          <cell r="D1223" t="str">
            <v>PRD-9-03</v>
          </cell>
          <cell r="E1223" t="str">
            <v>O161018</v>
          </cell>
          <cell r="F1223" t="str">
            <v>IT HARDWARE</v>
          </cell>
          <cell r="G1223" t="str">
            <v>30432</v>
          </cell>
          <cell r="H1223" t="str">
            <v>4301</v>
          </cell>
          <cell r="I1223" t="str">
            <v>E351963</v>
          </cell>
        </row>
        <row r="1224">
          <cell r="A1224" t="str">
            <v>COMPUTACENTER LTD</v>
          </cell>
          <cell r="B1224" t="str">
            <v>4586268</v>
          </cell>
          <cell r="C1224">
            <v>5201.2</v>
          </cell>
          <cell r="D1224" t="str">
            <v>PRD-9-03</v>
          </cell>
          <cell r="E1224" t="str">
            <v>O163715</v>
          </cell>
          <cell r="F1224" t="str">
            <v>MANAGED SERVICES</v>
          </cell>
          <cell r="G1224" t="str">
            <v>30432</v>
          </cell>
          <cell r="H1224" t="str">
            <v>4524</v>
          </cell>
          <cell r="I1224" t="str">
            <v>E352430</v>
          </cell>
        </row>
        <row r="1225">
          <cell r="A1225" t="str">
            <v>COMPUTACENTER LTD</v>
          </cell>
          <cell r="B1225" t="str">
            <v>4551975</v>
          </cell>
          <cell r="C1225">
            <v>5175</v>
          </cell>
          <cell r="D1225" t="str">
            <v>PRD-9-03</v>
          </cell>
          <cell r="E1225" t="str">
            <v>O162336</v>
          </cell>
          <cell r="F1225" t="str">
            <v>MANAGED SERVICES</v>
          </cell>
          <cell r="G1225" t="str">
            <v>30432</v>
          </cell>
          <cell r="H1225" t="str">
            <v>4524</v>
          </cell>
          <cell r="I1225" t="str">
            <v>E350087</v>
          </cell>
        </row>
        <row r="1226">
          <cell r="A1226" t="str">
            <v>COMPUTACENTER LTD</v>
          </cell>
          <cell r="B1226" t="str">
            <v>4551975</v>
          </cell>
          <cell r="C1226">
            <v>1094</v>
          </cell>
          <cell r="D1226" t="str">
            <v>PRD-9-03</v>
          </cell>
          <cell r="E1226" t="str">
            <v>O162336</v>
          </cell>
          <cell r="F1226" t="str">
            <v>MANAGED SERVICES</v>
          </cell>
          <cell r="G1226" t="str">
            <v>30432</v>
          </cell>
          <cell r="H1226" t="str">
            <v>4524</v>
          </cell>
          <cell r="I1226" t="str">
            <v>E350087</v>
          </cell>
        </row>
        <row r="1227">
          <cell r="A1227" t="str">
            <v>COMPUTACENTER LTD</v>
          </cell>
          <cell r="B1227" t="str">
            <v>4551975</v>
          </cell>
          <cell r="C1227">
            <v>1300</v>
          </cell>
          <cell r="D1227" t="str">
            <v>PRD-9-03</v>
          </cell>
          <cell r="E1227" t="str">
            <v>O162336</v>
          </cell>
          <cell r="F1227" t="str">
            <v>MANAGED SERVICES</v>
          </cell>
          <cell r="G1227" t="str">
            <v>30432</v>
          </cell>
          <cell r="H1227" t="str">
            <v>4524</v>
          </cell>
          <cell r="I1227" t="str">
            <v>E350087</v>
          </cell>
        </row>
        <row r="1228">
          <cell r="A1228" t="str">
            <v>COMPUTACENTER LTD</v>
          </cell>
          <cell r="B1228" t="str">
            <v>4551975</v>
          </cell>
          <cell r="C1228">
            <v>975</v>
          </cell>
          <cell r="D1228" t="str">
            <v>PRD-9-03</v>
          </cell>
          <cell r="E1228" t="str">
            <v>O162336</v>
          </cell>
          <cell r="F1228" t="str">
            <v>MANAGED SERVICES</v>
          </cell>
          <cell r="G1228" t="str">
            <v>30432</v>
          </cell>
          <cell r="H1228" t="str">
            <v>4524</v>
          </cell>
          <cell r="I1228" t="str">
            <v>E350087</v>
          </cell>
        </row>
        <row r="1229">
          <cell r="A1229" t="str">
            <v>COMPUTACENTER LTD</v>
          </cell>
          <cell r="B1229" t="str">
            <v>4551975</v>
          </cell>
          <cell r="C1229">
            <v>600</v>
          </cell>
          <cell r="D1229" t="str">
            <v>PRD-9-03</v>
          </cell>
          <cell r="E1229" t="str">
            <v>O162336</v>
          </cell>
          <cell r="F1229" t="str">
            <v>MANAGED SERVICES</v>
          </cell>
          <cell r="G1229" t="str">
            <v>30432</v>
          </cell>
          <cell r="H1229" t="str">
            <v>4524</v>
          </cell>
          <cell r="I1229" t="str">
            <v>E350087</v>
          </cell>
        </row>
        <row r="1230">
          <cell r="A1230" t="str">
            <v>COMPUTACENTER LTD</v>
          </cell>
          <cell r="B1230" t="str">
            <v>4563293</v>
          </cell>
          <cell r="C1230">
            <v>204205.12</v>
          </cell>
          <cell r="D1230" t="str">
            <v>PRD-9-03</v>
          </cell>
          <cell r="E1230" t="str">
            <v>O162515</v>
          </cell>
          <cell r="F1230" t="str">
            <v>MANAGED SERVICES</v>
          </cell>
          <cell r="G1230" t="str">
            <v>30432</v>
          </cell>
          <cell r="H1230" t="str">
            <v>4524</v>
          </cell>
          <cell r="I1230" t="str">
            <v>E350967</v>
          </cell>
        </row>
        <row r="1231">
          <cell r="A1231" t="str">
            <v>COMPUTACENTER LTD</v>
          </cell>
          <cell r="B1231" t="str">
            <v>4581618</v>
          </cell>
          <cell r="C1231">
            <v>37224</v>
          </cell>
          <cell r="D1231" t="str">
            <v>PRD-9-03</v>
          </cell>
          <cell r="E1231" t="str">
            <v>O162557</v>
          </cell>
          <cell r="F1231" t="str">
            <v>IT SOFTWARE</v>
          </cell>
          <cell r="G1231" t="str">
            <v>30430</v>
          </cell>
          <cell r="H1231" t="str">
            <v>6102</v>
          </cell>
          <cell r="I1231" t="str">
            <v>E352093</v>
          </cell>
        </row>
        <row r="1232">
          <cell r="A1232" t="str">
            <v>COMPUTACENTER LTD</v>
          </cell>
          <cell r="B1232" t="str">
            <v>4576349</v>
          </cell>
          <cell r="C1232">
            <v>76.42</v>
          </cell>
          <cell r="D1232" t="str">
            <v>PRD-9-03</v>
          </cell>
          <cell r="E1232" t="str">
            <v>O163265</v>
          </cell>
          <cell r="F1232" t="str">
            <v>IT HARDWARE</v>
          </cell>
          <cell r="G1232" t="str">
            <v>30432</v>
          </cell>
          <cell r="H1232" t="str">
            <v>6102</v>
          </cell>
          <cell r="I1232" t="str">
            <v>E351725</v>
          </cell>
        </row>
        <row r="1233">
          <cell r="A1233" t="str">
            <v>COMPUTACENTER LTD</v>
          </cell>
          <cell r="B1233" t="str">
            <v>4576347</v>
          </cell>
          <cell r="C1233">
            <v>76.42</v>
          </cell>
          <cell r="D1233" t="str">
            <v>PRD-9-03</v>
          </cell>
          <cell r="E1233" t="str">
            <v>O163259</v>
          </cell>
          <cell r="F1233" t="str">
            <v>IT HARDWARE</v>
          </cell>
          <cell r="G1233" t="str">
            <v>30432</v>
          </cell>
          <cell r="H1233" t="str">
            <v>6102</v>
          </cell>
          <cell r="I1233" t="str">
            <v>E351726</v>
          </cell>
        </row>
        <row r="1234">
          <cell r="A1234" t="str">
            <v>COMPUTACENTER LTD</v>
          </cell>
          <cell r="B1234" t="str">
            <v>4576346</v>
          </cell>
          <cell r="C1234">
            <v>219.75</v>
          </cell>
          <cell r="D1234" t="str">
            <v>PRD-9-03</v>
          </cell>
          <cell r="E1234" t="str">
            <v>O163258</v>
          </cell>
          <cell r="F1234" t="str">
            <v>IT HARDWARE</v>
          </cell>
          <cell r="G1234" t="str">
            <v>30432</v>
          </cell>
          <cell r="H1234" t="str">
            <v>6102</v>
          </cell>
          <cell r="I1234" t="str">
            <v>E351727</v>
          </cell>
        </row>
        <row r="1235">
          <cell r="A1235" t="str">
            <v>COMPUTACENTER LTD</v>
          </cell>
          <cell r="B1235" t="str">
            <v>4576293</v>
          </cell>
          <cell r="C1235">
            <v>76.42</v>
          </cell>
          <cell r="D1235" t="str">
            <v>PRD-9-03</v>
          </cell>
          <cell r="E1235" t="str">
            <v>O163270</v>
          </cell>
          <cell r="F1235" t="str">
            <v>IT HARDWARE</v>
          </cell>
          <cell r="G1235" t="str">
            <v>30432</v>
          </cell>
          <cell r="H1235" t="str">
            <v>6102</v>
          </cell>
          <cell r="I1235" t="str">
            <v>E351728</v>
          </cell>
        </row>
        <row r="1236">
          <cell r="A1236" t="str">
            <v>COMPUTACENTER LTD</v>
          </cell>
          <cell r="B1236" t="str">
            <v>4576293</v>
          </cell>
          <cell r="C1236">
            <v>36.5</v>
          </cell>
          <cell r="D1236" t="str">
            <v>PRD-9-03</v>
          </cell>
          <cell r="E1236" t="str">
            <v>O163270</v>
          </cell>
          <cell r="F1236" t="str">
            <v>IT HARDWARE</v>
          </cell>
          <cell r="G1236" t="str">
            <v>30432</v>
          </cell>
          <cell r="H1236" t="str">
            <v>6102</v>
          </cell>
          <cell r="I1236" t="str">
            <v>E351728</v>
          </cell>
        </row>
        <row r="1237">
          <cell r="A1237" t="str">
            <v>COMPUTACENTER LTD</v>
          </cell>
          <cell r="B1237" t="str">
            <v>4534116</v>
          </cell>
          <cell r="C1237">
            <v>214.88</v>
          </cell>
          <cell r="D1237" t="str">
            <v>PRD-9-03</v>
          </cell>
          <cell r="E1237" t="str">
            <v>O161002</v>
          </cell>
          <cell r="F1237" t="str">
            <v>IT SOFTWARE</v>
          </cell>
          <cell r="G1237" t="str">
            <v>30432</v>
          </cell>
          <cell r="H1237" t="str">
            <v>6102</v>
          </cell>
          <cell r="I1237" t="str">
            <v>E348647</v>
          </cell>
        </row>
        <row r="1238">
          <cell r="A1238" t="str">
            <v>COMPUTACENTER LTD</v>
          </cell>
          <cell r="B1238" t="str">
            <v>4594993</v>
          </cell>
          <cell r="C1238">
            <v>30</v>
          </cell>
          <cell r="D1238" t="str">
            <v>PRD-9-03</v>
          </cell>
          <cell r="E1238" t="str">
            <v>O163901</v>
          </cell>
          <cell r="F1238" t="str">
            <v>IT HARDWARE</v>
          </cell>
          <cell r="G1238" t="str">
            <v>30432</v>
          </cell>
          <cell r="H1238" t="str">
            <v>6103</v>
          </cell>
          <cell r="I1238" t="str">
            <v>E352899</v>
          </cell>
        </row>
        <row r="1239">
          <cell r="A1239" t="str">
            <v>COMPUTACENTER LTD</v>
          </cell>
          <cell r="B1239" t="str">
            <v>4601926</v>
          </cell>
          <cell r="C1239">
            <v>72.45</v>
          </cell>
          <cell r="D1239" t="str">
            <v>PRD-9-03</v>
          </cell>
          <cell r="E1239" t="str">
            <v>O164043</v>
          </cell>
          <cell r="F1239" t="str">
            <v>IT HARDWARE</v>
          </cell>
          <cell r="G1239" t="str">
            <v>30432</v>
          </cell>
          <cell r="H1239" t="str">
            <v>6103</v>
          </cell>
          <cell r="I1239" t="str">
            <v>E353417</v>
          </cell>
        </row>
        <row r="1240">
          <cell r="A1240" t="str">
            <v>COMPUTACENTER LTD</v>
          </cell>
          <cell r="B1240" t="str">
            <v>4591571</v>
          </cell>
          <cell r="C1240">
            <v>249.19</v>
          </cell>
          <cell r="D1240" t="str">
            <v>PRD-9-03</v>
          </cell>
          <cell r="E1240" t="str">
            <v>O163274</v>
          </cell>
          <cell r="F1240" t="str">
            <v>IT HARDWARE</v>
          </cell>
          <cell r="G1240" t="str">
            <v>30432</v>
          </cell>
          <cell r="H1240" t="str">
            <v>6103</v>
          </cell>
          <cell r="I1240" t="str">
            <v>E352724</v>
          </cell>
        </row>
        <row r="1241">
          <cell r="A1241" t="str">
            <v>COMPUTACENTER LTD</v>
          </cell>
          <cell r="B1241" t="str">
            <v>4591571</v>
          </cell>
          <cell r="C1241">
            <v>36.75</v>
          </cell>
          <cell r="D1241" t="str">
            <v>PRD-9-03</v>
          </cell>
          <cell r="E1241" t="str">
            <v>O163274</v>
          </cell>
          <cell r="F1241" t="str">
            <v>IT HARDWARE</v>
          </cell>
          <cell r="G1241" t="str">
            <v>30432</v>
          </cell>
          <cell r="H1241" t="str">
            <v>6103</v>
          </cell>
          <cell r="I1241" t="str">
            <v>E352724</v>
          </cell>
        </row>
        <row r="1242">
          <cell r="A1242" t="str">
            <v>COMPUTACENTER LTD</v>
          </cell>
          <cell r="B1242" t="str">
            <v>4591691</v>
          </cell>
          <cell r="C1242">
            <v>107.81</v>
          </cell>
          <cell r="D1242" t="str">
            <v>PRD-9-03</v>
          </cell>
          <cell r="E1242" t="str">
            <v>O163272</v>
          </cell>
          <cell r="F1242" t="str">
            <v>IT HARDWARE</v>
          </cell>
          <cell r="G1242" t="str">
            <v>30432</v>
          </cell>
          <cell r="H1242" t="str">
            <v>6103</v>
          </cell>
          <cell r="I1242" t="str">
            <v>E352723</v>
          </cell>
        </row>
        <row r="1243">
          <cell r="A1243" t="str">
            <v>COMPUTACENTER LTD</v>
          </cell>
          <cell r="B1243" t="str">
            <v>4591691</v>
          </cell>
          <cell r="C1243">
            <v>249.19</v>
          </cell>
          <cell r="D1243" t="str">
            <v>PRD-9-03</v>
          </cell>
          <cell r="E1243" t="str">
            <v>O163272</v>
          </cell>
          <cell r="F1243" t="str">
            <v>IT HARDWARE</v>
          </cell>
          <cell r="G1243" t="str">
            <v>30432</v>
          </cell>
          <cell r="H1243" t="str">
            <v>6103</v>
          </cell>
          <cell r="I1243" t="str">
            <v>E352723</v>
          </cell>
        </row>
        <row r="1244">
          <cell r="A1244" t="str">
            <v>COMPUTACENTER LTD</v>
          </cell>
          <cell r="B1244" t="str">
            <v>4591691</v>
          </cell>
          <cell r="C1244">
            <v>36.75</v>
          </cell>
          <cell r="D1244" t="str">
            <v>PRD-9-03</v>
          </cell>
          <cell r="E1244" t="str">
            <v>O163272</v>
          </cell>
          <cell r="F1244" t="str">
            <v>IT HARDWARE</v>
          </cell>
          <cell r="G1244" t="str">
            <v>30432</v>
          </cell>
          <cell r="H1244" t="str">
            <v>6103</v>
          </cell>
          <cell r="I1244" t="str">
            <v>E352723</v>
          </cell>
        </row>
        <row r="1245">
          <cell r="A1245" t="str">
            <v>COMPUTACENTER LTD</v>
          </cell>
          <cell r="B1245" t="str">
            <v>4591475</v>
          </cell>
          <cell r="C1245">
            <v>864</v>
          </cell>
          <cell r="D1245" t="str">
            <v>PRD-9-03</v>
          </cell>
          <cell r="E1245" t="str">
            <v>O160434</v>
          </cell>
          <cell r="F1245" t="str">
            <v>IT HARDWARE</v>
          </cell>
          <cell r="G1245" t="str">
            <v>30432</v>
          </cell>
          <cell r="H1245" t="str">
            <v>6103</v>
          </cell>
          <cell r="I1245" t="str">
            <v>E352725</v>
          </cell>
        </row>
        <row r="1246">
          <cell r="A1246" t="str">
            <v>COMPUTACENTER LTD</v>
          </cell>
          <cell r="B1246" t="str">
            <v>4591414</v>
          </cell>
          <cell r="C1246">
            <v>0</v>
          </cell>
          <cell r="D1246" t="str">
            <v>PRD-9-03</v>
          </cell>
          <cell r="E1246" t="str">
            <v>O160434</v>
          </cell>
          <cell r="F1246" t="str">
            <v>IT HARDWARE</v>
          </cell>
          <cell r="G1246" t="str">
            <v>30432</v>
          </cell>
          <cell r="H1246" t="str">
            <v>6103</v>
          </cell>
          <cell r="I1246" t="str">
            <v>E352726</v>
          </cell>
        </row>
        <row r="1247">
          <cell r="A1247" t="str">
            <v>COMPUTACENTER LTD</v>
          </cell>
          <cell r="B1247" t="str">
            <v>4591414</v>
          </cell>
          <cell r="C1247">
            <v>1296</v>
          </cell>
          <cell r="D1247" t="str">
            <v>PRD-9-03</v>
          </cell>
          <cell r="E1247" t="str">
            <v>O160434</v>
          </cell>
          <cell r="F1247" t="str">
            <v>IT HARDWARE</v>
          </cell>
          <cell r="G1247" t="str">
            <v>30432</v>
          </cell>
          <cell r="H1247" t="str">
            <v>6103</v>
          </cell>
          <cell r="I1247" t="str">
            <v>E352726</v>
          </cell>
        </row>
        <row r="1248">
          <cell r="A1248" t="str">
            <v>COMPUTACENTER LTD</v>
          </cell>
          <cell r="B1248" t="str">
            <v>4587518</v>
          </cell>
          <cell r="C1248">
            <v>89.25</v>
          </cell>
          <cell r="D1248" t="str">
            <v>PRD-9-03</v>
          </cell>
          <cell r="E1248" t="str">
            <v>O163272</v>
          </cell>
          <cell r="F1248" t="str">
            <v>IT HARDWARE</v>
          </cell>
          <cell r="G1248" t="str">
            <v>30432</v>
          </cell>
          <cell r="H1248" t="str">
            <v>6103</v>
          </cell>
          <cell r="I1248" t="str">
            <v>E353254</v>
          </cell>
        </row>
        <row r="1249">
          <cell r="A1249" t="str">
            <v>COMPUTACENTER LTD</v>
          </cell>
          <cell r="B1249" t="str">
            <v>4587518</v>
          </cell>
          <cell r="C1249">
            <v>1.92</v>
          </cell>
          <cell r="D1249" t="str">
            <v>PRD-9-03</v>
          </cell>
          <cell r="E1249" t="str">
            <v>O163272</v>
          </cell>
          <cell r="F1249" t="str">
            <v>IT HARDWARE</v>
          </cell>
          <cell r="G1249" t="str">
            <v>30432</v>
          </cell>
          <cell r="H1249" t="str">
            <v>6103</v>
          </cell>
          <cell r="I1249" t="str">
            <v>E353254</v>
          </cell>
        </row>
        <row r="1250">
          <cell r="A1250" t="str">
            <v>COMPUTACENTER LTD</v>
          </cell>
          <cell r="B1250" t="str">
            <v>4587518</v>
          </cell>
          <cell r="C1250">
            <v>41.18</v>
          </cell>
          <cell r="D1250" t="str">
            <v>PRD-9-03</v>
          </cell>
          <cell r="E1250" t="str">
            <v>O163272</v>
          </cell>
          <cell r="F1250" t="str">
            <v>IT HARDWARE</v>
          </cell>
          <cell r="G1250" t="str">
            <v>30432</v>
          </cell>
          <cell r="H1250" t="str">
            <v>6103</v>
          </cell>
          <cell r="I1250" t="str">
            <v>E353254</v>
          </cell>
        </row>
        <row r="1251">
          <cell r="A1251" t="str">
            <v>COMPUTACENTER LTD</v>
          </cell>
          <cell r="B1251" t="str">
            <v>4587518</v>
          </cell>
          <cell r="C1251">
            <v>287</v>
          </cell>
          <cell r="D1251" t="str">
            <v>PRD-9-03</v>
          </cell>
          <cell r="E1251" t="str">
            <v>O163272</v>
          </cell>
          <cell r="F1251" t="str">
            <v>IT HARDWARE</v>
          </cell>
          <cell r="G1251" t="str">
            <v>30432</v>
          </cell>
          <cell r="H1251" t="str">
            <v>6103</v>
          </cell>
          <cell r="I1251" t="str">
            <v>E353254</v>
          </cell>
        </row>
        <row r="1252">
          <cell r="A1252" t="str">
            <v>COMPUTACENTER LTD</v>
          </cell>
          <cell r="B1252" t="str">
            <v>4587518</v>
          </cell>
          <cell r="C1252">
            <v>41.18</v>
          </cell>
          <cell r="D1252" t="str">
            <v>PRD-9-03</v>
          </cell>
          <cell r="E1252" t="str">
            <v>O163272</v>
          </cell>
          <cell r="F1252" t="str">
            <v>IT HARDWARE</v>
          </cell>
          <cell r="G1252" t="str">
            <v>30432</v>
          </cell>
          <cell r="H1252" t="str">
            <v>6103</v>
          </cell>
          <cell r="I1252" t="str">
            <v>E353254</v>
          </cell>
        </row>
        <row r="1253">
          <cell r="A1253" t="str">
            <v>COMPUTACENTER LTD</v>
          </cell>
          <cell r="B1253" t="str">
            <v>4588122</v>
          </cell>
          <cell r="C1253">
            <v>41.48</v>
          </cell>
          <cell r="D1253" t="str">
            <v>PRD-9-03</v>
          </cell>
          <cell r="E1253" t="str">
            <v>O163707</v>
          </cell>
          <cell r="F1253" t="str">
            <v>IT HARDWARE</v>
          </cell>
          <cell r="G1253" t="str">
            <v>30432</v>
          </cell>
          <cell r="H1253" t="str">
            <v>6103</v>
          </cell>
          <cell r="I1253" t="str">
            <v>E353249</v>
          </cell>
        </row>
        <row r="1254">
          <cell r="A1254" t="str">
            <v>COMPUTACENTER LTD</v>
          </cell>
          <cell r="B1254" t="str">
            <v>4587651</v>
          </cell>
          <cell r="C1254">
            <v>172.27</v>
          </cell>
          <cell r="D1254" t="str">
            <v>PRD-9-03</v>
          </cell>
          <cell r="E1254" t="str">
            <v>O163274</v>
          </cell>
          <cell r="F1254" t="str">
            <v>IT HARDWARE</v>
          </cell>
          <cell r="G1254" t="str">
            <v>30432</v>
          </cell>
          <cell r="H1254" t="str">
            <v>6103</v>
          </cell>
          <cell r="I1254" t="str">
            <v>E353251</v>
          </cell>
        </row>
        <row r="1255">
          <cell r="A1255" t="str">
            <v>COMPUTACENTER LTD</v>
          </cell>
          <cell r="B1255" t="str">
            <v>4587651</v>
          </cell>
          <cell r="C1255">
            <v>1.92</v>
          </cell>
          <cell r="D1255" t="str">
            <v>PRD-9-03</v>
          </cell>
          <cell r="E1255" t="str">
            <v>O163274</v>
          </cell>
          <cell r="F1255" t="str">
            <v>IT HARDWARE</v>
          </cell>
          <cell r="G1255" t="str">
            <v>30432</v>
          </cell>
          <cell r="H1255" t="str">
            <v>6103</v>
          </cell>
          <cell r="I1255" t="str">
            <v>E353251</v>
          </cell>
        </row>
        <row r="1256">
          <cell r="A1256" t="str">
            <v>COMPUTACENTER LTD</v>
          </cell>
          <cell r="B1256" t="str">
            <v>4587651</v>
          </cell>
          <cell r="C1256">
            <v>89.25</v>
          </cell>
          <cell r="D1256" t="str">
            <v>PRD-9-03</v>
          </cell>
          <cell r="E1256" t="str">
            <v>O163274</v>
          </cell>
          <cell r="F1256" t="str">
            <v>IT HARDWARE</v>
          </cell>
          <cell r="G1256" t="str">
            <v>30432</v>
          </cell>
          <cell r="H1256" t="str">
            <v>6103</v>
          </cell>
          <cell r="I1256" t="str">
            <v>E353251</v>
          </cell>
        </row>
        <row r="1257">
          <cell r="A1257" t="str">
            <v>COMPUTACENTER LTD</v>
          </cell>
          <cell r="B1257" t="str">
            <v>4587651</v>
          </cell>
          <cell r="C1257">
            <v>41.18</v>
          </cell>
          <cell r="D1257" t="str">
            <v>PRD-9-03</v>
          </cell>
          <cell r="E1257" t="str">
            <v>O163274</v>
          </cell>
          <cell r="F1257" t="str">
            <v>IT HARDWARE</v>
          </cell>
          <cell r="G1257" t="str">
            <v>30432</v>
          </cell>
          <cell r="H1257" t="str">
            <v>6103</v>
          </cell>
          <cell r="I1257" t="str">
            <v>E353251</v>
          </cell>
        </row>
        <row r="1258">
          <cell r="A1258" t="str">
            <v>COMPUTACENTER LTD</v>
          </cell>
          <cell r="B1258" t="str">
            <v>4587651</v>
          </cell>
          <cell r="C1258">
            <v>287</v>
          </cell>
          <cell r="D1258" t="str">
            <v>PRD-9-03</v>
          </cell>
          <cell r="E1258" t="str">
            <v>O163274</v>
          </cell>
          <cell r="F1258" t="str">
            <v>IT HARDWARE</v>
          </cell>
          <cell r="G1258" t="str">
            <v>30432</v>
          </cell>
          <cell r="H1258" t="str">
            <v>6103</v>
          </cell>
          <cell r="I1258" t="str">
            <v>E353251</v>
          </cell>
        </row>
        <row r="1259">
          <cell r="A1259" t="str">
            <v>COMPUTACENTER LTD</v>
          </cell>
          <cell r="B1259" t="str">
            <v>4587651</v>
          </cell>
          <cell r="C1259">
            <v>132.43</v>
          </cell>
          <cell r="D1259" t="str">
            <v>PRD-9-03</v>
          </cell>
          <cell r="E1259" t="str">
            <v>O163274</v>
          </cell>
          <cell r="F1259" t="str">
            <v>IT HARDWARE</v>
          </cell>
          <cell r="G1259" t="str">
            <v>30432</v>
          </cell>
          <cell r="H1259" t="str">
            <v>6103</v>
          </cell>
          <cell r="I1259" t="str">
            <v>E353251</v>
          </cell>
        </row>
        <row r="1260">
          <cell r="A1260" t="str">
            <v>COMPUTACENTER LTD</v>
          </cell>
          <cell r="B1260" t="str">
            <v>4587540</v>
          </cell>
          <cell r="C1260">
            <v>647</v>
          </cell>
          <cell r="D1260" t="str">
            <v>PRD-9-03</v>
          </cell>
          <cell r="E1260" t="str">
            <v>O163683</v>
          </cell>
          <cell r="F1260" t="str">
            <v>IT HARDWARE</v>
          </cell>
          <cell r="G1260" t="str">
            <v>30432</v>
          </cell>
          <cell r="H1260" t="str">
            <v>6103</v>
          </cell>
          <cell r="I1260" t="str">
            <v>E353253</v>
          </cell>
        </row>
        <row r="1261">
          <cell r="A1261" t="str">
            <v>COMPUTACENTER LTD</v>
          </cell>
          <cell r="B1261" t="str">
            <v>4587508</v>
          </cell>
          <cell r="C1261">
            <v>266.43</v>
          </cell>
          <cell r="D1261" t="str">
            <v>PRD-9-03</v>
          </cell>
          <cell r="E1261" t="str">
            <v>O163271</v>
          </cell>
          <cell r="F1261" t="str">
            <v>IT HARDWARE</v>
          </cell>
          <cell r="G1261" t="str">
            <v>30432</v>
          </cell>
          <cell r="H1261" t="str">
            <v>6103</v>
          </cell>
          <cell r="I1261" t="str">
            <v>E353255</v>
          </cell>
        </row>
        <row r="1262">
          <cell r="A1262" t="str">
            <v>COMPUTACENTER LTD</v>
          </cell>
          <cell r="B1262" t="str">
            <v>4587508</v>
          </cell>
          <cell r="C1262">
            <v>274.77999999999997</v>
          </cell>
          <cell r="D1262" t="str">
            <v>PRD-9-03</v>
          </cell>
          <cell r="E1262" t="str">
            <v>O163271</v>
          </cell>
          <cell r="F1262" t="str">
            <v>IT HARDWARE</v>
          </cell>
          <cell r="G1262" t="str">
            <v>30432</v>
          </cell>
          <cell r="H1262" t="str">
            <v>6103</v>
          </cell>
          <cell r="I1262" t="str">
            <v>E353255</v>
          </cell>
        </row>
        <row r="1263">
          <cell r="A1263" t="str">
            <v>COMPUTACENTER LTD</v>
          </cell>
          <cell r="B1263" t="str">
            <v>4587508</v>
          </cell>
          <cell r="C1263">
            <v>137.38999999999999</v>
          </cell>
          <cell r="D1263" t="str">
            <v>PRD-9-03</v>
          </cell>
          <cell r="E1263" t="str">
            <v>O163271</v>
          </cell>
          <cell r="F1263" t="str">
            <v>IT HARDWARE</v>
          </cell>
          <cell r="G1263" t="str">
            <v>30432</v>
          </cell>
          <cell r="H1263" t="str">
            <v>6103</v>
          </cell>
          <cell r="I1263" t="str">
            <v>E353255</v>
          </cell>
        </row>
        <row r="1264">
          <cell r="A1264" t="str">
            <v>COMPUTACENTER LTD</v>
          </cell>
          <cell r="B1264" t="str">
            <v>4587508</v>
          </cell>
          <cell r="C1264">
            <v>19.95</v>
          </cell>
          <cell r="D1264" t="str">
            <v>PRD-9-03</v>
          </cell>
          <cell r="E1264" t="str">
            <v>O163271</v>
          </cell>
          <cell r="F1264" t="str">
            <v>IT HARDWARE</v>
          </cell>
          <cell r="G1264" t="str">
            <v>30432</v>
          </cell>
          <cell r="H1264" t="str">
            <v>6103</v>
          </cell>
          <cell r="I1264" t="str">
            <v>E353255</v>
          </cell>
        </row>
        <row r="1265">
          <cell r="A1265" t="str">
            <v>COMPUTACENTER LTD</v>
          </cell>
          <cell r="B1265" t="str">
            <v>4587508</v>
          </cell>
          <cell r="C1265">
            <v>17.79</v>
          </cell>
          <cell r="D1265" t="str">
            <v>PRD-9-03</v>
          </cell>
          <cell r="E1265" t="str">
            <v>O163271</v>
          </cell>
          <cell r="F1265" t="str">
            <v>IT HARDWARE</v>
          </cell>
          <cell r="G1265" t="str">
            <v>30432</v>
          </cell>
          <cell r="H1265" t="str">
            <v>6103</v>
          </cell>
          <cell r="I1265" t="str">
            <v>E353255</v>
          </cell>
        </row>
        <row r="1266">
          <cell r="A1266" t="str">
            <v>COMPUTACENTER LTD</v>
          </cell>
          <cell r="B1266" t="str">
            <v>4587508</v>
          </cell>
          <cell r="C1266">
            <v>92.58</v>
          </cell>
          <cell r="D1266" t="str">
            <v>PRD-9-03</v>
          </cell>
          <cell r="E1266" t="str">
            <v>O163271</v>
          </cell>
          <cell r="F1266" t="str">
            <v>IT HARDWARE</v>
          </cell>
          <cell r="G1266" t="str">
            <v>30432</v>
          </cell>
          <cell r="H1266" t="str">
            <v>6103</v>
          </cell>
          <cell r="I1266" t="str">
            <v>E353255</v>
          </cell>
        </row>
        <row r="1267">
          <cell r="A1267" t="str">
            <v>COMPUTACENTER LTD</v>
          </cell>
          <cell r="B1267" t="str">
            <v>4587508</v>
          </cell>
          <cell r="C1267">
            <v>33.17</v>
          </cell>
          <cell r="D1267" t="str">
            <v>PRD-9-03</v>
          </cell>
          <cell r="E1267" t="str">
            <v>O163271</v>
          </cell>
          <cell r="F1267" t="str">
            <v>IT HARDWARE</v>
          </cell>
          <cell r="G1267" t="str">
            <v>30432</v>
          </cell>
          <cell r="H1267" t="str">
            <v>6103</v>
          </cell>
          <cell r="I1267" t="str">
            <v>E353255</v>
          </cell>
        </row>
        <row r="1268">
          <cell r="A1268" t="str">
            <v>COMPUTACENTER LTD</v>
          </cell>
          <cell r="B1268" t="str">
            <v>4587508</v>
          </cell>
          <cell r="C1268">
            <v>27.3</v>
          </cell>
          <cell r="D1268" t="str">
            <v>PRD-9-03</v>
          </cell>
          <cell r="E1268" t="str">
            <v>O163271</v>
          </cell>
          <cell r="F1268" t="str">
            <v>IT HARDWARE</v>
          </cell>
          <cell r="G1268" t="str">
            <v>30432</v>
          </cell>
          <cell r="H1268" t="str">
            <v>6103</v>
          </cell>
          <cell r="I1268" t="str">
            <v>E353255</v>
          </cell>
        </row>
        <row r="1269">
          <cell r="A1269" t="str">
            <v>COMPUTACENTER LTD</v>
          </cell>
          <cell r="B1269" t="str">
            <v>4587508</v>
          </cell>
          <cell r="C1269">
            <v>27.3</v>
          </cell>
          <cell r="D1269" t="str">
            <v>PRD-9-03</v>
          </cell>
          <cell r="E1269" t="str">
            <v>O163271</v>
          </cell>
          <cell r="F1269" t="str">
            <v>IT HARDWARE</v>
          </cell>
          <cell r="G1269" t="str">
            <v>30432</v>
          </cell>
          <cell r="H1269" t="str">
            <v>6103</v>
          </cell>
          <cell r="I1269" t="str">
            <v>E353255</v>
          </cell>
        </row>
        <row r="1270">
          <cell r="A1270" t="str">
            <v>COMPUTACENTER LTD</v>
          </cell>
          <cell r="B1270" t="str">
            <v>4534116</v>
          </cell>
          <cell r="C1270">
            <v>15.75</v>
          </cell>
          <cell r="D1270" t="str">
            <v>PRD-9-03</v>
          </cell>
          <cell r="E1270" t="str">
            <v>O161002</v>
          </cell>
          <cell r="F1270" t="str">
            <v>IT HARDWARE</v>
          </cell>
          <cell r="G1270" t="str">
            <v>30432</v>
          </cell>
          <cell r="H1270" t="str">
            <v>6103</v>
          </cell>
          <cell r="I1270" t="str">
            <v>E348647</v>
          </cell>
        </row>
        <row r="1271">
          <cell r="A1271" t="str">
            <v>COMPUTACENTER LTD</v>
          </cell>
          <cell r="B1271" t="str">
            <v>4534116</v>
          </cell>
          <cell r="C1271">
            <v>69.3</v>
          </cell>
          <cell r="D1271" t="str">
            <v>PRD-9-03</v>
          </cell>
          <cell r="E1271" t="str">
            <v>O161002</v>
          </cell>
          <cell r="F1271" t="str">
            <v>IT HARDWARE</v>
          </cell>
          <cell r="G1271" t="str">
            <v>30432</v>
          </cell>
          <cell r="H1271" t="str">
            <v>6103</v>
          </cell>
          <cell r="I1271" t="str">
            <v>E348647</v>
          </cell>
        </row>
        <row r="1272">
          <cell r="A1272" t="str">
            <v>COMPUTACENTER LTD</v>
          </cell>
          <cell r="B1272" t="str">
            <v>4534116</v>
          </cell>
          <cell r="C1272">
            <v>74.52</v>
          </cell>
          <cell r="D1272" t="str">
            <v>PRD-9-03</v>
          </cell>
          <cell r="E1272" t="str">
            <v>O161002</v>
          </cell>
          <cell r="F1272" t="str">
            <v>IT HARDWARE</v>
          </cell>
          <cell r="G1272" t="str">
            <v>30432</v>
          </cell>
          <cell r="H1272" t="str">
            <v>6103</v>
          </cell>
          <cell r="I1272" t="str">
            <v>E348647</v>
          </cell>
        </row>
        <row r="1273">
          <cell r="A1273" t="str">
            <v>COMPUTACENTER LTD</v>
          </cell>
          <cell r="B1273" t="str">
            <v>4534116</v>
          </cell>
          <cell r="C1273">
            <v>138.84</v>
          </cell>
          <cell r="D1273" t="str">
            <v>PRD-9-03</v>
          </cell>
          <cell r="E1273" t="str">
            <v>O161002</v>
          </cell>
          <cell r="F1273" t="str">
            <v>IT HARDWARE</v>
          </cell>
          <cell r="G1273" t="str">
            <v>30432</v>
          </cell>
          <cell r="H1273" t="str">
            <v>6103</v>
          </cell>
          <cell r="I1273" t="str">
            <v>E348647</v>
          </cell>
        </row>
        <row r="1274">
          <cell r="A1274" t="str">
            <v>COMPUTACENTER LTD</v>
          </cell>
          <cell r="B1274" t="str">
            <v>4534116</v>
          </cell>
          <cell r="C1274">
            <v>28.6</v>
          </cell>
          <cell r="D1274" t="str">
            <v>PRD-9-03</v>
          </cell>
          <cell r="E1274" t="str">
            <v>O161002</v>
          </cell>
          <cell r="F1274" t="str">
            <v>IT HARDWARE</v>
          </cell>
          <cell r="G1274" t="str">
            <v>30432</v>
          </cell>
          <cell r="H1274" t="str">
            <v>6103</v>
          </cell>
          <cell r="I1274" t="str">
            <v>E348647</v>
          </cell>
        </row>
        <row r="1275">
          <cell r="A1275" t="str">
            <v>COMPUTACENTER LTD</v>
          </cell>
          <cell r="B1275" t="str">
            <v>4534116</v>
          </cell>
          <cell r="C1275">
            <v>29.49</v>
          </cell>
          <cell r="D1275" t="str">
            <v>PRD-9-03</v>
          </cell>
          <cell r="E1275" t="str">
            <v>O161002</v>
          </cell>
          <cell r="F1275" t="str">
            <v>IT HARDWARE</v>
          </cell>
          <cell r="G1275" t="str">
            <v>30432</v>
          </cell>
          <cell r="H1275" t="str">
            <v>6103</v>
          </cell>
          <cell r="I1275" t="str">
            <v>E348647</v>
          </cell>
        </row>
        <row r="1276">
          <cell r="A1276" t="str">
            <v>COMPUTACENTER LTD</v>
          </cell>
          <cell r="B1276" t="str">
            <v>4534116</v>
          </cell>
          <cell r="C1276">
            <v>39.94</v>
          </cell>
          <cell r="D1276" t="str">
            <v>PRD-9-03</v>
          </cell>
          <cell r="E1276" t="str">
            <v>O161002</v>
          </cell>
          <cell r="F1276" t="str">
            <v>IT HARDWARE</v>
          </cell>
          <cell r="G1276" t="str">
            <v>30432</v>
          </cell>
          <cell r="H1276" t="str">
            <v>6103</v>
          </cell>
          <cell r="I1276" t="str">
            <v>E348647</v>
          </cell>
        </row>
        <row r="1277">
          <cell r="A1277" t="str">
            <v>COMPUTACENTER LTD</v>
          </cell>
          <cell r="B1277" t="str">
            <v>4534116</v>
          </cell>
          <cell r="C1277">
            <v>12</v>
          </cell>
          <cell r="D1277" t="str">
            <v>PRD-9-03</v>
          </cell>
          <cell r="E1277" t="str">
            <v>O161002</v>
          </cell>
          <cell r="F1277" t="str">
            <v>IT HARDWARE</v>
          </cell>
          <cell r="G1277" t="str">
            <v>30432</v>
          </cell>
          <cell r="H1277" t="str">
            <v>6103</v>
          </cell>
          <cell r="I1277" t="str">
            <v>E348647</v>
          </cell>
        </row>
        <row r="1278">
          <cell r="A1278" t="str">
            <v>COMPUTACENTER LTD</v>
          </cell>
          <cell r="B1278" t="str">
            <v>4534116</v>
          </cell>
          <cell r="C1278">
            <v>47.25</v>
          </cell>
          <cell r="D1278" t="str">
            <v>PRD-9-03</v>
          </cell>
          <cell r="E1278" t="str">
            <v>O161002</v>
          </cell>
          <cell r="F1278" t="str">
            <v>IT HARDWARE</v>
          </cell>
          <cell r="G1278" t="str">
            <v>30432</v>
          </cell>
          <cell r="H1278" t="str">
            <v>6103</v>
          </cell>
          <cell r="I1278" t="str">
            <v>E348647</v>
          </cell>
        </row>
        <row r="1279">
          <cell r="A1279" t="str">
            <v>COMPUTACENTER LTD</v>
          </cell>
          <cell r="B1279" t="str">
            <v>4534116</v>
          </cell>
          <cell r="C1279">
            <v>152.32</v>
          </cell>
          <cell r="D1279" t="str">
            <v>PRD-9-03</v>
          </cell>
          <cell r="E1279" t="str">
            <v>O161002</v>
          </cell>
          <cell r="F1279" t="str">
            <v>IT HARDWARE</v>
          </cell>
          <cell r="G1279" t="str">
            <v>30432</v>
          </cell>
          <cell r="H1279" t="str">
            <v>6103</v>
          </cell>
          <cell r="I1279" t="str">
            <v>E348647</v>
          </cell>
        </row>
        <row r="1280">
          <cell r="A1280" t="str">
            <v>COMPUTACENTER LTD</v>
          </cell>
          <cell r="B1280" t="str">
            <v>4534116</v>
          </cell>
          <cell r="C1280">
            <v>50.76</v>
          </cell>
          <cell r="D1280" t="str">
            <v>PRD-9-03</v>
          </cell>
          <cell r="E1280" t="str">
            <v>O161002</v>
          </cell>
          <cell r="F1280" t="str">
            <v>IT HARDWARE</v>
          </cell>
          <cell r="G1280" t="str">
            <v>30432</v>
          </cell>
          <cell r="H1280" t="str">
            <v>6103</v>
          </cell>
          <cell r="I1280" t="str">
            <v>E348647</v>
          </cell>
        </row>
        <row r="1281">
          <cell r="A1281" t="str">
            <v>COMPUTACENTER LTD</v>
          </cell>
          <cell r="B1281" t="str">
            <v>4534116</v>
          </cell>
          <cell r="C1281">
            <v>38.42</v>
          </cell>
          <cell r="D1281" t="str">
            <v>PRD-9-03</v>
          </cell>
          <cell r="E1281" t="str">
            <v>O161002</v>
          </cell>
          <cell r="F1281" t="str">
            <v>IT HARDWARE</v>
          </cell>
          <cell r="G1281" t="str">
            <v>30432</v>
          </cell>
          <cell r="H1281" t="str">
            <v>6103</v>
          </cell>
          <cell r="I1281" t="str">
            <v>E348647</v>
          </cell>
        </row>
        <row r="1282">
          <cell r="A1282" t="str">
            <v>COMPUTACENTER LTD</v>
          </cell>
          <cell r="B1282" t="str">
            <v>4534116</v>
          </cell>
          <cell r="C1282">
            <v>50.76</v>
          </cell>
          <cell r="D1282" t="str">
            <v>PRD-9-03</v>
          </cell>
          <cell r="E1282" t="str">
            <v>O161002</v>
          </cell>
          <cell r="F1282" t="str">
            <v>IT HARDWARE</v>
          </cell>
          <cell r="G1282" t="str">
            <v>30432</v>
          </cell>
          <cell r="H1282" t="str">
            <v>6103</v>
          </cell>
          <cell r="I1282" t="str">
            <v>E348647</v>
          </cell>
        </row>
        <row r="1283">
          <cell r="A1283" t="str">
            <v>COMPUTACENTER LTD</v>
          </cell>
          <cell r="B1283" t="str">
            <v>4534116</v>
          </cell>
          <cell r="C1283">
            <v>27.97</v>
          </cell>
          <cell r="D1283" t="str">
            <v>PRD-9-03</v>
          </cell>
          <cell r="E1283" t="str">
            <v>O161002</v>
          </cell>
          <cell r="F1283" t="str">
            <v>IT HARDWARE</v>
          </cell>
          <cell r="G1283" t="str">
            <v>30432</v>
          </cell>
          <cell r="H1283" t="str">
            <v>6103</v>
          </cell>
          <cell r="I1283" t="str">
            <v>E348647</v>
          </cell>
        </row>
        <row r="1284">
          <cell r="A1284" t="str">
            <v>COMPUTACENTER LTD</v>
          </cell>
          <cell r="B1284" t="str">
            <v>4547334</v>
          </cell>
          <cell r="C1284">
            <v>68.25</v>
          </cell>
          <cell r="D1284" t="str">
            <v>PRD-9-03</v>
          </cell>
          <cell r="E1284" t="str">
            <v>O161002</v>
          </cell>
          <cell r="F1284" t="str">
            <v>IT HARDWARE</v>
          </cell>
          <cell r="G1284" t="str">
            <v>30432</v>
          </cell>
          <cell r="H1284" t="str">
            <v>6103</v>
          </cell>
          <cell r="I1284" t="str">
            <v>E349831</v>
          </cell>
        </row>
        <row r="1285">
          <cell r="A1285" t="str">
            <v>COMPUTACENTER LTD</v>
          </cell>
          <cell r="B1285" t="str">
            <v>4595222</v>
          </cell>
          <cell r="C1285">
            <v>840</v>
          </cell>
          <cell r="D1285" t="str">
            <v>PRD-9-03</v>
          </cell>
          <cell r="E1285" t="str">
            <v>O163671</v>
          </cell>
          <cell r="F1285" t="str">
            <v>IT HARDWARE</v>
          </cell>
          <cell r="G1285" t="str">
            <v>30432</v>
          </cell>
          <cell r="H1285" t="str">
            <v>6106</v>
          </cell>
          <cell r="I1285" t="str">
            <v>E353089</v>
          </cell>
        </row>
        <row r="1286">
          <cell r="A1286" t="str">
            <v>COMPUTACENTER LTD</v>
          </cell>
          <cell r="B1286" t="str">
            <v>4595222</v>
          </cell>
          <cell r="C1286">
            <v>236.54</v>
          </cell>
          <cell r="D1286" t="str">
            <v>PRD-9-03</v>
          </cell>
          <cell r="E1286" t="str">
            <v>O163671</v>
          </cell>
          <cell r="F1286" t="str">
            <v>IT HARDWARE</v>
          </cell>
          <cell r="G1286" t="str">
            <v>30432</v>
          </cell>
          <cell r="H1286" t="str">
            <v>6106</v>
          </cell>
          <cell r="I1286" t="str">
            <v>E353089</v>
          </cell>
        </row>
        <row r="1287">
          <cell r="A1287" t="str">
            <v>COMPUTACENTER LTD</v>
          </cell>
          <cell r="B1287" t="str">
            <v>4595222</v>
          </cell>
          <cell r="C1287">
            <v>161.30000000000001</v>
          </cell>
          <cell r="D1287" t="str">
            <v>PRD-9-03</v>
          </cell>
          <cell r="E1287" t="str">
            <v>O163671</v>
          </cell>
          <cell r="F1287" t="str">
            <v>IT HARDWARE</v>
          </cell>
          <cell r="G1287" t="str">
            <v>30432</v>
          </cell>
          <cell r="H1287" t="str">
            <v>6106</v>
          </cell>
          <cell r="I1287" t="str">
            <v>E353089</v>
          </cell>
        </row>
        <row r="1288">
          <cell r="A1288" t="str">
            <v>COMPUTACENTER LTD</v>
          </cell>
          <cell r="B1288" t="str">
            <v>4587711</v>
          </cell>
          <cell r="C1288">
            <v>161.19999999999999</v>
          </cell>
          <cell r="D1288" t="str">
            <v>PRD-9-03</v>
          </cell>
          <cell r="E1288" t="str">
            <v>O163666</v>
          </cell>
          <cell r="F1288" t="str">
            <v>IT HARDWARE</v>
          </cell>
          <cell r="G1288" t="str">
            <v>30432</v>
          </cell>
          <cell r="H1288" t="str">
            <v>6106</v>
          </cell>
          <cell r="I1288" t="str">
            <v>E353250</v>
          </cell>
        </row>
        <row r="1289">
          <cell r="A1289" t="str">
            <v>COMPUTACENTER LTD</v>
          </cell>
          <cell r="B1289" t="str">
            <v>4587711</v>
          </cell>
          <cell r="C1289">
            <v>83.4</v>
          </cell>
          <cell r="D1289" t="str">
            <v>PRD-9-03</v>
          </cell>
          <cell r="E1289" t="str">
            <v>O163666</v>
          </cell>
          <cell r="F1289" t="str">
            <v>IT HARDWARE</v>
          </cell>
          <cell r="G1289" t="str">
            <v>30432</v>
          </cell>
          <cell r="H1289" t="str">
            <v>6106</v>
          </cell>
          <cell r="I1289" t="str">
            <v>E353250</v>
          </cell>
        </row>
        <row r="1290">
          <cell r="A1290" t="str">
            <v>COMPUTACENTER LTD</v>
          </cell>
          <cell r="B1290" t="str">
            <v>4587711</v>
          </cell>
          <cell r="C1290">
            <v>485.02</v>
          </cell>
          <cell r="D1290" t="str">
            <v>PRD-9-03</v>
          </cell>
          <cell r="E1290" t="str">
            <v>O163666</v>
          </cell>
          <cell r="F1290" t="str">
            <v>IT HARDWARE</v>
          </cell>
          <cell r="G1290" t="str">
            <v>30432</v>
          </cell>
          <cell r="H1290" t="str">
            <v>6106</v>
          </cell>
          <cell r="I1290" t="str">
            <v>E353250</v>
          </cell>
        </row>
        <row r="1291">
          <cell r="A1291" t="str">
            <v>COMPUTACENTER LTD</v>
          </cell>
          <cell r="B1291" t="str">
            <v>4587711</v>
          </cell>
          <cell r="C1291">
            <v>383.36</v>
          </cell>
          <cell r="D1291" t="str">
            <v>PRD-9-03</v>
          </cell>
          <cell r="E1291" t="str">
            <v>O163666</v>
          </cell>
          <cell r="F1291" t="str">
            <v>IT HARDWARE</v>
          </cell>
          <cell r="G1291" t="str">
            <v>30432</v>
          </cell>
          <cell r="H1291" t="str">
            <v>6106</v>
          </cell>
          <cell r="I1291" t="str">
            <v>E353250</v>
          </cell>
        </row>
        <row r="1292">
          <cell r="A1292" t="str">
            <v>COMPUTACENTER LTD</v>
          </cell>
          <cell r="B1292" t="str">
            <v>4590484</v>
          </cell>
          <cell r="C1292">
            <v>124.5</v>
          </cell>
          <cell r="D1292" t="str">
            <v>PRD-9-03</v>
          </cell>
          <cell r="E1292" t="str">
            <v>O163707</v>
          </cell>
          <cell r="F1292" t="str">
            <v>IT LICENCES</v>
          </cell>
          <cell r="G1292" t="str">
            <v>30430</v>
          </cell>
          <cell r="H1292" t="str">
            <v>6111</v>
          </cell>
          <cell r="I1292" t="str">
            <v>E352727</v>
          </cell>
        </row>
        <row r="1293">
          <cell r="A1293" t="str">
            <v>CORPORATE DIRECT (EUROPE) PLC</v>
          </cell>
          <cell r="B1293" t="str">
            <v>INV73768</v>
          </cell>
          <cell r="C1293">
            <v>1007.49</v>
          </cell>
          <cell r="D1293" t="str">
            <v>PRD-9-03</v>
          </cell>
          <cell r="E1293" t="str">
            <v>O163443</v>
          </cell>
          <cell r="F1293" t="str">
            <v>IT HARDWARE</v>
          </cell>
          <cell r="G1293" t="str">
            <v>30432</v>
          </cell>
          <cell r="H1293" t="str">
            <v>6103</v>
          </cell>
          <cell r="I1293" t="str">
            <v>E353732</v>
          </cell>
        </row>
        <row r="1294">
          <cell r="A1294" t="str">
            <v>CORPORATE DIRECT (EUROPE) PLC</v>
          </cell>
          <cell r="B1294" t="str">
            <v>INV73077</v>
          </cell>
          <cell r="C1294">
            <v>8</v>
          </cell>
          <cell r="D1294" t="str">
            <v>PRD-9-03</v>
          </cell>
          <cell r="G1294" t="str">
            <v>30432</v>
          </cell>
          <cell r="H1294" t="str">
            <v>6115</v>
          </cell>
          <cell r="I1294" t="str">
            <v>E352053</v>
          </cell>
        </row>
        <row r="1295">
          <cell r="A1295" t="str">
            <v>CORPORATE DIRECT (EUROPE) PLC</v>
          </cell>
          <cell r="B1295" t="str">
            <v>INV73077</v>
          </cell>
          <cell r="C1295">
            <v>269</v>
          </cell>
          <cell r="D1295" t="str">
            <v>PRD-9-03</v>
          </cell>
          <cell r="E1295" t="str">
            <v>O162607</v>
          </cell>
          <cell r="F1295" t="str">
            <v>IT HARDWARE</v>
          </cell>
          <cell r="G1295" t="str">
            <v>30432</v>
          </cell>
          <cell r="H1295" t="str">
            <v>6115</v>
          </cell>
          <cell r="I1295" t="str">
            <v>E352053</v>
          </cell>
        </row>
        <row r="1296">
          <cell r="A1296" t="str">
            <v>ITNET UK LTD</v>
          </cell>
          <cell r="B1296" t="str">
            <v>IS0000003795</v>
          </cell>
          <cell r="C1296">
            <v>64547.25</v>
          </cell>
          <cell r="D1296" t="str">
            <v>PRD-9-03</v>
          </cell>
          <cell r="E1296" t="str">
            <v>O160535</v>
          </cell>
          <cell r="F1296" t="str">
            <v>MANAGED SERVICES</v>
          </cell>
          <cell r="G1296" t="str">
            <v>30432</v>
          </cell>
          <cell r="H1296" t="str">
            <v>4524</v>
          </cell>
          <cell r="I1296" t="str">
            <v>E354117</v>
          </cell>
        </row>
        <row r="1297">
          <cell r="A1297" t="str">
            <v>ITNET UK LTD</v>
          </cell>
          <cell r="B1297" t="str">
            <v>IS0000003715</v>
          </cell>
          <cell r="C1297">
            <v>7128.75</v>
          </cell>
          <cell r="D1297" t="str">
            <v>PRD-9-03</v>
          </cell>
          <cell r="E1297" t="str">
            <v>O164076</v>
          </cell>
          <cell r="F1297" t="str">
            <v>MANAGED SERVICES</v>
          </cell>
          <cell r="G1297" t="str">
            <v>30432</v>
          </cell>
          <cell r="H1297" t="str">
            <v>4524</v>
          </cell>
          <cell r="I1297" t="str">
            <v>E353081</v>
          </cell>
        </row>
        <row r="1298">
          <cell r="A1298" t="str">
            <v>ITNET UK LTD</v>
          </cell>
          <cell r="B1298" t="str">
            <v>IS0000003328</v>
          </cell>
          <cell r="C1298">
            <v>5378.75</v>
          </cell>
          <cell r="D1298" t="str">
            <v>PRD-9-03</v>
          </cell>
          <cell r="E1298" t="str">
            <v>O163449</v>
          </cell>
          <cell r="F1298" t="str">
            <v>MANAGED SERVICES</v>
          </cell>
          <cell r="G1298" t="str">
            <v>30432</v>
          </cell>
          <cell r="H1298" t="str">
            <v>4524</v>
          </cell>
          <cell r="I1298" t="str">
            <v>E352210</v>
          </cell>
        </row>
        <row r="1299">
          <cell r="A1299" t="str">
            <v>KEAVIL HOUSE HOTEL</v>
          </cell>
          <cell r="B1299" t="str">
            <v>50420</v>
          </cell>
          <cell r="C1299">
            <v>3120.29</v>
          </cell>
          <cell r="D1299" t="str">
            <v>PRD-9-03</v>
          </cell>
          <cell r="E1299" t="str">
            <v>O161062</v>
          </cell>
          <cell r="F1299" t="str">
            <v>CONSULTANCY FEES</v>
          </cell>
          <cell r="G1299" t="str">
            <v>30431</v>
          </cell>
          <cell r="H1299" t="str">
            <v>4501</v>
          </cell>
          <cell r="I1299" t="str">
            <v>E351283</v>
          </cell>
        </row>
        <row r="1300">
          <cell r="A1300" t="str">
            <v>MCALPINE BUSINESS SERVICES</v>
          </cell>
          <cell r="B1300" t="str">
            <v>03007403</v>
          </cell>
          <cell r="C1300">
            <v>86</v>
          </cell>
          <cell r="D1300" t="str">
            <v>PRD-9-03</v>
          </cell>
          <cell r="E1300" t="str">
            <v>O160218</v>
          </cell>
          <cell r="F1300" t="str">
            <v>IT HARDWARE</v>
          </cell>
          <cell r="G1300" t="str">
            <v>30432</v>
          </cell>
          <cell r="H1300" t="str">
            <v>6115</v>
          </cell>
          <cell r="I1300" t="str">
            <v>E352492</v>
          </cell>
        </row>
        <row r="1301">
          <cell r="A1301" t="str">
            <v>MCALPINE BUSINESS SERVICES</v>
          </cell>
          <cell r="B1301" t="str">
            <v>03007403</v>
          </cell>
          <cell r="C1301">
            <v>1937</v>
          </cell>
          <cell r="D1301" t="str">
            <v>PRD-9-03</v>
          </cell>
          <cell r="E1301" t="str">
            <v>O160218</v>
          </cell>
          <cell r="F1301" t="str">
            <v>IT HARDWARE</v>
          </cell>
          <cell r="G1301" t="str">
            <v>30432</v>
          </cell>
          <cell r="H1301" t="str">
            <v>6115</v>
          </cell>
          <cell r="I1301" t="str">
            <v>E352492</v>
          </cell>
        </row>
        <row r="1302">
          <cell r="A1302" t="str">
            <v>MCALPINE BUSINESS SERVICES</v>
          </cell>
          <cell r="B1302" t="str">
            <v>03007403</v>
          </cell>
          <cell r="C1302">
            <v>139</v>
          </cell>
          <cell r="D1302" t="str">
            <v>PRD-9-03</v>
          </cell>
          <cell r="E1302" t="str">
            <v>O160218</v>
          </cell>
          <cell r="F1302" t="str">
            <v>IT HARDWARE</v>
          </cell>
          <cell r="G1302" t="str">
            <v>30432</v>
          </cell>
          <cell r="H1302" t="str">
            <v>6115</v>
          </cell>
          <cell r="I1302" t="str">
            <v>E352492</v>
          </cell>
        </row>
        <row r="1303">
          <cell r="A1303" t="str">
            <v>MCALPINE BUSINESS SERVICES</v>
          </cell>
          <cell r="B1303" t="str">
            <v>03007403</v>
          </cell>
          <cell r="C1303">
            <v>7748</v>
          </cell>
          <cell r="D1303" t="str">
            <v>PRD-9-03</v>
          </cell>
          <cell r="E1303" t="str">
            <v>O160218</v>
          </cell>
          <cell r="F1303" t="str">
            <v>IT HARDWARE</v>
          </cell>
          <cell r="G1303" t="str">
            <v>30432</v>
          </cell>
          <cell r="H1303" t="str">
            <v>6115</v>
          </cell>
          <cell r="I1303" t="str">
            <v>E352492</v>
          </cell>
        </row>
        <row r="1304">
          <cell r="A1304" t="str">
            <v>MICROTECHNICS SYSTEMS LTD</v>
          </cell>
          <cell r="B1304" t="str">
            <v>INV102629</v>
          </cell>
          <cell r="C1304">
            <v>15</v>
          </cell>
          <cell r="D1304" t="str">
            <v>PRD-9-03</v>
          </cell>
          <cell r="G1304" t="str">
            <v>30432</v>
          </cell>
          <cell r="H1304" t="str">
            <v>6103</v>
          </cell>
          <cell r="I1304" t="str">
            <v>E350041</v>
          </cell>
        </row>
        <row r="1305">
          <cell r="A1305" t="str">
            <v>MICROTECHNICS SYSTEMS LTD</v>
          </cell>
          <cell r="B1305" t="str">
            <v>INV102629</v>
          </cell>
          <cell r="C1305">
            <v>6550</v>
          </cell>
          <cell r="D1305" t="str">
            <v>PRD-9-03</v>
          </cell>
          <cell r="E1305" t="str">
            <v>O161617</v>
          </cell>
          <cell r="F1305" t="str">
            <v>IT HARDWARE</v>
          </cell>
          <cell r="G1305" t="str">
            <v>30432</v>
          </cell>
          <cell r="H1305" t="str">
            <v>6103</v>
          </cell>
          <cell r="I1305" t="str">
            <v>E350041</v>
          </cell>
        </row>
        <row r="1306">
          <cell r="A1306" t="str">
            <v>ORION MEDIA MARKETING PLC</v>
          </cell>
          <cell r="B1306" t="str">
            <v>780254</v>
          </cell>
          <cell r="C1306">
            <v>1020</v>
          </cell>
          <cell r="D1306" t="str">
            <v>PRD-9-03</v>
          </cell>
          <cell r="E1306" t="str">
            <v>O162259</v>
          </cell>
          <cell r="F1306" t="str">
            <v>IT HARDWARE</v>
          </cell>
          <cell r="G1306" t="str">
            <v>30432</v>
          </cell>
          <cell r="H1306" t="str">
            <v>6103</v>
          </cell>
          <cell r="I1306" t="str">
            <v>E350872</v>
          </cell>
        </row>
        <row r="1307">
          <cell r="A1307" t="str">
            <v>ORION MEDIA MARKETING PLC</v>
          </cell>
          <cell r="B1307" t="str">
            <v>792513</v>
          </cell>
          <cell r="C1307">
            <v>39.479999999999997</v>
          </cell>
          <cell r="D1307" t="str">
            <v>PRD-9-03</v>
          </cell>
          <cell r="E1307" t="str">
            <v>O162670</v>
          </cell>
          <cell r="F1307" t="str">
            <v>IT HARDWARE</v>
          </cell>
          <cell r="G1307" t="str">
            <v>30432</v>
          </cell>
          <cell r="H1307" t="str">
            <v>6103</v>
          </cell>
          <cell r="I1307" t="str">
            <v>E351055</v>
          </cell>
        </row>
        <row r="1308">
          <cell r="A1308" t="str">
            <v>ORION MEDIA MARKETING PLC</v>
          </cell>
          <cell r="B1308" t="str">
            <v>792513</v>
          </cell>
          <cell r="C1308">
            <v>374.64</v>
          </cell>
          <cell r="D1308" t="str">
            <v>PRD-9-03</v>
          </cell>
          <cell r="E1308" t="str">
            <v>O162670</v>
          </cell>
          <cell r="F1308" t="str">
            <v>IT HARDWARE</v>
          </cell>
          <cell r="G1308" t="str">
            <v>30432</v>
          </cell>
          <cell r="H1308" t="str">
            <v>6103</v>
          </cell>
          <cell r="I1308" t="str">
            <v>E351055</v>
          </cell>
        </row>
        <row r="1309">
          <cell r="A1309" t="str">
            <v>ORION MEDIA MARKETING PLC</v>
          </cell>
          <cell r="B1309" t="str">
            <v>801293</v>
          </cell>
          <cell r="C1309">
            <v>62.44</v>
          </cell>
          <cell r="D1309" t="str">
            <v>PRD-9-03</v>
          </cell>
          <cell r="E1309" t="str">
            <v>O162670</v>
          </cell>
          <cell r="F1309" t="str">
            <v>IT HARDWARE</v>
          </cell>
          <cell r="G1309" t="str">
            <v>30432</v>
          </cell>
          <cell r="H1309" t="str">
            <v>6103</v>
          </cell>
          <cell r="I1309" t="str">
            <v>E352186</v>
          </cell>
        </row>
        <row r="1310">
          <cell r="A1310" t="str">
            <v>ORION MEDIA MARKETING PLC</v>
          </cell>
          <cell r="B1310" t="str">
            <v>799315</v>
          </cell>
          <cell r="C1310">
            <v>31.22</v>
          </cell>
          <cell r="D1310" t="str">
            <v>PRD-9-03</v>
          </cell>
          <cell r="E1310" t="str">
            <v>O162670</v>
          </cell>
          <cell r="F1310" t="str">
            <v>IT HARDWARE</v>
          </cell>
          <cell r="G1310" t="str">
            <v>30432</v>
          </cell>
          <cell r="H1310" t="str">
            <v>6103</v>
          </cell>
          <cell r="I1310" t="str">
            <v>E352187</v>
          </cell>
        </row>
        <row r="1311">
          <cell r="A1311" t="str">
            <v>ORION MEDIA MARKETING PLC</v>
          </cell>
          <cell r="B1311" t="str">
            <v>799441</v>
          </cell>
          <cell r="C1311">
            <v>950</v>
          </cell>
          <cell r="D1311" t="str">
            <v>PRD-9-03</v>
          </cell>
          <cell r="E1311" t="str">
            <v>O162938</v>
          </cell>
          <cell r="F1311" t="str">
            <v>IT HARDWARE</v>
          </cell>
          <cell r="G1311" t="str">
            <v>30432</v>
          </cell>
          <cell r="H1311" t="str">
            <v>6103</v>
          </cell>
          <cell r="I1311" t="str">
            <v>E352188</v>
          </cell>
        </row>
        <row r="1312">
          <cell r="A1312" t="str">
            <v>ORION MEDIA MARKETING PLC</v>
          </cell>
          <cell r="B1312" t="str">
            <v>799441</v>
          </cell>
          <cell r="C1312">
            <v>144</v>
          </cell>
          <cell r="D1312" t="str">
            <v>PRD-9-03</v>
          </cell>
          <cell r="E1312" t="str">
            <v>O162938</v>
          </cell>
          <cell r="F1312" t="str">
            <v>IT HARDWARE</v>
          </cell>
          <cell r="G1312" t="str">
            <v>30432</v>
          </cell>
          <cell r="H1312" t="str">
            <v>6103</v>
          </cell>
          <cell r="I1312" t="str">
            <v>E352188</v>
          </cell>
        </row>
        <row r="1313">
          <cell r="A1313" t="str">
            <v>RICOH PRINT SCOTLAND</v>
          </cell>
          <cell r="B1313" t="str">
            <v>OA00010006</v>
          </cell>
          <cell r="C1313">
            <v>17</v>
          </cell>
          <cell r="D1313" t="str">
            <v>PRD-9-03</v>
          </cell>
          <cell r="E1313" t="str">
            <v>O161742</v>
          </cell>
          <cell r="F1313" t="str">
            <v>ENVELOPES</v>
          </cell>
          <cell r="G1313" t="str">
            <v>30432</v>
          </cell>
          <cell r="H1313" t="str">
            <v>6301</v>
          </cell>
          <cell r="I1313" t="str">
            <v>E350854</v>
          </cell>
        </row>
        <row r="1314">
          <cell r="A1314" t="str">
            <v>RICOH PRINT SCOTLAND</v>
          </cell>
          <cell r="B1314" t="str">
            <v>OA00010006</v>
          </cell>
          <cell r="C1314">
            <v>11.95</v>
          </cell>
          <cell r="D1314" t="str">
            <v>PRD-9-03</v>
          </cell>
          <cell r="E1314" t="str">
            <v>O161742</v>
          </cell>
          <cell r="F1314" t="str">
            <v>ENVELOPES</v>
          </cell>
          <cell r="G1314" t="str">
            <v>30432</v>
          </cell>
          <cell r="H1314" t="str">
            <v>6301</v>
          </cell>
          <cell r="I1314" t="str">
            <v>E350854</v>
          </cell>
        </row>
        <row r="1315">
          <cell r="A1315" t="str">
            <v>RICOH PRINT SCOTLAND</v>
          </cell>
          <cell r="B1315" t="str">
            <v>OA00010006</v>
          </cell>
          <cell r="C1315">
            <v>87.6</v>
          </cell>
          <cell r="D1315" t="str">
            <v>PRD-9-03</v>
          </cell>
          <cell r="E1315" t="str">
            <v>O161742</v>
          </cell>
          <cell r="F1315" t="str">
            <v>HEADED PAPER</v>
          </cell>
          <cell r="G1315" t="str">
            <v>30432</v>
          </cell>
          <cell r="H1315" t="str">
            <v>6301</v>
          </cell>
          <cell r="I1315" t="str">
            <v>E350854</v>
          </cell>
        </row>
        <row r="1316">
          <cell r="A1316" t="str">
            <v>RICOH PRINT SCOTLAND</v>
          </cell>
          <cell r="B1316" t="str">
            <v>OA00010006</v>
          </cell>
          <cell r="C1316">
            <v>31.4</v>
          </cell>
          <cell r="D1316" t="str">
            <v>PRD-9-03</v>
          </cell>
          <cell r="E1316" t="str">
            <v>O161742</v>
          </cell>
          <cell r="F1316" t="str">
            <v>ENVELOPES</v>
          </cell>
          <cell r="G1316" t="str">
            <v>30432</v>
          </cell>
          <cell r="H1316" t="str">
            <v>6301</v>
          </cell>
          <cell r="I1316" t="str">
            <v>E350854</v>
          </cell>
        </row>
        <row r="1317">
          <cell r="A1317" t="str">
            <v>RICOH PRINT SCOTLAND</v>
          </cell>
          <cell r="B1317" t="str">
            <v>OA00010006</v>
          </cell>
          <cell r="C1317">
            <v>21.12</v>
          </cell>
          <cell r="D1317" t="str">
            <v>PRD-9-03</v>
          </cell>
          <cell r="E1317" t="str">
            <v>O161742</v>
          </cell>
          <cell r="F1317" t="str">
            <v>ENVELOPES</v>
          </cell>
          <cell r="G1317" t="str">
            <v>30432</v>
          </cell>
          <cell r="H1317" t="str">
            <v>6301</v>
          </cell>
          <cell r="I1317" t="str">
            <v>E350854</v>
          </cell>
        </row>
        <row r="1318">
          <cell r="A1318" t="str">
            <v>SWALLOW HOTEL (DUNDEE)</v>
          </cell>
          <cell r="B1318" t="str">
            <v>41397</v>
          </cell>
          <cell r="C1318">
            <v>170.21</v>
          </cell>
          <cell r="D1318" t="str">
            <v>PRD-9-03</v>
          </cell>
          <cell r="E1318" t="str">
            <v>O162694</v>
          </cell>
          <cell r="F1318" t="str">
            <v>MEETING COSTS</v>
          </cell>
          <cell r="G1318" t="str">
            <v>30432</v>
          </cell>
          <cell r="H1318" t="str">
            <v>6115</v>
          </cell>
          <cell r="I1318" t="str">
            <v>E350857</v>
          </cell>
        </row>
        <row r="1319">
          <cell r="A1319" t="str">
            <v>TELEWEST COMMUNICATIONS (SCOTLAND) LTD</v>
          </cell>
          <cell r="B1319" t="str">
            <v>215072101001271103</v>
          </cell>
          <cell r="C1319">
            <v>1029.6400000000001</v>
          </cell>
          <cell r="D1319" t="str">
            <v>PRD-9-03</v>
          </cell>
          <cell r="G1319" t="str">
            <v>30432</v>
          </cell>
          <cell r="H1319" t="str">
            <v>6513</v>
          </cell>
          <cell r="I1319" t="str">
            <v>E352325</v>
          </cell>
        </row>
        <row r="1320">
          <cell r="A1320" t="str">
            <v>TELEWEST COMMUNICATIONS (SCOTLAND) LTD</v>
          </cell>
          <cell r="B1320" t="str">
            <v>224375901501091003</v>
          </cell>
          <cell r="C1320">
            <v>43</v>
          </cell>
          <cell r="D1320" t="str">
            <v>PRD-9-03</v>
          </cell>
          <cell r="G1320" t="str">
            <v>30432</v>
          </cell>
          <cell r="H1320" t="str">
            <v>6513</v>
          </cell>
          <cell r="I1320" t="str">
            <v>E348228</v>
          </cell>
        </row>
        <row r="1321">
          <cell r="A1321" t="str">
            <v>TELEWEST COMMUNICATIONS (SCOTLAND) LTD</v>
          </cell>
          <cell r="B1321" t="str">
            <v>215072101001301003</v>
          </cell>
          <cell r="C1321">
            <v>1140.95</v>
          </cell>
          <cell r="D1321" t="str">
            <v>PRD-9-03</v>
          </cell>
          <cell r="G1321" t="str">
            <v>30432</v>
          </cell>
          <cell r="H1321" t="str">
            <v>6513</v>
          </cell>
          <cell r="I1321" t="str">
            <v>E350029</v>
          </cell>
        </row>
        <row r="1322">
          <cell r="A1322" t="str">
            <v>UNISYS LTD</v>
          </cell>
          <cell r="B1322" t="str">
            <v>M647256</v>
          </cell>
          <cell r="C1322">
            <v>1863</v>
          </cell>
          <cell r="D1322" t="str">
            <v>PRD-9-03</v>
          </cell>
          <cell r="E1322" t="str">
            <v>O163442</v>
          </cell>
          <cell r="F1322" t="str">
            <v>HARDWARE MAINTENANCE</v>
          </cell>
          <cell r="G1322" t="str">
            <v>30432</v>
          </cell>
          <cell r="H1322" t="str">
            <v>6106</v>
          </cell>
          <cell r="I1322" t="str">
            <v>E352067</v>
          </cell>
        </row>
      </sheetData>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lmsford "/>
      <sheetName val="Suffolk "/>
      <sheetName val="WaveneyDC"/>
      <sheetName val="Yarmouth"/>
    </sheetNames>
    <sheetDataSet>
      <sheetData sheetId="0">
        <row r="28">
          <cell r="G28">
            <v>0</v>
          </cell>
        </row>
      </sheetData>
      <sheetData sheetId="1"/>
      <sheetData sheetId="2"/>
      <sheetData sheetId="3"/>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mmentary"/>
      <sheetName val="Detailed I&amp;E DO NOT DELETE"/>
      <sheetName val="PIVOT DATA IN MONTH"/>
      <sheetName val="PIVOT DATA YTD"/>
      <sheetName val="TwinCube"/>
      <sheetName val="Parm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Instructions for Jnl Sheet"/>
      <sheetName val="Journals"/>
      <sheetName val="Validations"/>
      <sheetName val="2011"/>
      <sheetName val="2012"/>
      <sheetName val="2013"/>
      <sheetName val="2014"/>
      <sheetName val="2015"/>
      <sheetName val="2016"/>
      <sheetName val="2017"/>
      <sheetName val="2018"/>
      <sheetName val="2019"/>
      <sheetName val="Accounts"/>
      <sheetName val="Instructions for Lists"/>
      <sheetName val="Account"/>
      <sheetName val="Entity"/>
      <sheetName val="Custom1"/>
      <sheetName val="Custom2"/>
      <sheetName val="Custom3"/>
      <sheetName val="Custom4"/>
      <sheetName val="ICPList"/>
      <sheetName val="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A2" t="str">
            <v>[None]</v>
          </cell>
        </row>
      </sheetData>
      <sheetData sheetId="20"/>
      <sheetData sheetId="21" refreshError="1">
        <row r="2">
          <cell r="A2" t="str">
            <v>[ICP None]</v>
          </cell>
        </row>
        <row r="3">
          <cell r="A3" t="str">
            <v>E90000T</v>
          </cell>
        </row>
        <row r="4">
          <cell r="A4" t="str">
            <v>E10000T</v>
          </cell>
        </row>
        <row r="5">
          <cell r="A5" t="str">
            <v>E110005</v>
          </cell>
        </row>
        <row r="6">
          <cell r="A6" t="str">
            <v>E11000T</v>
          </cell>
        </row>
        <row r="7">
          <cell r="A7" t="str">
            <v>E110105</v>
          </cell>
        </row>
        <row r="8">
          <cell r="A8" t="str">
            <v>E11100T</v>
          </cell>
        </row>
        <row r="9">
          <cell r="A9" t="str">
            <v>E111103</v>
          </cell>
        </row>
        <row r="10">
          <cell r="A10" t="str">
            <v>E111105</v>
          </cell>
        </row>
        <row r="11">
          <cell r="A11" t="str">
            <v>E111205</v>
          </cell>
        </row>
        <row r="12">
          <cell r="A12" t="str">
            <v>E111405</v>
          </cell>
        </row>
        <row r="13">
          <cell r="A13" t="str">
            <v>E11200T</v>
          </cell>
        </row>
        <row r="14">
          <cell r="A14" t="str">
            <v>E112103</v>
          </cell>
        </row>
        <row r="15">
          <cell r="A15" t="str">
            <v>E112105</v>
          </cell>
        </row>
        <row r="16">
          <cell r="A16" t="str">
            <v>E112115</v>
          </cell>
        </row>
        <row r="17">
          <cell r="A17" t="str">
            <v>E112125</v>
          </cell>
        </row>
        <row r="18">
          <cell r="A18" t="str">
            <v>E112135</v>
          </cell>
        </row>
        <row r="19">
          <cell r="A19" t="str">
            <v>E112405</v>
          </cell>
        </row>
        <row r="20">
          <cell r="A20" t="str">
            <v>E11250T</v>
          </cell>
        </row>
        <row r="21">
          <cell r="A21" t="str">
            <v>E112503</v>
          </cell>
        </row>
        <row r="22">
          <cell r="A22" t="str">
            <v>E112505</v>
          </cell>
        </row>
        <row r="23">
          <cell r="A23" t="str">
            <v>E112510</v>
          </cell>
        </row>
        <row r="24">
          <cell r="A24" t="str">
            <v>E112515</v>
          </cell>
        </row>
        <row r="25">
          <cell r="A25" t="str">
            <v>E112520</v>
          </cell>
        </row>
        <row r="26">
          <cell r="A26" t="str">
            <v>E112325</v>
          </cell>
        </row>
        <row r="27">
          <cell r="A27" t="str">
            <v>E112330</v>
          </cell>
        </row>
        <row r="28">
          <cell r="A28" t="str">
            <v>E112605</v>
          </cell>
        </row>
        <row r="29">
          <cell r="A29" t="str">
            <v>E112705</v>
          </cell>
        </row>
        <row r="30">
          <cell r="A30" t="str">
            <v>E11300T</v>
          </cell>
        </row>
        <row r="31">
          <cell r="A31" t="str">
            <v>E113105</v>
          </cell>
        </row>
        <row r="32">
          <cell r="A32" t="str">
            <v>E113205</v>
          </cell>
        </row>
        <row r="33">
          <cell r="A33" t="str">
            <v>E113305</v>
          </cell>
        </row>
        <row r="34">
          <cell r="A34" t="str">
            <v>E113405</v>
          </cell>
        </row>
        <row r="35">
          <cell r="A35" t="str">
            <v>E113505</v>
          </cell>
        </row>
        <row r="36">
          <cell r="A36" t="str">
            <v>E113605</v>
          </cell>
        </row>
        <row r="37">
          <cell r="A37" t="str">
            <v>E113705</v>
          </cell>
        </row>
        <row r="38">
          <cell r="A38" t="str">
            <v>E113805</v>
          </cell>
        </row>
        <row r="39">
          <cell r="A39" t="str">
            <v>E11400T</v>
          </cell>
        </row>
        <row r="40">
          <cell r="A40" t="str">
            <v>E114105</v>
          </cell>
        </row>
        <row r="41">
          <cell r="A41" t="str">
            <v>E114205</v>
          </cell>
        </row>
        <row r="42">
          <cell r="A42" t="str">
            <v>E114505</v>
          </cell>
        </row>
        <row r="43">
          <cell r="A43" t="str">
            <v>E11440T</v>
          </cell>
        </row>
        <row r="44">
          <cell r="A44" t="str">
            <v>E114405</v>
          </cell>
        </row>
        <row r="45">
          <cell r="A45" t="str">
            <v>E114410</v>
          </cell>
        </row>
        <row r="46">
          <cell r="A46" t="str">
            <v>E114415</v>
          </cell>
        </row>
        <row r="47">
          <cell r="A47" t="str">
            <v>E114420</v>
          </cell>
        </row>
        <row r="48">
          <cell r="A48" t="str">
            <v>E114425</v>
          </cell>
        </row>
        <row r="49">
          <cell r="A49" t="str">
            <v>E114430</v>
          </cell>
        </row>
        <row r="50">
          <cell r="A50" t="str">
            <v>E11430T</v>
          </cell>
        </row>
        <row r="51">
          <cell r="A51" t="str">
            <v>E114305</v>
          </cell>
        </row>
        <row r="52">
          <cell r="A52" t="str">
            <v>E114310</v>
          </cell>
        </row>
        <row r="53">
          <cell r="A53" t="str">
            <v>E114315</v>
          </cell>
        </row>
        <row r="54">
          <cell r="A54" t="str">
            <v>E11500T</v>
          </cell>
        </row>
        <row r="55">
          <cell r="A55" t="str">
            <v>E115103</v>
          </cell>
        </row>
        <row r="56">
          <cell r="A56" t="str">
            <v>E115105</v>
          </cell>
        </row>
        <row r="57">
          <cell r="A57" t="str">
            <v>E115205</v>
          </cell>
        </row>
        <row r="58">
          <cell r="A58" t="str">
            <v>E115305</v>
          </cell>
        </row>
        <row r="59">
          <cell r="A59" t="str">
            <v>E115405</v>
          </cell>
        </row>
        <row r="60">
          <cell r="A60" t="str">
            <v>E115505</v>
          </cell>
        </row>
        <row r="61">
          <cell r="A61" t="str">
            <v>E12000T</v>
          </cell>
        </row>
        <row r="62">
          <cell r="A62" t="str">
            <v>E120105</v>
          </cell>
        </row>
        <row r="63">
          <cell r="A63" t="str">
            <v>E12100T</v>
          </cell>
        </row>
        <row r="64">
          <cell r="A64" t="str">
            <v>E121005</v>
          </cell>
        </row>
        <row r="65">
          <cell r="A65" t="str">
            <v>E12110T</v>
          </cell>
        </row>
        <row r="66">
          <cell r="A66" t="str">
            <v>E121105</v>
          </cell>
        </row>
        <row r="67">
          <cell r="A67" t="str">
            <v>E121110</v>
          </cell>
        </row>
        <row r="68">
          <cell r="A68" t="str">
            <v>E121115</v>
          </cell>
        </row>
        <row r="69">
          <cell r="A69" t="str">
            <v>E121120</v>
          </cell>
        </row>
        <row r="70">
          <cell r="A70" t="str">
            <v>E121125</v>
          </cell>
        </row>
        <row r="71">
          <cell r="A71" t="str">
            <v>E121130</v>
          </cell>
        </row>
        <row r="72">
          <cell r="A72" t="str">
            <v>E12120T</v>
          </cell>
        </row>
        <row r="73">
          <cell r="A73" t="str">
            <v>E121205</v>
          </cell>
        </row>
        <row r="74">
          <cell r="A74" t="str">
            <v>E121210</v>
          </cell>
        </row>
        <row r="75">
          <cell r="A75" t="str">
            <v>E121211</v>
          </cell>
        </row>
        <row r="76">
          <cell r="A76" t="str">
            <v>E121215</v>
          </cell>
        </row>
        <row r="77">
          <cell r="A77" t="str">
            <v>E121216</v>
          </cell>
        </row>
        <row r="78">
          <cell r="A78" t="str">
            <v>E121220</v>
          </cell>
        </row>
        <row r="79">
          <cell r="A79" t="str">
            <v>E121225</v>
          </cell>
        </row>
        <row r="80">
          <cell r="A80" t="str">
            <v>E121230</v>
          </cell>
        </row>
        <row r="81">
          <cell r="A81" t="str">
            <v>E121235</v>
          </cell>
        </row>
        <row r="82">
          <cell r="A82" t="str">
            <v>E12130T</v>
          </cell>
        </row>
        <row r="83">
          <cell r="A83" t="str">
            <v>E121305</v>
          </cell>
        </row>
        <row r="84">
          <cell r="A84" t="str">
            <v>E121310</v>
          </cell>
        </row>
        <row r="85">
          <cell r="A85" t="str">
            <v>E121315</v>
          </cell>
        </row>
        <row r="86">
          <cell r="A86" t="str">
            <v>E121320</v>
          </cell>
        </row>
        <row r="87">
          <cell r="A87" t="str">
            <v>E121325</v>
          </cell>
        </row>
        <row r="88">
          <cell r="A88" t="str">
            <v>E121330</v>
          </cell>
        </row>
        <row r="89">
          <cell r="A89" t="str">
            <v>E12200T</v>
          </cell>
        </row>
        <row r="90">
          <cell r="A90" t="str">
            <v>E122005</v>
          </cell>
        </row>
        <row r="91">
          <cell r="A91" t="str">
            <v>E12210T</v>
          </cell>
        </row>
        <row r="92">
          <cell r="A92" t="str">
            <v>E122105</v>
          </cell>
        </row>
        <row r="93">
          <cell r="A93" t="str">
            <v>E122110</v>
          </cell>
        </row>
        <row r="94">
          <cell r="A94" t="str">
            <v>E122115</v>
          </cell>
        </row>
        <row r="95">
          <cell r="A95" t="str">
            <v>E122120</v>
          </cell>
        </row>
        <row r="96">
          <cell r="A96" t="str">
            <v>E122125</v>
          </cell>
        </row>
        <row r="97">
          <cell r="A97" t="str">
            <v>E122130</v>
          </cell>
        </row>
        <row r="98">
          <cell r="A98" t="str">
            <v>E122205</v>
          </cell>
        </row>
        <row r="99">
          <cell r="A99" t="str">
            <v>E122210</v>
          </cell>
        </row>
        <row r="100">
          <cell r="A100" t="str">
            <v>E122215</v>
          </cell>
        </row>
        <row r="101">
          <cell r="A101" t="str">
            <v>E122220</v>
          </cell>
        </row>
        <row r="102">
          <cell r="A102" t="str">
            <v>E122225</v>
          </cell>
        </row>
        <row r="103">
          <cell r="A103" t="str">
            <v>E122230</v>
          </cell>
        </row>
        <row r="104">
          <cell r="A104" t="str">
            <v>E12230T</v>
          </cell>
        </row>
        <row r="105">
          <cell r="A105" t="str">
            <v>E122305</v>
          </cell>
        </row>
        <row r="106">
          <cell r="A106" t="str">
            <v>E122310</v>
          </cell>
        </row>
        <row r="107">
          <cell r="A107" t="str">
            <v>E122315</v>
          </cell>
        </row>
        <row r="108">
          <cell r="A108" t="str">
            <v>E122320</v>
          </cell>
        </row>
        <row r="109">
          <cell r="A109" t="str">
            <v>E122325</v>
          </cell>
        </row>
        <row r="110">
          <cell r="A110" t="str">
            <v>E122330</v>
          </cell>
        </row>
        <row r="111">
          <cell r="A111" t="str">
            <v>E122335</v>
          </cell>
        </row>
        <row r="112">
          <cell r="A112" t="str">
            <v>E122340</v>
          </cell>
        </row>
        <row r="113">
          <cell r="A113" t="str">
            <v>E122345</v>
          </cell>
        </row>
        <row r="114">
          <cell r="A114" t="str">
            <v>E122350</v>
          </cell>
        </row>
        <row r="115">
          <cell r="A115" t="str">
            <v>E12260T</v>
          </cell>
        </row>
        <row r="116">
          <cell r="A116" t="str">
            <v>E122603</v>
          </cell>
        </row>
        <row r="117">
          <cell r="A117" t="str">
            <v>E122605</v>
          </cell>
        </row>
        <row r="118">
          <cell r="A118" t="str">
            <v>E122610</v>
          </cell>
        </row>
        <row r="119">
          <cell r="A119" t="str">
            <v>E122615</v>
          </cell>
        </row>
        <row r="120">
          <cell r="A120" t="str">
            <v>E122620</v>
          </cell>
        </row>
        <row r="121">
          <cell r="A121" t="str">
            <v>E12300T</v>
          </cell>
        </row>
        <row r="122">
          <cell r="A122" t="str">
            <v>E123005</v>
          </cell>
        </row>
        <row r="123">
          <cell r="A123" t="str">
            <v>E12310T</v>
          </cell>
        </row>
        <row r="124">
          <cell r="A124" t="str">
            <v>E123105</v>
          </cell>
        </row>
        <row r="125">
          <cell r="A125" t="str">
            <v>E123115</v>
          </cell>
        </row>
        <row r="126">
          <cell r="A126" t="str">
            <v>E123120</v>
          </cell>
        </row>
        <row r="127">
          <cell r="A127" t="str">
            <v>E123125</v>
          </cell>
        </row>
        <row r="128">
          <cell r="A128" t="str">
            <v>E123130</v>
          </cell>
        </row>
        <row r="129">
          <cell r="A129" t="str">
            <v>E123135</v>
          </cell>
        </row>
        <row r="130">
          <cell r="A130" t="str">
            <v>E12320T</v>
          </cell>
        </row>
        <row r="131">
          <cell r="A131" t="str">
            <v>E123205</v>
          </cell>
        </row>
        <row r="132">
          <cell r="A132" t="str">
            <v>E123210</v>
          </cell>
        </row>
        <row r="133">
          <cell r="A133" t="str">
            <v>E123212</v>
          </cell>
        </row>
        <row r="134">
          <cell r="A134" t="str">
            <v>E123214</v>
          </cell>
        </row>
        <row r="135">
          <cell r="A135" t="str">
            <v>E123216</v>
          </cell>
        </row>
        <row r="136">
          <cell r="A136" t="str">
            <v>E123218</v>
          </cell>
        </row>
        <row r="137">
          <cell r="A137" t="str">
            <v>E123225</v>
          </cell>
        </row>
        <row r="138">
          <cell r="A138" t="str">
            <v>E123230</v>
          </cell>
        </row>
        <row r="139">
          <cell r="A139" t="str">
            <v>E123235</v>
          </cell>
        </row>
        <row r="140">
          <cell r="A140" t="str">
            <v>E123240</v>
          </cell>
        </row>
        <row r="141">
          <cell r="A141" t="str">
            <v>E123242</v>
          </cell>
        </row>
        <row r="142">
          <cell r="A142" t="str">
            <v>E123244</v>
          </cell>
        </row>
        <row r="143">
          <cell r="A143" t="str">
            <v>E123246</v>
          </cell>
        </row>
        <row r="144">
          <cell r="A144" t="str">
            <v>E12330T</v>
          </cell>
        </row>
        <row r="145">
          <cell r="A145" t="str">
            <v>E123305</v>
          </cell>
        </row>
        <row r="146">
          <cell r="A146" t="str">
            <v>E123310</v>
          </cell>
        </row>
        <row r="147">
          <cell r="A147" t="str">
            <v>E123315</v>
          </cell>
        </row>
        <row r="148">
          <cell r="A148" t="str">
            <v>E123320</v>
          </cell>
        </row>
        <row r="149">
          <cell r="A149" t="str">
            <v>E123330</v>
          </cell>
        </row>
        <row r="150">
          <cell r="A150" t="str">
            <v>E123705</v>
          </cell>
        </row>
        <row r="151">
          <cell r="A151" t="str">
            <v>E12400T</v>
          </cell>
        </row>
        <row r="152">
          <cell r="A152" t="str">
            <v>E124005</v>
          </cell>
        </row>
        <row r="153">
          <cell r="A153" t="str">
            <v>E12410T</v>
          </cell>
        </row>
        <row r="154">
          <cell r="A154" t="str">
            <v>E124105</v>
          </cell>
        </row>
        <row r="155">
          <cell r="A155" t="str">
            <v>E124110</v>
          </cell>
        </row>
        <row r="156">
          <cell r="A156" t="str">
            <v>E124115</v>
          </cell>
        </row>
        <row r="157">
          <cell r="A157" t="str">
            <v>E124120</v>
          </cell>
        </row>
        <row r="158">
          <cell r="A158" t="str">
            <v>E124125</v>
          </cell>
        </row>
        <row r="159">
          <cell r="A159" t="str">
            <v>E124130</v>
          </cell>
        </row>
        <row r="160">
          <cell r="A160" t="str">
            <v>E124135</v>
          </cell>
        </row>
        <row r="161">
          <cell r="A161" t="str">
            <v>E124140</v>
          </cell>
        </row>
        <row r="162">
          <cell r="A162" t="str">
            <v>E124145</v>
          </cell>
        </row>
        <row r="163">
          <cell r="A163" t="str">
            <v>E124150</v>
          </cell>
        </row>
        <row r="164">
          <cell r="A164" t="str">
            <v>E12420T</v>
          </cell>
        </row>
        <row r="165">
          <cell r="A165" t="str">
            <v>E124205</v>
          </cell>
        </row>
        <row r="166">
          <cell r="A166" t="str">
            <v>E124210</v>
          </cell>
        </row>
        <row r="167">
          <cell r="A167" t="str">
            <v>E124215</v>
          </cell>
        </row>
        <row r="168">
          <cell r="A168" t="str">
            <v>E124220</v>
          </cell>
        </row>
        <row r="169">
          <cell r="A169" t="str">
            <v>E12430T</v>
          </cell>
        </row>
        <row r="170">
          <cell r="A170" t="str">
            <v>E124305</v>
          </cell>
        </row>
        <row r="171">
          <cell r="A171" t="str">
            <v>E124310</v>
          </cell>
        </row>
        <row r="172">
          <cell r="A172" t="str">
            <v>E124311</v>
          </cell>
        </row>
        <row r="173">
          <cell r="A173" t="str">
            <v>E124315</v>
          </cell>
        </row>
        <row r="174">
          <cell r="A174" t="str">
            <v>E124316</v>
          </cell>
        </row>
        <row r="175">
          <cell r="A175" t="str">
            <v>E12440T</v>
          </cell>
        </row>
        <row r="176">
          <cell r="A176" t="str">
            <v>E124405</v>
          </cell>
        </row>
        <row r="177">
          <cell r="A177" t="str">
            <v>E124410</v>
          </cell>
        </row>
        <row r="178">
          <cell r="A178" t="str">
            <v>E124415</v>
          </cell>
        </row>
        <row r="179">
          <cell r="A179" t="str">
            <v>E124420</v>
          </cell>
        </row>
        <row r="180">
          <cell r="A180" t="str">
            <v>E124425</v>
          </cell>
        </row>
        <row r="181">
          <cell r="A181" t="str">
            <v>E124430</v>
          </cell>
        </row>
        <row r="182">
          <cell r="A182" t="str">
            <v>E124435</v>
          </cell>
        </row>
        <row r="183">
          <cell r="A183" t="str">
            <v>E124440</v>
          </cell>
        </row>
        <row r="184">
          <cell r="A184" t="str">
            <v>E12450T</v>
          </cell>
        </row>
        <row r="185">
          <cell r="A185" t="str">
            <v>E124505</v>
          </cell>
        </row>
        <row r="186">
          <cell r="A186" t="str">
            <v>E124510</v>
          </cell>
        </row>
        <row r="187">
          <cell r="A187" t="str">
            <v>E124513</v>
          </cell>
        </row>
        <row r="188">
          <cell r="A188" t="str">
            <v>E124515</v>
          </cell>
        </row>
        <row r="189">
          <cell r="A189" t="str">
            <v>E124518</v>
          </cell>
        </row>
        <row r="190">
          <cell r="A190" t="str">
            <v>E124521</v>
          </cell>
        </row>
        <row r="191">
          <cell r="A191" t="str">
            <v>E124605</v>
          </cell>
        </row>
        <row r="192">
          <cell r="A192" t="str">
            <v>E124705</v>
          </cell>
        </row>
        <row r="193">
          <cell r="A193" t="str">
            <v>E12500T</v>
          </cell>
        </row>
        <row r="194">
          <cell r="A194" t="str">
            <v>E125105</v>
          </cell>
        </row>
        <row r="195">
          <cell r="A195" t="str">
            <v>E125205</v>
          </cell>
        </row>
        <row r="196">
          <cell r="A196" t="str">
            <v>E125305</v>
          </cell>
        </row>
        <row r="197">
          <cell r="A197" t="str">
            <v>E125405</v>
          </cell>
        </row>
        <row r="198">
          <cell r="A198" t="str">
            <v>E12600T</v>
          </cell>
        </row>
        <row r="199">
          <cell r="A199" t="str">
            <v>E126005</v>
          </cell>
        </row>
        <row r="200">
          <cell r="A200" t="str">
            <v>E12610T</v>
          </cell>
        </row>
        <row r="201">
          <cell r="A201" t="str">
            <v>E126105</v>
          </cell>
        </row>
        <row r="202">
          <cell r="A202" t="str">
            <v>E126110</v>
          </cell>
        </row>
        <row r="203">
          <cell r="A203" t="str">
            <v>E126115</v>
          </cell>
        </row>
        <row r="204">
          <cell r="A204" t="str">
            <v>E126103</v>
          </cell>
        </row>
        <row r="205">
          <cell r="A205" t="str">
            <v>E12620T</v>
          </cell>
        </row>
        <row r="206">
          <cell r="A206" t="str">
            <v>E126205</v>
          </cell>
        </row>
        <row r="207">
          <cell r="A207" t="str">
            <v>E126210</v>
          </cell>
        </row>
        <row r="208">
          <cell r="A208" t="str">
            <v>E126215</v>
          </cell>
        </row>
        <row r="209">
          <cell r="A209" t="str">
            <v>E126220</v>
          </cell>
        </row>
        <row r="210">
          <cell r="A210" t="str">
            <v>E126222</v>
          </cell>
        </row>
        <row r="211">
          <cell r="A211" t="str">
            <v>E126223</v>
          </cell>
        </row>
        <row r="212">
          <cell r="A212" t="str">
            <v>E126224</v>
          </cell>
        </row>
        <row r="213">
          <cell r="A213" t="str">
            <v>E126225</v>
          </cell>
        </row>
        <row r="214">
          <cell r="A214" t="str">
            <v>E12630T</v>
          </cell>
        </row>
        <row r="215">
          <cell r="A215" t="str">
            <v>E126305</v>
          </cell>
        </row>
        <row r="216">
          <cell r="A216" t="str">
            <v>E126310</v>
          </cell>
        </row>
        <row r="217">
          <cell r="A217" t="str">
            <v>E126315</v>
          </cell>
        </row>
        <row r="218">
          <cell r="A218" t="str">
            <v>E126320</v>
          </cell>
        </row>
        <row r="219">
          <cell r="A219" t="str">
            <v>E126325</v>
          </cell>
        </row>
        <row r="220">
          <cell r="A220" t="str">
            <v>E126330</v>
          </cell>
        </row>
        <row r="221">
          <cell r="A221" t="str">
            <v>E126335</v>
          </cell>
        </row>
        <row r="222">
          <cell r="A222" t="str">
            <v>E126340</v>
          </cell>
        </row>
        <row r="223">
          <cell r="A223" t="str">
            <v>E126345</v>
          </cell>
        </row>
        <row r="224">
          <cell r="A224" t="str">
            <v>E126360</v>
          </cell>
        </row>
        <row r="225">
          <cell r="A225" t="str">
            <v>E12640T</v>
          </cell>
        </row>
        <row r="226">
          <cell r="A226" t="str">
            <v>E126405</v>
          </cell>
        </row>
        <row r="227">
          <cell r="A227" t="str">
            <v>E126410</v>
          </cell>
        </row>
        <row r="228">
          <cell r="A228" t="str">
            <v>E126415</v>
          </cell>
        </row>
        <row r="229">
          <cell r="A229" t="str">
            <v>E126420</v>
          </cell>
        </row>
        <row r="230">
          <cell r="A230" t="str">
            <v>E126430</v>
          </cell>
        </row>
        <row r="231">
          <cell r="A231" t="str">
            <v>E126505</v>
          </cell>
        </row>
        <row r="232">
          <cell r="A232" t="str">
            <v>E12700T</v>
          </cell>
        </row>
        <row r="233">
          <cell r="A233" t="str">
            <v>E127006</v>
          </cell>
        </row>
        <row r="234">
          <cell r="A234" t="str">
            <v>E12710T</v>
          </cell>
        </row>
        <row r="235">
          <cell r="A235" t="str">
            <v>E127103</v>
          </cell>
        </row>
        <row r="236">
          <cell r="A236" t="str">
            <v>E127105</v>
          </cell>
        </row>
        <row r="237">
          <cell r="A237" t="str">
            <v>E127110</v>
          </cell>
        </row>
        <row r="238">
          <cell r="A238" t="str">
            <v>E127115</v>
          </cell>
        </row>
        <row r="239">
          <cell r="A239" t="str">
            <v>E127120</v>
          </cell>
        </row>
        <row r="240">
          <cell r="A240" t="str">
            <v>E12720T</v>
          </cell>
        </row>
        <row r="241">
          <cell r="A241" t="str">
            <v>E127205</v>
          </cell>
        </row>
        <row r="242">
          <cell r="A242" t="str">
            <v>E127206</v>
          </cell>
        </row>
        <row r="243">
          <cell r="A243" t="str">
            <v>E127210</v>
          </cell>
        </row>
        <row r="244">
          <cell r="A244" t="str">
            <v>E127215</v>
          </cell>
        </row>
        <row r="245">
          <cell r="A245" t="str">
            <v>E127220</v>
          </cell>
        </row>
        <row r="246">
          <cell r="A246" t="str">
            <v>E127315</v>
          </cell>
        </row>
        <row r="247">
          <cell r="A247" t="str">
            <v>E12740T</v>
          </cell>
        </row>
        <row r="248">
          <cell r="A248" t="str">
            <v>E127405</v>
          </cell>
        </row>
        <row r="249">
          <cell r="A249" t="str">
            <v>E127410</v>
          </cell>
        </row>
        <row r="250">
          <cell r="A250" t="str">
            <v>E12750T</v>
          </cell>
        </row>
        <row r="251">
          <cell r="A251" t="str">
            <v>E127505</v>
          </cell>
        </row>
        <row r="252">
          <cell r="A252" t="str">
            <v>E12760T</v>
          </cell>
        </row>
        <row r="253">
          <cell r="A253" t="str">
            <v>E127605</v>
          </cell>
        </row>
        <row r="254">
          <cell r="A254" t="str">
            <v>E127610</v>
          </cell>
        </row>
        <row r="255">
          <cell r="A255" t="str">
            <v>E12770T</v>
          </cell>
        </row>
        <row r="256">
          <cell r="A256" t="str">
            <v>E127705</v>
          </cell>
        </row>
        <row r="257">
          <cell r="A257" t="str">
            <v>E127710</v>
          </cell>
        </row>
        <row r="258">
          <cell r="A258" t="str">
            <v>E127905</v>
          </cell>
        </row>
        <row r="259">
          <cell r="A259" t="str">
            <v>E12800T</v>
          </cell>
        </row>
        <row r="260">
          <cell r="A260" t="str">
            <v>E128005</v>
          </cell>
        </row>
        <row r="261">
          <cell r="A261" t="str">
            <v>E12810T</v>
          </cell>
        </row>
        <row r="262">
          <cell r="A262" t="str">
            <v>E128103</v>
          </cell>
        </row>
        <row r="263">
          <cell r="A263" t="str">
            <v>E128105</v>
          </cell>
        </row>
        <row r="264">
          <cell r="A264" t="str">
            <v>E128125</v>
          </cell>
        </row>
        <row r="265">
          <cell r="A265" t="str">
            <v>E12820T</v>
          </cell>
        </row>
        <row r="266">
          <cell r="A266" t="str">
            <v>E128203</v>
          </cell>
        </row>
        <row r="267">
          <cell r="A267" t="str">
            <v>E128205</v>
          </cell>
        </row>
        <row r="268">
          <cell r="A268" t="str">
            <v>E128225</v>
          </cell>
        </row>
        <row r="269">
          <cell r="A269" t="str">
            <v>E12830T</v>
          </cell>
        </row>
        <row r="270">
          <cell r="A270" t="str">
            <v>E128305</v>
          </cell>
        </row>
        <row r="271">
          <cell r="A271" t="str">
            <v>E12840T</v>
          </cell>
        </row>
        <row r="272">
          <cell r="A272" t="str">
            <v>E128405</v>
          </cell>
        </row>
        <row r="273">
          <cell r="A273" t="str">
            <v>E12850T</v>
          </cell>
        </row>
        <row r="274">
          <cell r="A274" t="str">
            <v>E128520</v>
          </cell>
        </row>
        <row r="275">
          <cell r="A275" t="str">
            <v>E128525</v>
          </cell>
        </row>
        <row r="276">
          <cell r="A276" t="str">
            <v>E128905</v>
          </cell>
        </row>
        <row r="277">
          <cell r="A277" t="str">
            <v>E12900T</v>
          </cell>
        </row>
        <row r="278">
          <cell r="A278" t="str">
            <v>E129105</v>
          </cell>
        </row>
        <row r="279">
          <cell r="A279" t="str">
            <v>E129204</v>
          </cell>
        </row>
        <row r="280">
          <cell r="A280" t="str">
            <v>E129206</v>
          </cell>
        </row>
        <row r="281">
          <cell r="A281" t="str">
            <v>E129210</v>
          </cell>
        </row>
        <row r="282">
          <cell r="A282" t="str">
            <v>E129305</v>
          </cell>
        </row>
        <row r="283">
          <cell r="A283" t="str">
            <v>E129405</v>
          </cell>
        </row>
        <row r="284">
          <cell r="A284" t="str">
            <v>E129505</v>
          </cell>
        </row>
        <row r="285">
          <cell r="A285" t="str">
            <v>E129510</v>
          </cell>
        </row>
        <row r="286">
          <cell r="A286" t="str">
            <v>E129605</v>
          </cell>
        </row>
        <row r="287">
          <cell r="A287" t="str">
            <v>E14000T</v>
          </cell>
        </row>
        <row r="288">
          <cell r="A288" t="str">
            <v>E140005</v>
          </cell>
        </row>
        <row r="289">
          <cell r="A289" t="str">
            <v>E14100T</v>
          </cell>
        </row>
        <row r="290">
          <cell r="A290" t="str">
            <v>E141105</v>
          </cell>
        </row>
        <row r="291">
          <cell r="A291" t="str">
            <v>E141205</v>
          </cell>
        </row>
        <row r="292">
          <cell r="A292" t="str">
            <v>E141305</v>
          </cell>
        </row>
        <row r="293">
          <cell r="A293" t="str">
            <v>E141405</v>
          </cell>
        </row>
        <row r="294">
          <cell r="A294" t="str">
            <v>E141505</v>
          </cell>
        </row>
        <row r="295">
          <cell r="A295" t="str">
            <v>E141605</v>
          </cell>
        </row>
        <row r="296">
          <cell r="A296" t="str">
            <v>E141705</v>
          </cell>
        </row>
        <row r="297">
          <cell r="A297" t="str">
            <v>E14200T</v>
          </cell>
        </row>
        <row r="298">
          <cell r="A298" t="str">
            <v>E142105</v>
          </cell>
        </row>
        <row r="299">
          <cell r="A299" t="str">
            <v>E142205</v>
          </cell>
        </row>
        <row r="300">
          <cell r="A300" t="str">
            <v>E142305</v>
          </cell>
        </row>
        <row r="301">
          <cell r="A301" t="str">
            <v>E142405</v>
          </cell>
        </row>
        <row r="302">
          <cell r="A302" t="str">
            <v>E142505</v>
          </cell>
        </row>
        <row r="303">
          <cell r="A303" t="str">
            <v>E142605</v>
          </cell>
        </row>
        <row r="304">
          <cell r="A304" t="str">
            <v>E14300T</v>
          </cell>
        </row>
        <row r="305">
          <cell r="A305" t="str">
            <v>E143105</v>
          </cell>
        </row>
        <row r="306">
          <cell r="A306" t="str">
            <v>E143205</v>
          </cell>
        </row>
        <row r="307">
          <cell r="A307" t="str">
            <v>E143305</v>
          </cell>
        </row>
        <row r="308">
          <cell r="A308" t="str">
            <v>E143405</v>
          </cell>
        </row>
        <row r="309">
          <cell r="A309" t="str">
            <v>E14350T</v>
          </cell>
        </row>
        <row r="310">
          <cell r="A310" t="str">
            <v>E143505</v>
          </cell>
        </row>
        <row r="311">
          <cell r="A311" t="str">
            <v>E143510</v>
          </cell>
        </row>
        <row r="312">
          <cell r="A312" t="str">
            <v>E143515</v>
          </cell>
        </row>
        <row r="313">
          <cell r="A313" t="str">
            <v>E143520</v>
          </cell>
        </row>
        <row r="314">
          <cell r="A314" t="str">
            <v>E143525</v>
          </cell>
        </row>
        <row r="315">
          <cell r="A315" t="str">
            <v>E143530</v>
          </cell>
        </row>
        <row r="316">
          <cell r="A316" t="str">
            <v>E143605</v>
          </cell>
        </row>
        <row r="317">
          <cell r="A317" t="str">
            <v>E14370T</v>
          </cell>
        </row>
        <row r="318">
          <cell r="A318" t="str">
            <v>E143705</v>
          </cell>
        </row>
        <row r="319">
          <cell r="A319" t="str">
            <v>E143710</v>
          </cell>
        </row>
        <row r="320">
          <cell r="A320" t="str">
            <v>E143715</v>
          </cell>
        </row>
        <row r="321">
          <cell r="A321" t="str">
            <v>E14380T</v>
          </cell>
        </row>
        <row r="322">
          <cell r="A322" t="str">
            <v>E143805</v>
          </cell>
        </row>
        <row r="323">
          <cell r="A323" t="str">
            <v>E143810</v>
          </cell>
        </row>
        <row r="324">
          <cell r="A324" t="str">
            <v>E143815</v>
          </cell>
        </row>
        <row r="325">
          <cell r="A325" t="str">
            <v>E143820</v>
          </cell>
        </row>
        <row r="326">
          <cell r="A326" t="str">
            <v>E143825</v>
          </cell>
        </row>
        <row r="327">
          <cell r="A327" t="str">
            <v>E14400T</v>
          </cell>
        </row>
        <row r="328">
          <cell r="A328" t="str">
            <v>E144105</v>
          </cell>
        </row>
        <row r="329">
          <cell r="A329" t="str">
            <v>E144205</v>
          </cell>
        </row>
        <row r="330">
          <cell r="A330" t="str">
            <v>E144305</v>
          </cell>
        </row>
        <row r="331">
          <cell r="A331" t="str">
            <v>E144405</v>
          </cell>
        </row>
        <row r="332">
          <cell r="A332" t="str">
            <v>E144505</v>
          </cell>
        </row>
        <row r="333">
          <cell r="A333" t="str">
            <v>E16000T</v>
          </cell>
        </row>
        <row r="334">
          <cell r="A334" t="str">
            <v>E160005</v>
          </cell>
        </row>
        <row r="335">
          <cell r="A335" t="str">
            <v>E16100T</v>
          </cell>
        </row>
        <row r="336">
          <cell r="A336" t="str">
            <v>E161003</v>
          </cell>
        </row>
        <row r="337">
          <cell r="A337" t="str">
            <v>E161005</v>
          </cell>
        </row>
        <row r="338">
          <cell r="A338" t="str">
            <v>E161010</v>
          </cell>
        </row>
        <row r="339">
          <cell r="A339" t="str">
            <v>E161015</v>
          </cell>
        </row>
        <row r="340">
          <cell r="A340" t="str">
            <v>E161020</v>
          </cell>
        </row>
        <row r="341">
          <cell r="A341" t="str">
            <v>E161025</v>
          </cell>
        </row>
        <row r="342">
          <cell r="A342" t="str">
            <v>E161030</v>
          </cell>
        </row>
        <row r="343">
          <cell r="A343" t="str">
            <v>E162005</v>
          </cell>
        </row>
        <row r="344">
          <cell r="A344" t="str">
            <v>E16300T</v>
          </cell>
        </row>
        <row r="345">
          <cell r="A345" t="str">
            <v>E163005</v>
          </cell>
        </row>
        <row r="346">
          <cell r="A346" t="str">
            <v>E163010</v>
          </cell>
        </row>
        <row r="347">
          <cell r="A347" t="str">
            <v>E163015</v>
          </cell>
        </row>
        <row r="348">
          <cell r="A348" t="str">
            <v>E16400T</v>
          </cell>
        </row>
        <row r="349">
          <cell r="A349" t="str">
            <v>E164005</v>
          </cell>
        </row>
        <row r="350">
          <cell r="A350" t="str">
            <v>E164010</v>
          </cell>
        </row>
        <row r="351">
          <cell r="A351" t="str">
            <v>E164015</v>
          </cell>
        </row>
        <row r="352">
          <cell r="A352" t="str">
            <v>E164020</v>
          </cell>
        </row>
        <row r="353">
          <cell r="A353" t="str">
            <v>E164025</v>
          </cell>
        </row>
        <row r="354">
          <cell r="A354" t="str">
            <v>E164030</v>
          </cell>
        </row>
        <row r="355">
          <cell r="A355" t="str">
            <v>E16500T</v>
          </cell>
        </row>
        <row r="356">
          <cell r="A356" t="str">
            <v>E165005</v>
          </cell>
        </row>
        <row r="357">
          <cell r="A357" t="str">
            <v>E165010</v>
          </cell>
        </row>
        <row r="358">
          <cell r="A358" t="str">
            <v>E165015</v>
          </cell>
        </row>
        <row r="359">
          <cell r="A359" t="str">
            <v>E165020</v>
          </cell>
        </row>
        <row r="360">
          <cell r="A360" t="str">
            <v>E16600T</v>
          </cell>
        </row>
        <row r="361">
          <cell r="A361" t="str">
            <v>E166005</v>
          </cell>
        </row>
        <row r="362">
          <cell r="A362" t="str">
            <v>E16610T</v>
          </cell>
        </row>
        <row r="363">
          <cell r="A363" t="str">
            <v>E166103</v>
          </cell>
        </row>
        <row r="364">
          <cell r="A364" t="str">
            <v>E166105</v>
          </cell>
        </row>
        <row r="365">
          <cell r="A365" t="str">
            <v>E166110</v>
          </cell>
        </row>
        <row r="366">
          <cell r="A366" t="str">
            <v>E166115</v>
          </cell>
        </row>
        <row r="367">
          <cell r="A367" t="str">
            <v>E166120</v>
          </cell>
        </row>
        <row r="368">
          <cell r="A368" t="str">
            <v>E16620T</v>
          </cell>
        </row>
        <row r="369">
          <cell r="A369" t="str">
            <v>E166205</v>
          </cell>
        </row>
        <row r="370">
          <cell r="A370" t="str">
            <v>E166210</v>
          </cell>
        </row>
        <row r="371">
          <cell r="A371" t="str">
            <v>E166215</v>
          </cell>
        </row>
        <row r="372">
          <cell r="A372" t="str">
            <v>E166220</v>
          </cell>
        </row>
        <row r="373">
          <cell r="A373" t="str">
            <v>E166225</v>
          </cell>
        </row>
        <row r="374">
          <cell r="A374" t="str">
            <v>E166230</v>
          </cell>
        </row>
        <row r="375">
          <cell r="A375" t="str">
            <v>E166235</v>
          </cell>
        </row>
        <row r="376">
          <cell r="A376" t="str">
            <v>E166240</v>
          </cell>
        </row>
        <row r="377">
          <cell r="A377" t="str">
            <v>E16630T</v>
          </cell>
        </row>
        <row r="378">
          <cell r="A378" t="str">
            <v>E166305</v>
          </cell>
        </row>
        <row r="379">
          <cell r="A379" t="str">
            <v>E166310</v>
          </cell>
        </row>
        <row r="380">
          <cell r="A380" t="str">
            <v>E166315</v>
          </cell>
        </row>
        <row r="381">
          <cell r="A381" t="str">
            <v>E166320</v>
          </cell>
        </row>
        <row r="382">
          <cell r="A382" t="str">
            <v>E16640T</v>
          </cell>
        </row>
        <row r="383">
          <cell r="A383" t="str">
            <v>E166405</v>
          </cell>
        </row>
        <row r="384">
          <cell r="A384" t="str">
            <v>E166410</v>
          </cell>
        </row>
        <row r="385">
          <cell r="A385" t="str">
            <v>E166415</v>
          </cell>
        </row>
        <row r="386">
          <cell r="A386" t="str">
            <v>E166420</v>
          </cell>
        </row>
        <row r="387">
          <cell r="A387" t="str">
            <v>E16700T</v>
          </cell>
        </row>
        <row r="388">
          <cell r="A388" t="str">
            <v>E167005</v>
          </cell>
        </row>
        <row r="389">
          <cell r="A389" t="str">
            <v>E16710T</v>
          </cell>
        </row>
        <row r="390">
          <cell r="A390" t="str">
            <v>E167103</v>
          </cell>
        </row>
        <row r="391">
          <cell r="A391" t="str">
            <v>E167105</v>
          </cell>
        </row>
        <row r="392">
          <cell r="A392" t="str">
            <v>E167110</v>
          </cell>
        </row>
        <row r="393">
          <cell r="A393" t="str">
            <v>E167115</v>
          </cell>
        </row>
        <row r="394">
          <cell r="A394" t="str">
            <v>E167130</v>
          </cell>
        </row>
        <row r="395">
          <cell r="A395" t="str">
            <v>E16720T</v>
          </cell>
        </row>
        <row r="396">
          <cell r="A396" t="str">
            <v>E167203</v>
          </cell>
        </row>
        <row r="397">
          <cell r="A397" t="str">
            <v>E167205</v>
          </cell>
        </row>
        <row r="398">
          <cell r="A398" t="str">
            <v>E167210</v>
          </cell>
        </row>
        <row r="399">
          <cell r="A399" t="str">
            <v>E167215</v>
          </cell>
        </row>
        <row r="400">
          <cell r="A400" t="str">
            <v>E167230</v>
          </cell>
        </row>
        <row r="401">
          <cell r="A401" t="str">
            <v>E16730T</v>
          </cell>
        </row>
        <row r="402">
          <cell r="A402" t="str">
            <v>E167303</v>
          </cell>
        </row>
        <row r="403">
          <cell r="A403" t="str">
            <v>E167305</v>
          </cell>
        </row>
        <row r="404">
          <cell r="A404" t="str">
            <v>E167310</v>
          </cell>
        </row>
        <row r="405">
          <cell r="A405" t="str">
            <v>E167315</v>
          </cell>
        </row>
        <row r="406">
          <cell r="A406" t="str">
            <v>E167330</v>
          </cell>
        </row>
        <row r="407">
          <cell r="A407" t="str">
            <v>E16740T</v>
          </cell>
        </row>
        <row r="408">
          <cell r="A408" t="str">
            <v>E167403</v>
          </cell>
        </row>
        <row r="409">
          <cell r="A409" t="str">
            <v>E167405</v>
          </cell>
        </row>
        <row r="410">
          <cell r="A410" t="str">
            <v>E167410</v>
          </cell>
        </row>
        <row r="411">
          <cell r="A411" t="str">
            <v>E167415</v>
          </cell>
        </row>
        <row r="412">
          <cell r="A412" t="str">
            <v>E167420</v>
          </cell>
        </row>
        <row r="413">
          <cell r="A413" t="str">
            <v>E167430</v>
          </cell>
        </row>
        <row r="414">
          <cell r="A414" t="str">
            <v>E16750T</v>
          </cell>
        </row>
        <row r="415">
          <cell r="A415" t="str">
            <v>E167503</v>
          </cell>
        </row>
        <row r="416">
          <cell r="A416" t="str">
            <v>E167505</v>
          </cell>
        </row>
        <row r="417">
          <cell r="A417" t="str">
            <v>E167510</v>
          </cell>
        </row>
        <row r="418">
          <cell r="A418" t="str">
            <v>E167530</v>
          </cell>
        </row>
        <row r="419">
          <cell r="A419" t="str">
            <v>E16760T</v>
          </cell>
        </row>
        <row r="420">
          <cell r="A420" t="str">
            <v>E167603</v>
          </cell>
        </row>
        <row r="421">
          <cell r="A421" t="str">
            <v>E167605</v>
          </cell>
        </row>
        <row r="422">
          <cell r="A422" t="str">
            <v>E167610</v>
          </cell>
        </row>
        <row r="423">
          <cell r="A423" t="str">
            <v>E167630</v>
          </cell>
        </row>
        <row r="424">
          <cell r="A424" t="str">
            <v>E16770T</v>
          </cell>
        </row>
        <row r="425">
          <cell r="A425" t="str">
            <v>E167703</v>
          </cell>
        </row>
        <row r="426">
          <cell r="A426" t="str">
            <v>E167705</v>
          </cell>
        </row>
        <row r="427">
          <cell r="A427" t="str">
            <v>E167710</v>
          </cell>
        </row>
        <row r="428">
          <cell r="A428" t="str">
            <v>E167730</v>
          </cell>
        </row>
        <row r="429">
          <cell r="A429" t="str">
            <v>E16780T</v>
          </cell>
        </row>
        <row r="430">
          <cell r="A430" t="str">
            <v>E167803</v>
          </cell>
        </row>
        <row r="431">
          <cell r="A431" t="str">
            <v>E167805</v>
          </cell>
        </row>
        <row r="432">
          <cell r="A432" t="str">
            <v>E167810</v>
          </cell>
        </row>
        <row r="433">
          <cell r="A433" t="str">
            <v>E167830</v>
          </cell>
        </row>
        <row r="434">
          <cell r="A434" t="str">
            <v>E16800T</v>
          </cell>
        </row>
        <row r="435">
          <cell r="A435" t="str">
            <v>E168005</v>
          </cell>
        </row>
        <row r="436">
          <cell r="A436" t="str">
            <v>E168010</v>
          </cell>
        </row>
        <row r="437">
          <cell r="A437" t="str">
            <v>E168015</v>
          </cell>
        </row>
        <row r="438">
          <cell r="A438" t="str">
            <v>E168020</v>
          </cell>
        </row>
        <row r="439">
          <cell r="A439" t="str">
            <v>E168021</v>
          </cell>
        </row>
        <row r="440">
          <cell r="A440" t="str">
            <v>E168025</v>
          </cell>
        </row>
        <row r="441">
          <cell r="A441" t="str">
            <v>E16804T</v>
          </cell>
        </row>
        <row r="442">
          <cell r="A442" t="str">
            <v>E168103</v>
          </cell>
        </row>
        <row r="443">
          <cell r="A443" t="str">
            <v>E168105</v>
          </cell>
        </row>
        <row r="444">
          <cell r="A444" t="str">
            <v>E168110</v>
          </cell>
        </row>
        <row r="445">
          <cell r="A445" t="str">
            <v>E168115</v>
          </cell>
        </row>
        <row r="446">
          <cell r="A446" t="str">
            <v>E168055</v>
          </cell>
        </row>
        <row r="447">
          <cell r="A447" t="str">
            <v>E169005</v>
          </cell>
        </row>
        <row r="448">
          <cell r="A448" t="str">
            <v>E180005</v>
          </cell>
        </row>
        <row r="449">
          <cell r="A449" t="str">
            <v>E20000T</v>
          </cell>
        </row>
        <row r="450">
          <cell r="A450" t="str">
            <v>E200005</v>
          </cell>
        </row>
        <row r="451">
          <cell r="A451" t="str">
            <v>E21000T</v>
          </cell>
        </row>
        <row r="452">
          <cell r="A452" t="str">
            <v>E210005</v>
          </cell>
        </row>
        <row r="453">
          <cell r="A453" t="str">
            <v>E21100T</v>
          </cell>
        </row>
        <row r="454">
          <cell r="A454" t="str">
            <v>E211005</v>
          </cell>
        </row>
        <row r="455">
          <cell r="A455" t="str">
            <v>E21110T</v>
          </cell>
        </row>
        <row r="456">
          <cell r="A456" t="str">
            <v>E211103</v>
          </cell>
        </row>
        <row r="457">
          <cell r="A457" t="str">
            <v>E211105</v>
          </cell>
        </row>
        <row r="458">
          <cell r="A458" t="str">
            <v>E211110</v>
          </cell>
        </row>
        <row r="459">
          <cell r="A459" t="str">
            <v>E211115</v>
          </cell>
        </row>
        <row r="460">
          <cell r="A460" t="str">
            <v>E211120</v>
          </cell>
        </row>
        <row r="461">
          <cell r="A461" t="str">
            <v>E21120T</v>
          </cell>
        </row>
        <row r="462">
          <cell r="A462" t="str">
            <v>E211203</v>
          </cell>
        </row>
        <row r="463">
          <cell r="A463" t="str">
            <v>E211205</v>
          </cell>
        </row>
        <row r="464">
          <cell r="A464" t="str">
            <v>E211210</v>
          </cell>
        </row>
        <row r="465">
          <cell r="A465" t="str">
            <v>E211215</v>
          </cell>
        </row>
        <row r="466">
          <cell r="A466" t="str">
            <v>E211220</v>
          </cell>
        </row>
        <row r="467">
          <cell r="A467" t="str">
            <v>E21130T</v>
          </cell>
        </row>
        <row r="468">
          <cell r="A468" t="str">
            <v>E211305</v>
          </cell>
        </row>
        <row r="469">
          <cell r="A469" t="str">
            <v>E211310</v>
          </cell>
        </row>
        <row r="470">
          <cell r="A470" t="str">
            <v>E211315</v>
          </cell>
        </row>
        <row r="471">
          <cell r="A471" t="str">
            <v>E211320</v>
          </cell>
        </row>
        <row r="472">
          <cell r="A472" t="str">
            <v>E211325</v>
          </cell>
        </row>
        <row r="473">
          <cell r="A473" t="str">
            <v>E21140T</v>
          </cell>
        </row>
        <row r="474">
          <cell r="A474" t="str">
            <v>E211405</v>
          </cell>
        </row>
        <row r="475">
          <cell r="A475" t="str">
            <v>E211410</v>
          </cell>
        </row>
        <row r="476">
          <cell r="A476" t="str">
            <v>E211415</v>
          </cell>
        </row>
        <row r="477">
          <cell r="A477" t="str">
            <v>E211420</v>
          </cell>
        </row>
        <row r="478">
          <cell r="A478" t="str">
            <v>E211425</v>
          </cell>
        </row>
        <row r="479">
          <cell r="A479" t="str">
            <v>E211430</v>
          </cell>
        </row>
        <row r="480">
          <cell r="A480" t="str">
            <v>E211435</v>
          </cell>
        </row>
        <row r="481">
          <cell r="A481" t="str">
            <v>E21200T</v>
          </cell>
        </row>
        <row r="482">
          <cell r="A482" t="str">
            <v>E212005</v>
          </cell>
        </row>
        <row r="483">
          <cell r="A483" t="str">
            <v>E21210T</v>
          </cell>
        </row>
        <row r="484">
          <cell r="A484" t="str">
            <v>E212103</v>
          </cell>
        </row>
        <row r="485">
          <cell r="A485" t="str">
            <v>E212105</v>
          </cell>
        </row>
        <row r="486">
          <cell r="A486" t="str">
            <v>E212110</v>
          </cell>
        </row>
        <row r="487">
          <cell r="A487" t="str">
            <v>E212115</v>
          </cell>
        </row>
        <row r="488">
          <cell r="A488" t="str">
            <v>E212120</v>
          </cell>
        </row>
        <row r="489">
          <cell r="A489" t="str">
            <v>E212125</v>
          </cell>
        </row>
        <row r="490">
          <cell r="A490" t="str">
            <v>E21220T</v>
          </cell>
        </row>
        <row r="491">
          <cell r="A491" t="str">
            <v>E212203</v>
          </cell>
        </row>
        <row r="492">
          <cell r="A492" t="str">
            <v>E212205</v>
          </cell>
        </row>
        <row r="493">
          <cell r="A493" t="str">
            <v>E212210</v>
          </cell>
        </row>
        <row r="494">
          <cell r="A494" t="str">
            <v>E212215</v>
          </cell>
        </row>
        <row r="495">
          <cell r="A495" t="str">
            <v>E21230T</v>
          </cell>
        </row>
        <row r="496">
          <cell r="A496" t="str">
            <v>E212303</v>
          </cell>
        </row>
        <row r="497">
          <cell r="A497" t="str">
            <v>E212305</v>
          </cell>
        </row>
        <row r="498">
          <cell r="A498" t="str">
            <v>E212310</v>
          </cell>
        </row>
        <row r="499">
          <cell r="A499" t="str">
            <v>E212315</v>
          </cell>
        </row>
        <row r="500">
          <cell r="A500" t="str">
            <v>E212320</v>
          </cell>
        </row>
        <row r="501">
          <cell r="A501" t="str">
            <v>E212325</v>
          </cell>
        </row>
        <row r="502">
          <cell r="A502" t="str">
            <v>E21240T</v>
          </cell>
        </row>
        <row r="503">
          <cell r="A503" t="str">
            <v>E212403</v>
          </cell>
        </row>
        <row r="504">
          <cell r="A504" t="str">
            <v>E212405</v>
          </cell>
        </row>
        <row r="505">
          <cell r="A505" t="str">
            <v>E212410</v>
          </cell>
        </row>
        <row r="506">
          <cell r="A506" t="str">
            <v>E212415</v>
          </cell>
        </row>
        <row r="507">
          <cell r="A507" t="str">
            <v>E212420</v>
          </cell>
        </row>
        <row r="508">
          <cell r="A508" t="str">
            <v>E212425</v>
          </cell>
        </row>
        <row r="509">
          <cell r="A509" t="str">
            <v>E21250T</v>
          </cell>
        </row>
        <row r="510">
          <cell r="A510" t="str">
            <v>E212503</v>
          </cell>
        </row>
        <row r="511">
          <cell r="A511" t="str">
            <v>E212505</v>
          </cell>
        </row>
        <row r="512">
          <cell r="A512" t="str">
            <v>E212510</v>
          </cell>
        </row>
        <row r="513">
          <cell r="A513" t="str">
            <v>E212515</v>
          </cell>
        </row>
        <row r="514">
          <cell r="A514" t="str">
            <v>E212520</v>
          </cell>
        </row>
        <row r="515">
          <cell r="A515" t="str">
            <v>E21260T</v>
          </cell>
        </row>
        <row r="516">
          <cell r="A516" t="str">
            <v>E212603</v>
          </cell>
        </row>
        <row r="517">
          <cell r="A517" t="str">
            <v>E212605</v>
          </cell>
        </row>
        <row r="518">
          <cell r="A518" t="str">
            <v>E212610</v>
          </cell>
        </row>
        <row r="519">
          <cell r="A519" t="str">
            <v>E212615</v>
          </cell>
        </row>
        <row r="520">
          <cell r="A520" t="str">
            <v>E212620</v>
          </cell>
        </row>
        <row r="521">
          <cell r="A521" t="str">
            <v>E212625</v>
          </cell>
        </row>
        <row r="522">
          <cell r="A522" t="str">
            <v>E212630</v>
          </cell>
        </row>
        <row r="523">
          <cell r="A523" t="str">
            <v>E212635</v>
          </cell>
        </row>
        <row r="524">
          <cell r="A524" t="str">
            <v>E212640</v>
          </cell>
        </row>
        <row r="525">
          <cell r="A525" t="str">
            <v>E212645</v>
          </cell>
        </row>
        <row r="526">
          <cell r="A526" t="str">
            <v>E212650</v>
          </cell>
        </row>
        <row r="527">
          <cell r="A527" t="str">
            <v>E212655</v>
          </cell>
        </row>
        <row r="528">
          <cell r="A528" t="str">
            <v>E212660</v>
          </cell>
        </row>
        <row r="529">
          <cell r="A529" t="str">
            <v>E212665</v>
          </cell>
        </row>
        <row r="530">
          <cell r="A530" t="str">
            <v>E21300T</v>
          </cell>
        </row>
        <row r="531">
          <cell r="A531" t="str">
            <v>E213005</v>
          </cell>
        </row>
        <row r="532">
          <cell r="A532" t="str">
            <v>E21310T</v>
          </cell>
        </row>
        <row r="533">
          <cell r="A533" t="str">
            <v>E213103</v>
          </cell>
        </row>
        <row r="534">
          <cell r="A534" t="str">
            <v>E213105</v>
          </cell>
        </row>
        <row r="535">
          <cell r="A535" t="str">
            <v>E213110</v>
          </cell>
        </row>
        <row r="536">
          <cell r="A536" t="str">
            <v>E213115</v>
          </cell>
        </row>
        <row r="537">
          <cell r="A537" t="str">
            <v>E213120</v>
          </cell>
        </row>
        <row r="538">
          <cell r="A538" t="str">
            <v>E21320T</v>
          </cell>
        </row>
        <row r="539">
          <cell r="A539" t="str">
            <v>E213203</v>
          </cell>
        </row>
        <row r="540">
          <cell r="A540" t="str">
            <v>E213205</v>
          </cell>
        </row>
        <row r="541">
          <cell r="A541" t="str">
            <v>E213210</v>
          </cell>
        </row>
        <row r="542">
          <cell r="A542" t="str">
            <v>E213215</v>
          </cell>
        </row>
        <row r="543">
          <cell r="A543" t="str">
            <v>E213220</v>
          </cell>
        </row>
        <row r="544">
          <cell r="A544" t="str">
            <v>E21330T</v>
          </cell>
        </row>
        <row r="545">
          <cell r="A545" t="str">
            <v>E213303</v>
          </cell>
        </row>
        <row r="546">
          <cell r="A546" t="str">
            <v>E213305</v>
          </cell>
        </row>
        <row r="547">
          <cell r="A547" t="str">
            <v>E213310</v>
          </cell>
        </row>
        <row r="548">
          <cell r="A548" t="str">
            <v>E213315</v>
          </cell>
        </row>
        <row r="549">
          <cell r="A549" t="str">
            <v>E21340T</v>
          </cell>
        </row>
        <row r="550">
          <cell r="A550" t="str">
            <v>E213403</v>
          </cell>
        </row>
        <row r="551">
          <cell r="A551" t="str">
            <v>E213405</v>
          </cell>
        </row>
        <row r="552">
          <cell r="A552" t="str">
            <v>E213410</v>
          </cell>
        </row>
        <row r="553">
          <cell r="A553" t="str">
            <v>E213415</v>
          </cell>
        </row>
        <row r="554">
          <cell r="A554" t="str">
            <v>E213420</v>
          </cell>
        </row>
        <row r="555">
          <cell r="A555" t="str">
            <v>E21350T</v>
          </cell>
        </row>
        <row r="556">
          <cell r="A556" t="str">
            <v>E213505</v>
          </cell>
        </row>
        <row r="557">
          <cell r="A557" t="str">
            <v>E213510</v>
          </cell>
        </row>
        <row r="558">
          <cell r="A558" t="str">
            <v>E213515</v>
          </cell>
        </row>
        <row r="559">
          <cell r="A559" t="str">
            <v>E213520</v>
          </cell>
        </row>
        <row r="560">
          <cell r="A560" t="str">
            <v>E21400T</v>
          </cell>
        </row>
        <row r="561">
          <cell r="A561" t="str">
            <v>E214003</v>
          </cell>
        </row>
        <row r="562">
          <cell r="A562" t="str">
            <v>E214005</v>
          </cell>
        </row>
        <row r="563">
          <cell r="A563" t="str">
            <v>E214015</v>
          </cell>
        </row>
        <row r="564">
          <cell r="A564" t="str">
            <v>E214020</v>
          </cell>
        </row>
        <row r="565">
          <cell r="A565" t="str">
            <v>E214025</v>
          </cell>
        </row>
        <row r="566">
          <cell r="A566" t="str">
            <v>E21420T</v>
          </cell>
        </row>
        <row r="567">
          <cell r="A567" t="str">
            <v>E214010</v>
          </cell>
        </row>
        <row r="568">
          <cell r="A568" t="str">
            <v>E214215</v>
          </cell>
        </row>
        <row r="569">
          <cell r="A569" t="str">
            <v>E214220</v>
          </cell>
        </row>
        <row r="570">
          <cell r="A570" t="str">
            <v>E214225</v>
          </cell>
        </row>
        <row r="571">
          <cell r="A571" t="str">
            <v>E21500T</v>
          </cell>
        </row>
        <row r="572">
          <cell r="A572" t="str">
            <v>E215003</v>
          </cell>
        </row>
        <row r="573">
          <cell r="A573" t="str">
            <v>E215005</v>
          </cell>
        </row>
        <row r="574">
          <cell r="A574" t="str">
            <v>E215010</v>
          </cell>
        </row>
        <row r="575">
          <cell r="A575" t="str">
            <v>E21600T</v>
          </cell>
        </row>
        <row r="576">
          <cell r="A576" t="str">
            <v>E216003</v>
          </cell>
        </row>
        <row r="577">
          <cell r="A577" t="str">
            <v>E216005</v>
          </cell>
        </row>
        <row r="578">
          <cell r="A578" t="str">
            <v>E216010</v>
          </cell>
        </row>
        <row r="579">
          <cell r="A579" t="str">
            <v>E216015</v>
          </cell>
        </row>
        <row r="580">
          <cell r="A580" t="str">
            <v>E216020</v>
          </cell>
        </row>
        <row r="581">
          <cell r="A581" t="str">
            <v>E217005</v>
          </cell>
        </row>
        <row r="582">
          <cell r="A582" t="str">
            <v>E21800T</v>
          </cell>
        </row>
        <row r="583">
          <cell r="A583" t="str">
            <v>E218005</v>
          </cell>
        </row>
        <row r="584">
          <cell r="A584" t="str">
            <v>E218010</v>
          </cell>
        </row>
        <row r="585">
          <cell r="A585" t="str">
            <v>E218015</v>
          </cell>
        </row>
        <row r="586">
          <cell r="A586" t="str">
            <v>E218020</v>
          </cell>
        </row>
        <row r="587">
          <cell r="A587" t="str">
            <v>E218025</v>
          </cell>
        </row>
        <row r="588">
          <cell r="A588" t="str">
            <v>E30000T</v>
          </cell>
        </row>
        <row r="589">
          <cell r="A589" t="str">
            <v>E300005</v>
          </cell>
        </row>
        <row r="590">
          <cell r="A590" t="str">
            <v>E31000T</v>
          </cell>
        </row>
        <row r="591">
          <cell r="A591" t="str">
            <v>E310005</v>
          </cell>
        </row>
        <row r="592">
          <cell r="A592" t="str">
            <v>E31100T</v>
          </cell>
        </row>
        <row r="593">
          <cell r="A593" t="str">
            <v>E311003</v>
          </cell>
        </row>
        <row r="594">
          <cell r="A594" t="str">
            <v>E311005</v>
          </cell>
        </row>
        <row r="595">
          <cell r="A595" t="str">
            <v>E311010</v>
          </cell>
        </row>
        <row r="596">
          <cell r="A596" t="str">
            <v>E311015</v>
          </cell>
        </row>
        <row r="597">
          <cell r="A597" t="str">
            <v>E311020</v>
          </cell>
        </row>
        <row r="598">
          <cell r="A598" t="str">
            <v>E311025</v>
          </cell>
        </row>
        <row r="599">
          <cell r="A599" t="str">
            <v>E311030</v>
          </cell>
        </row>
        <row r="600">
          <cell r="A600" t="str">
            <v>E311035</v>
          </cell>
        </row>
        <row r="601">
          <cell r="A601" t="str">
            <v>E311040</v>
          </cell>
        </row>
        <row r="602">
          <cell r="A602" t="str">
            <v>E31200T</v>
          </cell>
        </row>
        <row r="603">
          <cell r="A603" t="str">
            <v>E31140T</v>
          </cell>
        </row>
        <row r="604">
          <cell r="A604" t="str">
            <v>E311045</v>
          </cell>
        </row>
        <row r="605">
          <cell r="A605" t="str">
            <v>E311410</v>
          </cell>
        </row>
        <row r="606">
          <cell r="A606" t="str">
            <v>E311415</v>
          </cell>
        </row>
        <row r="607">
          <cell r="A607" t="str">
            <v>E311420</v>
          </cell>
        </row>
        <row r="608">
          <cell r="A608" t="str">
            <v>E311425</v>
          </cell>
        </row>
        <row r="609">
          <cell r="A609" t="str">
            <v>E311430</v>
          </cell>
        </row>
        <row r="610">
          <cell r="A610" t="str">
            <v>E311435</v>
          </cell>
        </row>
        <row r="611">
          <cell r="A611" t="str">
            <v>E311440</v>
          </cell>
        </row>
        <row r="612">
          <cell r="A612" t="str">
            <v>E311445</v>
          </cell>
        </row>
        <row r="613">
          <cell r="A613" t="str">
            <v>E312003</v>
          </cell>
        </row>
        <row r="614">
          <cell r="A614" t="str">
            <v>E31210T</v>
          </cell>
        </row>
        <row r="615">
          <cell r="A615" t="str">
            <v>E312005</v>
          </cell>
        </row>
        <row r="616">
          <cell r="A616" t="str">
            <v>E312110</v>
          </cell>
        </row>
        <row r="617">
          <cell r="A617" t="str">
            <v>E312115</v>
          </cell>
        </row>
        <row r="618">
          <cell r="A618" t="str">
            <v>E312505</v>
          </cell>
        </row>
        <row r="619">
          <cell r="A619" t="str">
            <v>E313005</v>
          </cell>
        </row>
        <row r="620">
          <cell r="A620" t="str">
            <v>E31400T</v>
          </cell>
        </row>
        <row r="621">
          <cell r="A621" t="str">
            <v>E314003</v>
          </cell>
        </row>
        <row r="622">
          <cell r="A622" t="str">
            <v>E314005</v>
          </cell>
        </row>
        <row r="623">
          <cell r="A623" t="str">
            <v>E314010</v>
          </cell>
        </row>
        <row r="624">
          <cell r="A624" t="str">
            <v>E314015</v>
          </cell>
        </row>
        <row r="625">
          <cell r="A625" t="str">
            <v>E31420T</v>
          </cell>
        </row>
        <row r="626">
          <cell r="A626" t="str">
            <v>E314020</v>
          </cell>
        </row>
        <row r="627">
          <cell r="A627" t="str">
            <v>E314210</v>
          </cell>
        </row>
        <row r="628">
          <cell r="A628" t="str">
            <v>E31430T</v>
          </cell>
        </row>
        <row r="629">
          <cell r="A629" t="str">
            <v>E314025</v>
          </cell>
        </row>
        <row r="630">
          <cell r="A630" t="str">
            <v>E314310</v>
          </cell>
        </row>
        <row r="631">
          <cell r="A631" t="str">
            <v>E31500T</v>
          </cell>
        </row>
        <row r="632">
          <cell r="A632" t="str">
            <v>E315003</v>
          </cell>
        </row>
        <row r="633">
          <cell r="A633" t="str">
            <v>E315005</v>
          </cell>
        </row>
        <row r="634">
          <cell r="A634" t="str">
            <v>E315010</v>
          </cell>
        </row>
        <row r="635">
          <cell r="A635" t="str">
            <v>E315015</v>
          </cell>
        </row>
        <row r="636">
          <cell r="A636" t="str">
            <v>E315030</v>
          </cell>
        </row>
        <row r="637">
          <cell r="A637" t="str">
            <v>E315035</v>
          </cell>
        </row>
        <row r="638">
          <cell r="A638" t="str">
            <v>E31520T</v>
          </cell>
        </row>
        <row r="639">
          <cell r="A639" t="str">
            <v>E315210</v>
          </cell>
        </row>
        <row r="640">
          <cell r="A640" t="str">
            <v>E315215</v>
          </cell>
        </row>
        <row r="641">
          <cell r="A641" t="str">
            <v>E315220</v>
          </cell>
        </row>
        <row r="642">
          <cell r="A642" t="str">
            <v>E315025</v>
          </cell>
        </row>
        <row r="643">
          <cell r="A643" t="str">
            <v>E31530T</v>
          </cell>
        </row>
        <row r="644">
          <cell r="A644" t="str">
            <v>E315310</v>
          </cell>
        </row>
        <row r="645">
          <cell r="A645" t="str">
            <v>E315315</v>
          </cell>
        </row>
        <row r="646">
          <cell r="A646" t="str">
            <v>E315020</v>
          </cell>
        </row>
        <row r="647">
          <cell r="A647" t="str">
            <v>E40000T</v>
          </cell>
        </row>
        <row r="648">
          <cell r="A648" t="str">
            <v>E400005</v>
          </cell>
        </row>
        <row r="649">
          <cell r="A649" t="str">
            <v>E41000T</v>
          </cell>
        </row>
        <row r="650">
          <cell r="A650" t="str">
            <v>E410005</v>
          </cell>
        </row>
        <row r="651">
          <cell r="A651" t="str">
            <v>E41100T</v>
          </cell>
        </row>
        <row r="652">
          <cell r="A652" t="str">
            <v>E411005</v>
          </cell>
        </row>
        <row r="653">
          <cell r="A653" t="str">
            <v>E41110T</v>
          </cell>
        </row>
        <row r="654">
          <cell r="A654" t="str">
            <v>E411103</v>
          </cell>
        </row>
        <row r="655">
          <cell r="A655" t="str">
            <v>E411105</v>
          </cell>
        </row>
        <row r="656">
          <cell r="A656" t="str">
            <v>E411110</v>
          </cell>
        </row>
        <row r="657">
          <cell r="A657" t="str">
            <v>E411115</v>
          </cell>
        </row>
        <row r="658">
          <cell r="A658" t="str">
            <v>E411120</v>
          </cell>
        </row>
        <row r="659">
          <cell r="A659" t="str">
            <v>E411125</v>
          </cell>
        </row>
        <row r="660">
          <cell r="A660" t="str">
            <v>E411130</v>
          </cell>
        </row>
        <row r="661">
          <cell r="A661" t="str">
            <v>E41115T</v>
          </cell>
        </row>
        <row r="662">
          <cell r="A662" t="str">
            <v>E411155</v>
          </cell>
        </row>
        <row r="663">
          <cell r="A663" t="str">
            <v>E41210T</v>
          </cell>
        </row>
        <row r="664">
          <cell r="A664" t="str">
            <v>E412103</v>
          </cell>
        </row>
        <row r="665">
          <cell r="A665" t="str">
            <v>E412105</v>
          </cell>
        </row>
        <row r="666">
          <cell r="A666" t="str">
            <v>E412110</v>
          </cell>
        </row>
        <row r="667">
          <cell r="A667" t="str">
            <v>E412115</v>
          </cell>
        </row>
        <row r="668">
          <cell r="A668" t="str">
            <v>E412120</v>
          </cell>
        </row>
        <row r="669">
          <cell r="A669" t="str">
            <v>E412125</v>
          </cell>
        </row>
        <row r="670">
          <cell r="A670" t="str">
            <v>E412130</v>
          </cell>
        </row>
        <row r="671">
          <cell r="A671" t="str">
            <v>E412135</v>
          </cell>
        </row>
        <row r="672">
          <cell r="A672" t="str">
            <v>E41200T</v>
          </cell>
        </row>
        <row r="673">
          <cell r="A673" t="str">
            <v>E412005</v>
          </cell>
        </row>
        <row r="674">
          <cell r="A674" t="str">
            <v>E41230T</v>
          </cell>
        </row>
        <row r="675">
          <cell r="A675" t="str">
            <v>E412303</v>
          </cell>
        </row>
        <row r="676">
          <cell r="A676" t="str">
            <v>E41240T</v>
          </cell>
        </row>
        <row r="677">
          <cell r="A677" t="str">
            <v>E412403</v>
          </cell>
        </row>
        <row r="678">
          <cell r="A678" t="str">
            <v>E412410</v>
          </cell>
        </row>
        <row r="679">
          <cell r="A679" t="str">
            <v>E412415</v>
          </cell>
        </row>
        <row r="680">
          <cell r="A680" t="str">
            <v>E412420</v>
          </cell>
        </row>
        <row r="681">
          <cell r="A681" t="str">
            <v>E412425</v>
          </cell>
        </row>
        <row r="682">
          <cell r="A682" t="str">
            <v>E412430</v>
          </cell>
        </row>
        <row r="683">
          <cell r="A683" t="str">
            <v>E412435</v>
          </cell>
        </row>
        <row r="684">
          <cell r="A684" t="str">
            <v>E41220T</v>
          </cell>
        </row>
        <row r="685">
          <cell r="A685" t="str">
            <v>E412203</v>
          </cell>
        </row>
        <row r="686">
          <cell r="A686" t="str">
            <v>E412205</v>
          </cell>
        </row>
        <row r="687">
          <cell r="A687" t="str">
            <v>E412210</v>
          </cell>
        </row>
        <row r="688">
          <cell r="A688" t="str">
            <v>E412215</v>
          </cell>
        </row>
        <row r="689">
          <cell r="A689" t="str">
            <v>E413005</v>
          </cell>
        </row>
        <row r="690">
          <cell r="A690" t="str">
            <v>E413505</v>
          </cell>
        </row>
        <row r="691">
          <cell r="A691" t="str">
            <v>E41400T</v>
          </cell>
        </row>
        <row r="692">
          <cell r="A692" t="str">
            <v>E414003</v>
          </cell>
        </row>
        <row r="693">
          <cell r="A693" t="str">
            <v>E414010</v>
          </cell>
        </row>
        <row r="694">
          <cell r="A694" t="str">
            <v>E414015</v>
          </cell>
        </row>
        <row r="695">
          <cell r="A695" t="str">
            <v>E50000T</v>
          </cell>
        </row>
        <row r="696">
          <cell r="A696" t="str">
            <v>E51000T</v>
          </cell>
        </row>
        <row r="697">
          <cell r="A697" t="str">
            <v>E510005</v>
          </cell>
        </row>
        <row r="698">
          <cell r="A698" t="str">
            <v>E51100T</v>
          </cell>
        </row>
        <row r="699">
          <cell r="A699" t="str">
            <v>E511003</v>
          </cell>
        </row>
        <row r="700">
          <cell r="A700" t="str">
            <v>E511005</v>
          </cell>
        </row>
        <row r="701">
          <cell r="A701" t="str">
            <v>E511010</v>
          </cell>
        </row>
        <row r="702">
          <cell r="A702" t="str">
            <v>E511015</v>
          </cell>
        </row>
        <row r="703">
          <cell r="A703" t="str">
            <v>E51200T</v>
          </cell>
        </row>
        <row r="704">
          <cell r="A704" t="str">
            <v>E512003</v>
          </cell>
        </row>
        <row r="705">
          <cell r="A705" t="str">
            <v>E512005</v>
          </cell>
        </row>
        <row r="706">
          <cell r="A706" t="str">
            <v>E512010</v>
          </cell>
        </row>
        <row r="707">
          <cell r="A707" t="str">
            <v>E512015</v>
          </cell>
        </row>
        <row r="708">
          <cell r="A708" t="str">
            <v>E51300T</v>
          </cell>
        </row>
        <row r="709">
          <cell r="A709" t="str">
            <v>E513003</v>
          </cell>
        </row>
        <row r="710">
          <cell r="A710" t="str">
            <v>E513005</v>
          </cell>
        </row>
        <row r="711">
          <cell r="A711" t="str">
            <v>E513505</v>
          </cell>
        </row>
        <row r="712">
          <cell r="A712" t="str">
            <v>E514005</v>
          </cell>
        </row>
        <row r="713">
          <cell r="A713" t="str">
            <v>E514505</v>
          </cell>
        </row>
        <row r="714">
          <cell r="A714" t="str">
            <v>E515005</v>
          </cell>
        </row>
        <row r="715">
          <cell r="A715" t="str">
            <v>E51550T</v>
          </cell>
        </row>
        <row r="716">
          <cell r="A716" t="str">
            <v>E515505</v>
          </cell>
        </row>
        <row r="717">
          <cell r="A717" t="str">
            <v>E515510</v>
          </cell>
        </row>
        <row r="718">
          <cell r="A718" t="str">
            <v>E515515</v>
          </cell>
        </row>
        <row r="719">
          <cell r="A719" t="str">
            <v>E515520</v>
          </cell>
        </row>
        <row r="720">
          <cell r="A720" t="str">
            <v>E60000T</v>
          </cell>
        </row>
        <row r="721">
          <cell r="A721" t="str">
            <v>E61000T</v>
          </cell>
        </row>
        <row r="722">
          <cell r="A722" t="str">
            <v>E610005</v>
          </cell>
        </row>
        <row r="723">
          <cell r="A723" t="str">
            <v>E610010</v>
          </cell>
        </row>
        <row r="724">
          <cell r="A724" t="str">
            <v>E610015</v>
          </cell>
        </row>
        <row r="725">
          <cell r="A725" t="str">
            <v>E610020</v>
          </cell>
        </row>
        <row r="726">
          <cell r="A726" t="str">
            <v>E610025</v>
          </cell>
        </row>
        <row r="727">
          <cell r="A727" t="str">
            <v>E70000T</v>
          </cell>
        </row>
        <row r="728">
          <cell r="A728" t="str">
            <v>E700005</v>
          </cell>
        </row>
        <row r="729">
          <cell r="A729" t="str">
            <v>E71000T</v>
          </cell>
        </row>
        <row r="730">
          <cell r="A730" t="str">
            <v>E710005</v>
          </cell>
        </row>
        <row r="731">
          <cell r="A731" t="str">
            <v>E710010</v>
          </cell>
        </row>
        <row r="732">
          <cell r="A732" t="str">
            <v>E80000T</v>
          </cell>
        </row>
        <row r="733">
          <cell r="A733" t="str">
            <v>E800005</v>
          </cell>
        </row>
        <row r="734">
          <cell r="A734" t="str">
            <v>E81000T</v>
          </cell>
        </row>
        <row r="735">
          <cell r="A735" t="str">
            <v>E810003</v>
          </cell>
        </row>
        <row r="736">
          <cell r="A736" t="str">
            <v>E810005</v>
          </cell>
        </row>
        <row r="737">
          <cell r="A737" t="str">
            <v>E810010</v>
          </cell>
        </row>
        <row r="738">
          <cell r="A738" t="str">
            <v>E90001T</v>
          </cell>
        </row>
        <row r="739">
          <cell r="A739" t="str">
            <v>E910005</v>
          </cell>
        </row>
        <row r="740">
          <cell r="A740" t="str">
            <v>E910010</v>
          </cell>
        </row>
        <row r="741">
          <cell r="A741" t="str">
            <v>E910015</v>
          </cell>
        </row>
        <row r="742">
          <cell r="A742" t="str">
            <v>E999000</v>
          </cell>
        </row>
      </sheetData>
      <sheetData sheetId="2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Stocks"/>
      <sheetName val="DRS Summary"/>
      <sheetName val="Trade Debtors"/>
      <sheetName val="Trade Drs Summary"/>
      <sheetName val="Bad Debt Provision"/>
      <sheetName val="other debtors"/>
      <sheetName val="prepayments"/>
      <sheetName val="Creditors Summary"/>
      <sheetName val="bank balance"/>
      <sheetName val="Accruals"/>
      <sheetName val="Reconcilliation"/>
      <sheetName val="JOURNALS"/>
      <sheetName val="DJE0030798"/>
      <sheetName val="DJE0030828"/>
      <sheetName val="DJE0030831"/>
      <sheetName val="DJE0030833"/>
      <sheetName val="0000030874"/>
      <sheetName val="DJE0030892"/>
      <sheetName val="0000030895"/>
      <sheetName val="0000030918"/>
      <sheetName val="DJE0030956"/>
      <sheetName val="DJE0030985"/>
      <sheetName val="DJE003098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PA Steering Group"/>
      <sheetName val="Business_Delivery Plan_Forecast"/>
      <sheetName val="Low Pressure"/>
      <sheetName val="DWQ Total Compliance"/>
      <sheetName val="User Guidelines"/>
      <sheetName val="ALP Data"/>
      <sheetName val="Year to Year Variance"/>
      <sheetName val="Summary Indicator Progress"/>
      <sheetName val="Dropdown data"/>
      <sheetName val="OPA Summary"/>
      <sheetName val="Definitions"/>
      <sheetName val="Indicator Performance"/>
      <sheetName val="ITS"/>
      <sheetName val="Hosepipe Restrictions"/>
      <sheetName val="Leakage"/>
      <sheetName val="SOSI Absolute"/>
      <sheetName val="SOSI v Target"/>
      <sheetName val="IFOS"/>
      <sheetName val="IFOC"/>
      <sheetName val="Sewer Flooding at Risk"/>
      <sheetName val="Sludge Disposal"/>
      <sheetName val="WwTW Failing Works"/>
      <sheetName val="EPI WW Cat 1&amp;2"/>
      <sheetName val="EPI WW Cat 3"/>
      <sheetName val="EPI Water"/>
      <sheetName val="Complaints"/>
      <sheetName val="Telephone 2"/>
      <sheetName val="Customer Contact"/>
      <sheetName val="Assessed CS"/>
      <sheetName val="Annual Return Info"/>
      <sheetName val="ALP 14_15"/>
      <sheetName val="High Risk Trend"/>
      <sheetName val="Failing Works YTD"/>
      <sheetName val="ITS In Month Performance"/>
      <sheetName val="ITS YTD Performance"/>
      <sheetName val="EPI Cat 1&amp;2 YTD Performance"/>
      <sheetName val="EPI Cat 3 YTD Performance"/>
      <sheetName val="Responsible Managers"/>
      <sheetName val="Losing ONE OPA Point"/>
    </sheetNames>
    <sheetDataSet>
      <sheetData sheetId="0"/>
      <sheetData sheetId="1"/>
      <sheetData sheetId="2"/>
      <sheetData sheetId="3"/>
      <sheetData sheetId="4"/>
      <sheetData sheetId="5"/>
      <sheetData sheetId="6"/>
      <sheetData sheetId="7"/>
      <sheetData sheetId="8"/>
      <sheetData sheetId="9">
        <row r="2">
          <cell r="A2" t="str">
            <v>Month</v>
          </cell>
        </row>
        <row r="6">
          <cell r="A6" t="str">
            <v>Drinking Water Quality</v>
          </cell>
        </row>
        <row r="7">
          <cell r="A7" t="str">
            <v>Low Pressure</v>
          </cell>
        </row>
        <row r="8">
          <cell r="A8" t="str">
            <v>Interruptions to supply</v>
          </cell>
        </row>
        <row r="9">
          <cell r="A9" t="str">
            <v>Hosepipe restrictions</v>
          </cell>
        </row>
        <row r="10">
          <cell r="A10" t="str">
            <v>Leakage</v>
          </cell>
        </row>
        <row r="11">
          <cell r="A11" t="str">
            <v>SOSI absolute</v>
          </cell>
        </row>
        <row r="12">
          <cell r="A12" t="str">
            <v>SOSI v target</v>
          </cell>
        </row>
        <row r="13">
          <cell r="A13" t="str">
            <v>Internal flooding - sewer overloads</v>
          </cell>
        </row>
        <row r="14">
          <cell r="A14" t="str">
            <v>Internal flooding - sewer other causes</v>
          </cell>
        </row>
        <row r="15">
          <cell r="A15" t="str">
            <v>Sewer flooding at risk</v>
          </cell>
        </row>
        <row r="16">
          <cell r="A16" t="str">
            <v>Sludge disposal</v>
          </cell>
        </row>
        <row r="17">
          <cell r="A17" t="str">
            <v>WWTW compliance</v>
          </cell>
        </row>
        <row r="18">
          <cell r="A18" t="str">
            <v>EPI sewage category 1 &amp; 2</v>
          </cell>
        </row>
        <row r="19">
          <cell r="A19" t="str">
            <v>EPI sewage category 3</v>
          </cell>
        </row>
        <row r="20">
          <cell r="A20" t="str">
            <v>EPI water category 1 &amp; 2</v>
          </cell>
        </row>
        <row r="21">
          <cell r="A21" t="str">
            <v>Complaints</v>
          </cell>
        </row>
        <row r="22">
          <cell r="A22" t="str">
            <v>Telephone</v>
          </cell>
        </row>
        <row r="23">
          <cell r="A23" t="str">
            <v>Customer contact</v>
          </cell>
        </row>
        <row r="24">
          <cell r="A24" t="str">
            <v>Assessed customer service</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TTISH WATER CONTRACTING_1_82"/>
      <sheetName val="Info"/>
    </sheetNames>
    <sheetDataSet>
      <sheetData sheetId="0" refreshError="1"/>
      <sheetData sheetId="1" refreshError="1">
        <row r="1">
          <cell r="A1" t="str">
            <v>Emp Number</v>
          </cell>
          <cell r="B1" t="str">
            <v>Emp Name</v>
          </cell>
          <cell r="C1" t="str">
            <v>Emp Surname</v>
          </cell>
          <cell r="D1" t="str">
            <v>Contact Name</v>
          </cell>
        </row>
        <row r="2">
          <cell r="A2">
            <v>21397</v>
          </cell>
          <cell r="B2" t="str">
            <v>ALISTAIR</v>
          </cell>
          <cell r="C2" t="str">
            <v>MACNAB</v>
          </cell>
          <cell r="D2" t="str">
            <v>WILLIAM TURNEY</v>
          </cell>
        </row>
        <row r="3">
          <cell r="A3">
            <v>21397</v>
          </cell>
          <cell r="B3" t="str">
            <v>ALISTAIR</v>
          </cell>
          <cell r="C3" t="str">
            <v>MACNAB</v>
          </cell>
          <cell r="D3" t="str">
            <v>WILLIAM TURNEY</v>
          </cell>
        </row>
        <row r="4">
          <cell r="A4">
            <v>21397</v>
          </cell>
          <cell r="B4" t="str">
            <v>ALISTAIR</v>
          </cell>
          <cell r="C4" t="str">
            <v>MACNAB</v>
          </cell>
          <cell r="D4" t="str">
            <v>WILLIAM TURNEY</v>
          </cell>
        </row>
        <row r="5">
          <cell r="A5">
            <v>21397</v>
          </cell>
          <cell r="B5" t="str">
            <v>ALISTAIR</v>
          </cell>
          <cell r="C5" t="str">
            <v>MACNAB</v>
          </cell>
          <cell r="D5" t="str">
            <v>WILLIAM TURNEY</v>
          </cell>
        </row>
        <row r="6">
          <cell r="A6">
            <v>21397</v>
          </cell>
          <cell r="B6" t="str">
            <v>ALISTAIR</v>
          </cell>
          <cell r="C6" t="str">
            <v>MACNAB</v>
          </cell>
          <cell r="D6" t="str">
            <v>WILLIAM TURNEY</v>
          </cell>
        </row>
        <row r="7">
          <cell r="A7">
            <v>21397</v>
          </cell>
          <cell r="B7" t="str">
            <v>ALISTAIR</v>
          </cell>
          <cell r="C7" t="str">
            <v>MACNAB</v>
          </cell>
          <cell r="D7" t="str">
            <v>WILLIAM LANGAN</v>
          </cell>
        </row>
        <row r="8">
          <cell r="A8">
            <v>21397</v>
          </cell>
          <cell r="B8" t="str">
            <v>ALISTAIR</v>
          </cell>
          <cell r="C8" t="str">
            <v>MACNAB</v>
          </cell>
          <cell r="D8" t="str">
            <v>WILLIAM LANGAN</v>
          </cell>
        </row>
        <row r="9">
          <cell r="A9">
            <v>21397</v>
          </cell>
          <cell r="B9" t="str">
            <v>ALISTAIR</v>
          </cell>
          <cell r="C9" t="str">
            <v>MACNAB</v>
          </cell>
          <cell r="D9" t="str">
            <v>WILLIAM LANGAN</v>
          </cell>
        </row>
        <row r="10">
          <cell r="A10">
            <v>21397</v>
          </cell>
          <cell r="B10" t="str">
            <v>ALISTAIR</v>
          </cell>
          <cell r="C10" t="str">
            <v>MACNAB</v>
          </cell>
          <cell r="D10" t="str">
            <v>WILLIAM LANGAN</v>
          </cell>
        </row>
        <row r="11">
          <cell r="A11">
            <v>21397</v>
          </cell>
          <cell r="B11" t="str">
            <v>ALISTAIR</v>
          </cell>
          <cell r="C11" t="str">
            <v>MACNAB</v>
          </cell>
          <cell r="D11" t="str">
            <v>WILLIAM LANGAN</v>
          </cell>
        </row>
        <row r="12">
          <cell r="A12">
            <v>21397</v>
          </cell>
          <cell r="B12" t="str">
            <v>ALISTAIR</v>
          </cell>
          <cell r="C12" t="str">
            <v>MACNAB</v>
          </cell>
          <cell r="D12" t="str">
            <v>WILLIAM LANGAN</v>
          </cell>
        </row>
        <row r="13">
          <cell r="A13">
            <v>21542</v>
          </cell>
          <cell r="B13" t="str">
            <v xml:space="preserve">GRAHAM </v>
          </cell>
          <cell r="C13" t="str">
            <v>HANNAH</v>
          </cell>
          <cell r="D13" t="str">
            <v>CLARKE CHING</v>
          </cell>
        </row>
        <row r="14">
          <cell r="A14">
            <v>21542</v>
          </cell>
          <cell r="B14" t="str">
            <v xml:space="preserve">GRAHAM </v>
          </cell>
          <cell r="C14" t="str">
            <v>HANNAH</v>
          </cell>
          <cell r="D14" t="str">
            <v>CLARKE CHING</v>
          </cell>
        </row>
        <row r="15">
          <cell r="A15">
            <v>21542</v>
          </cell>
          <cell r="B15" t="str">
            <v xml:space="preserve">GRAHAM </v>
          </cell>
          <cell r="C15" t="str">
            <v>HANNAH</v>
          </cell>
          <cell r="D15" t="str">
            <v>CLARKE CHING</v>
          </cell>
        </row>
        <row r="16">
          <cell r="A16">
            <v>21542</v>
          </cell>
          <cell r="B16" t="str">
            <v xml:space="preserve">GRAHAM </v>
          </cell>
          <cell r="C16" t="str">
            <v>HANNAH</v>
          </cell>
          <cell r="D16" t="str">
            <v>CLARKE CHING</v>
          </cell>
        </row>
        <row r="17">
          <cell r="A17">
            <v>21542</v>
          </cell>
          <cell r="B17" t="str">
            <v xml:space="preserve">GRAHAM </v>
          </cell>
          <cell r="C17" t="str">
            <v>HANNAH</v>
          </cell>
          <cell r="D17" t="str">
            <v>CLARKE CHING</v>
          </cell>
        </row>
        <row r="18">
          <cell r="A18">
            <v>21542</v>
          </cell>
          <cell r="B18" t="str">
            <v xml:space="preserve">GRAHAM </v>
          </cell>
          <cell r="C18" t="str">
            <v>HANNAH</v>
          </cell>
          <cell r="D18" t="str">
            <v>FIONA SHEPHERD</v>
          </cell>
        </row>
        <row r="19">
          <cell r="A19">
            <v>21542</v>
          </cell>
          <cell r="B19" t="str">
            <v xml:space="preserve">GRAHAM </v>
          </cell>
          <cell r="C19" t="str">
            <v>HANNAH</v>
          </cell>
          <cell r="D19" t="str">
            <v>FIONA SHEPHERD</v>
          </cell>
        </row>
        <row r="20">
          <cell r="A20">
            <v>21542</v>
          </cell>
          <cell r="B20" t="str">
            <v xml:space="preserve">GRAHAM </v>
          </cell>
          <cell r="C20" t="str">
            <v>HANNAH</v>
          </cell>
          <cell r="D20" t="str">
            <v>FIONA SHEPHERD</v>
          </cell>
        </row>
        <row r="21">
          <cell r="A21">
            <v>21542</v>
          </cell>
          <cell r="B21" t="str">
            <v xml:space="preserve">GRAHAM </v>
          </cell>
          <cell r="C21" t="str">
            <v>HANNAH</v>
          </cell>
          <cell r="D21" t="str">
            <v>FIONA SHEPHERD</v>
          </cell>
        </row>
        <row r="22">
          <cell r="A22">
            <v>21542</v>
          </cell>
          <cell r="B22" t="str">
            <v xml:space="preserve">GRAHAM </v>
          </cell>
          <cell r="C22" t="str">
            <v>HANNAH</v>
          </cell>
          <cell r="D22" t="str">
            <v>FIONA SHEPHERD</v>
          </cell>
        </row>
        <row r="23">
          <cell r="A23">
            <v>21542</v>
          </cell>
          <cell r="B23" t="str">
            <v xml:space="preserve">GRAHAM </v>
          </cell>
          <cell r="C23" t="str">
            <v>HANNAH</v>
          </cell>
          <cell r="D23" t="str">
            <v>FIONA SHEPHERD</v>
          </cell>
        </row>
        <row r="24">
          <cell r="A24">
            <v>21682</v>
          </cell>
          <cell r="B24" t="str">
            <v>CLARK</v>
          </cell>
          <cell r="C24" t="str">
            <v>GILMOUR</v>
          </cell>
          <cell r="D24" t="str">
            <v>STEVEN WINETROBE</v>
          </cell>
        </row>
        <row r="25">
          <cell r="A25">
            <v>21682</v>
          </cell>
          <cell r="B25" t="str">
            <v>CLARK</v>
          </cell>
          <cell r="C25" t="str">
            <v>GILMOUR</v>
          </cell>
          <cell r="D25" t="str">
            <v>STEVEN WINETROBE</v>
          </cell>
        </row>
        <row r="26">
          <cell r="A26">
            <v>21682</v>
          </cell>
          <cell r="B26" t="str">
            <v>CLARK</v>
          </cell>
          <cell r="C26" t="str">
            <v>GILMOUR</v>
          </cell>
          <cell r="D26" t="str">
            <v>STEVEN WINETROBE</v>
          </cell>
        </row>
        <row r="27">
          <cell r="A27">
            <v>21682</v>
          </cell>
          <cell r="B27" t="str">
            <v>CLARK</v>
          </cell>
          <cell r="C27" t="str">
            <v>GILMOUR</v>
          </cell>
          <cell r="D27" t="str">
            <v>STEVEN WINETROBE</v>
          </cell>
        </row>
        <row r="28">
          <cell r="A28">
            <v>21682</v>
          </cell>
          <cell r="B28" t="str">
            <v>CLARK</v>
          </cell>
          <cell r="C28" t="str">
            <v>GILMOUR</v>
          </cell>
          <cell r="D28" t="str">
            <v>STEVEN WINETROBE</v>
          </cell>
        </row>
        <row r="29">
          <cell r="A29">
            <v>21682</v>
          </cell>
          <cell r="B29" t="str">
            <v>CLARK</v>
          </cell>
          <cell r="C29" t="str">
            <v>GILMOUR</v>
          </cell>
          <cell r="D29" t="str">
            <v>STEVEN WINETROBE</v>
          </cell>
        </row>
        <row r="30">
          <cell r="A30">
            <v>21682</v>
          </cell>
          <cell r="B30" t="str">
            <v>CLARK</v>
          </cell>
          <cell r="C30" t="str">
            <v>GILMOUR</v>
          </cell>
          <cell r="D30" t="str">
            <v>ALISTAIR DAVIDSON</v>
          </cell>
        </row>
        <row r="31">
          <cell r="A31">
            <v>21682</v>
          </cell>
          <cell r="B31" t="str">
            <v>CLARK</v>
          </cell>
          <cell r="C31" t="str">
            <v>GILMOUR</v>
          </cell>
          <cell r="D31" t="str">
            <v>ALISTAIR DAVIDSON</v>
          </cell>
        </row>
        <row r="32">
          <cell r="A32">
            <v>21682</v>
          </cell>
          <cell r="B32" t="str">
            <v>CLARK</v>
          </cell>
          <cell r="C32" t="str">
            <v>GILMOUR</v>
          </cell>
          <cell r="D32" t="str">
            <v>ALISTAIR DAVIDSON</v>
          </cell>
        </row>
        <row r="33">
          <cell r="A33">
            <v>21682</v>
          </cell>
          <cell r="B33" t="str">
            <v>CLARK</v>
          </cell>
          <cell r="C33" t="str">
            <v>GILMOUR</v>
          </cell>
          <cell r="D33" t="str">
            <v>ALISTAIR DAVIDSON</v>
          </cell>
        </row>
        <row r="34">
          <cell r="A34">
            <v>21682</v>
          </cell>
          <cell r="B34" t="str">
            <v>CLARK</v>
          </cell>
          <cell r="C34" t="str">
            <v>GILMOUR</v>
          </cell>
          <cell r="D34" t="str">
            <v>ALISTAIR DAVIDSON</v>
          </cell>
        </row>
        <row r="35">
          <cell r="A35">
            <v>21682</v>
          </cell>
          <cell r="B35" t="str">
            <v>CLARK</v>
          </cell>
          <cell r="C35" t="str">
            <v>GILMOUR</v>
          </cell>
          <cell r="D35" t="str">
            <v>ALISTAIR DAVIDSON</v>
          </cell>
        </row>
        <row r="36">
          <cell r="A36">
            <v>21765</v>
          </cell>
          <cell r="B36" t="str">
            <v xml:space="preserve">KATARZYNA </v>
          </cell>
          <cell r="C36" t="str">
            <v>GINTER</v>
          </cell>
          <cell r="D36" t="str">
            <v>CELIA HUNTER</v>
          </cell>
        </row>
        <row r="37">
          <cell r="A37">
            <v>21765</v>
          </cell>
          <cell r="B37" t="str">
            <v xml:space="preserve">KATARZYNA </v>
          </cell>
          <cell r="C37" t="str">
            <v>GINTER</v>
          </cell>
          <cell r="D37" t="str">
            <v>CELIA HUNTER</v>
          </cell>
        </row>
        <row r="38">
          <cell r="A38">
            <v>21765</v>
          </cell>
          <cell r="B38" t="str">
            <v xml:space="preserve">KATARZYNA </v>
          </cell>
          <cell r="C38" t="str">
            <v>GINTER</v>
          </cell>
          <cell r="D38" t="str">
            <v>CELIA HUNTER</v>
          </cell>
        </row>
        <row r="39">
          <cell r="A39">
            <v>21765</v>
          </cell>
          <cell r="B39" t="str">
            <v xml:space="preserve">KATARZYNA </v>
          </cell>
          <cell r="C39" t="str">
            <v>GINTER</v>
          </cell>
          <cell r="D39" t="str">
            <v>CELIA HUNTER</v>
          </cell>
        </row>
        <row r="40">
          <cell r="A40">
            <v>21765</v>
          </cell>
          <cell r="B40" t="str">
            <v xml:space="preserve">KATARZYNA </v>
          </cell>
          <cell r="C40" t="str">
            <v>GINTER</v>
          </cell>
          <cell r="D40" t="str">
            <v>CELIA HUNTER</v>
          </cell>
        </row>
        <row r="41">
          <cell r="A41">
            <v>21765</v>
          </cell>
          <cell r="B41" t="str">
            <v xml:space="preserve">KATARZYNA </v>
          </cell>
          <cell r="C41" t="str">
            <v>GINTER</v>
          </cell>
          <cell r="D41" t="str">
            <v>CELIA HUNTER</v>
          </cell>
        </row>
        <row r="42">
          <cell r="A42">
            <v>21765</v>
          </cell>
          <cell r="B42" t="str">
            <v xml:space="preserve">KATARZYNA </v>
          </cell>
          <cell r="C42" t="str">
            <v>GINTER</v>
          </cell>
          <cell r="D42" t="str">
            <v>ANDREA CHRISTIE</v>
          </cell>
        </row>
        <row r="43">
          <cell r="A43">
            <v>21765</v>
          </cell>
          <cell r="B43" t="str">
            <v xml:space="preserve">KATARZYNA </v>
          </cell>
          <cell r="C43" t="str">
            <v>GINTER</v>
          </cell>
          <cell r="D43" t="str">
            <v>ANDREA CHRISTIE</v>
          </cell>
        </row>
        <row r="44">
          <cell r="A44">
            <v>21765</v>
          </cell>
          <cell r="B44" t="str">
            <v xml:space="preserve">KATARZYNA </v>
          </cell>
          <cell r="C44" t="str">
            <v>GINTER</v>
          </cell>
          <cell r="D44" t="str">
            <v>ANDREA CHRISTIE</v>
          </cell>
        </row>
        <row r="45">
          <cell r="A45">
            <v>21765</v>
          </cell>
          <cell r="B45" t="str">
            <v xml:space="preserve">KATARZYNA </v>
          </cell>
          <cell r="C45" t="str">
            <v>GINTER</v>
          </cell>
          <cell r="D45" t="str">
            <v>ANDREA CHRISTIE</v>
          </cell>
        </row>
        <row r="46">
          <cell r="A46">
            <v>21765</v>
          </cell>
          <cell r="B46" t="str">
            <v xml:space="preserve">KATARZYNA </v>
          </cell>
          <cell r="C46" t="str">
            <v>GINTER</v>
          </cell>
          <cell r="D46" t="str">
            <v>ANDREA CHRISTIE</v>
          </cell>
        </row>
        <row r="47">
          <cell r="A47">
            <v>21765</v>
          </cell>
          <cell r="B47" t="str">
            <v xml:space="preserve">KATARZYNA </v>
          </cell>
          <cell r="C47" t="str">
            <v>GINTER</v>
          </cell>
          <cell r="D47" t="str">
            <v>ANDREA CHRISTIE</v>
          </cell>
        </row>
        <row r="48">
          <cell r="A48">
            <v>21796</v>
          </cell>
          <cell r="B48" t="str">
            <v>LAUREN</v>
          </cell>
          <cell r="C48" t="str">
            <v>GOURLAY</v>
          </cell>
          <cell r="D48" t="str">
            <v>STUART HILL</v>
          </cell>
        </row>
        <row r="49">
          <cell r="A49">
            <v>21796</v>
          </cell>
          <cell r="B49" t="str">
            <v>LAUREN</v>
          </cell>
          <cell r="C49" t="str">
            <v>GOURLAY</v>
          </cell>
          <cell r="D49" t="str">
            <v>STUART HILL</v>
          </cell>
        </row>
        <row r="50">
          <cell r="A50">
            <v>21796</v>
          </cell>
          <cell r="B50" t="str">
            <v>LAUREN</v>
          </cell>
          <cell r="C50" t="str">
            <v>GOURLAY</v>
          </cell>
          <cell r="D50" t="str">
            <v>STUART HILL</v>
          </cell>
        </row>
        <row r="51">
          <cell r="A51">
            <v>21796</v>
          </cell>
          <cell r="B51" t="str">
            <v>LAUREN</v>
          </cell>
          <cell r="C51" t="str">
            <v>GOURLAY</v>
          </cell>
          <cell r="D51" t="str">
            <v>STUART HILL</v>
          </cell>
        </row>
        <row r="52">
          <cell r="A52">
            <v>21796</v>
          </cell>
          <cell r="B52" t="str">
            <v>LAUREN</v>
          </cell>
          <cell r="C52" t="str">
            <v>GOURLAY</v>
          </cell>
          <cell r="D52" t="str">
            <v>STUART HILL</v>
          </cell>
        </row>
        <row r="53">
          <cell r="A53">
            <v>21796</v>
          </cell>
          <cell r="B53" t="str">
            <v>LAUREN</v>
          </cell>
          <cell r="C53" t="str">
            <v>GOURLAY</v>
          </cell>
          <cell r="D53" t="str">
            <v>ALISTAIR DAVIDSON</v>
          </cell>
        </row>
        <row r="54">
          <cell r="A54">
            <v>21796</v>
          </cell>
          <cell r="B54" t="str">
            <v>LAUREN</v>
          </cell>
          <cell r="C54" t="str">
            <v>GOURLAY</v>
          </cell>
          <cell r="D54" t="str">
            <v>ALISTAIR DAVIDSON</v>
          </cell>
        </row>
        <row r="55">
          <cell r="A55">
            <v>21796</v>
          </cell>
          <cell r="B55" t="str">
            <v>LAUREN</v>
          </cell>
          <cell r="C55" t="str">
            <v>GOURLAY</v>
          </cell>
          <cell r="D55" t="str">
            <v>ALISTAIR DAVIDSON</v>
          </cell>
        </row>
        <row r="56">
          <cell r="A56">
            <v>21796</v>
          </cell>
          <cell r="B56" t="str">
            <v>LAUREN</v>
          </cell>
          <cell r="C56" t="str">
            <v>GOURLAY</v>
          </cell>
          <cell r="D56" t="str">
            <v>ALISTAIR DAVIDSON</v>
          </cell>
        </row>
        <row r="57">
          <cell r="A57">
            <v>21796</v>
          </cell>
          <cell r="B57" t="str">
            <v>LAUREN</v>
          </cell>
          <cell r="C57" t="str">
            <v>GOURLAY</v>
          </cell>
          <cell r="D57" t="str">
            <v>ALISTAIR DAVIDSON</v>
          </cell>
        </row>
        <row r="58">
          <cell r="A58">
            <v>21796</v>
          </cell>
          <cell r="B58" t="str">
            <v>LAUREN</v>
          </cell>
          <cell r="C58" t="str">
            <v>GOURLAY</v>
          </cell>
          <cell r="D58" t="str">
            <v>ALISTAIR DAVIDSON</v>
          </cell>
        </row>
        <row r="59">
          <cell r="A59">
            <v>21802</v>
          </cell>
          <cell r="B59" t="str">
            <v>MIROSLAW</v>
          </cell>
          <cell r="C59" t="str">
            <v>KEPINSKI</v>
          </cell>
          <cell r="D59" t="str">
            <v>STEVEN WINETROBE</v>
          </cell>
        </row>
        <row r="60">
          <cell r="A60">
            <v>21802</v>
          </cell>
          <cell r="B60" t="str">
            <v>MIROSLAW</v>
          </cell>
          <cell r="C60" t="str">
            <v>KEPINSKI</v>
          </cell>
          <cell r="D60" t="str">
            <v>STEVEN WINETROBE</v>
          </cell>
        </row>
        <row r="61">
          <cell r="A61">
            <v>21802</v>
          </cell>
          <cell r="B61" t="str">
            <v>MIROSLAW</v>
          </cell>
          <cell r="C61" t="str">
            <v>KEPINSKI</v>
          </cell>
          <cell r="D61" t="str">
            <v>STEVEN WINETROBE</v>
          </cell>
        </row>
        <row r="62">
          <cell r="A62">
            <v>21802</v>
          </cell>
          <cell r="B62" t="str">
            <v>MIROSLAW</v>
          </cell>
          <cell r="C62" t="str">
            <v>KEPINSKI</v>
          </cell>
          <cell r="D62" t="str">
            <v>STEVEN WINETROBE</v>
          </cell>
        </row>
        <row r="63">
          <cell r="A63">
            <v>21802</v>
          </cell>
          <cell r="B63" t="str">
            <v>MIROSLAW</v>
          </cell>
          <cell r="C63" t="str">
            <v>KEPINSKI</v>
          </cell>
          <cell r="D63" t="str">
            <v>STEVEN WINETROBE</v>
          </cell>
        </row>
        <row r="64">
          <cell r="A64">
            <v>21802</v>
          </cell>
          <cell r="B64" t="str">
            <v>MIROSLAW</v>
          </cell>
          <cell r="C64" t="str">
            <v>KEPINSKI</v>
          </cell>
          <cell r="D64" t="str">
            <v>STEVEN WINETROBE</v>
          </cell>
        </row>
        <row r="65">
          <cell r="A65">
            <v>21802</v>
          </cell>
          <cell r="B65" t="str">
            <v>MIROSLAW</v>
          </cell>
          <cell r="C65" t="str">
            <v>KEPINSKI</v>
          </cell>
          <cell r="D65" t="str">
            <v>ERIC FAUVEL</v>
          </cell>
        </row>
        <row r="66">
          <cell r="A66">
            <v>21802</v>
          </cell>
          <cell r="B66" t="str">
            <v>MIROSLAW</v>
          </cell>
          <cell r="C66" t="str">
            <v>KEPINSKI</v>
          </cell>
          <cell r="D66" t="str">
            <v>ERIC FAUVEL</v>
          </cell>
        </row>
        <row r="67">
          <cell r="A67">
            <v>21802</v>
          </cell>
          <cell r="B67" t="str">
            <v>MIROSLAW</v>
          </cell>
          <cell r="C67" t="str">
            <v>KEPINSKI</v>
          </cell>
          <cell r="D67" t="str">
            <v>ERIC FAUVEL</v>
          </cell>
        </row>
        <row r="68">
          <cell r="A68">
            <v>21802</v>
          </cell>
          <cell r="B68" t="str">
            <v>MIROSLAW</v>
          </cell>
          <cell r="C68" t="str">
            <v>KEPINSKI</v>
          </cell>
          <cell r="D68" t="str">
            <v>ERIC FAUVEL</v>
          </cell>
        </row>
        <row r="69">
          <cell r="A69">
            <v>21802</v>
          </cell>
          <cell r="B69" t="str">
            <v>MIROSLAW</v>
          </cell>
          <cell r="C69" t="str">
            <v>KEPINSKI</v>
          </cell>
          <cell r="D69" t="str">
            <v>ERIC FAUVEL</v>
          </cell>
        </row>
        <row r="70">
          <cell r="A70">
            <v>21802</v>
          </cell>
          <cell r="B70" t="str">
            <v>MIROSLAW</v>
          </cell>
          <cell r="C70" t="str">
            <v>KEPINSKI</v>
          </cell>
          <cell r="D70" t="str">
            <v>ERIC FAUVEL</v>
          </cell>
        </row>
        <row r="71">
          <cell r="A71">
            <v>21817</v>
          </cell>
          <cell r="B71" t="str">
            <v>MARC GONZALEZ</v>
          </cell>
          <cell r="C71" t="str">
            <v>VIDAL</v>
          </cell>
          <cell r="D71" t="str">
            <v>ERIC FAUVEL</v>
          </cell>
        </row>
        <row r="72">
          <cell r="A72">
            <v>21817</v>
          </cell>
          <cell r="B72" t="str">
            <v>MARC GONZALEZ</v>
          </cell>
          <cell r="C72" t="str">
            <v>VIDAL</v>
          </cell>
          <cell r="D72" t="str">
            <v>ERIC FAUVEL</v>
          </cell>
        </row>
        <row r="73">
          <cell r="A73">
            <v>21817</v>
          </cell>
          <cell r="B73" t="str">
            <v>MARC GONZALEZ</v>
          </cell>
          <cell r="C73" t="str">
            <v>VIDAL</v>
          </cell>
          <cell r="D73" t="str">
            <v>ERIC FAUVEL</v>
          </cell>
        </row>
        <row r="74">
          <cell r="A74">
            <v>21817</v>
          </cell>
          <cell r="B74" t="str">
            <v>MARC GONZALEZ</v>
          </cell>
          <cell r="C74" t="str">
            <v>VIDAL</v>
          </cell>
          <cell r="D74" t="str">
            <v>ERIC FAUVEL</v>
          </cell>
        </row>
        <row r="75">
          <cell r="A75">
            <v>21817</v>
          </cell>
          <cell r="B75" t="str">
            <v>MARC GONZALEZ</v>
          </cell>
          <cell r="C75" t="str">
            <v>VIDAL</v>
          </cell>
          <cell r="D75" t="str">
            <v>ERIC FAUVEL</v>
          </cell>
        </row>
        <row r="76">
          <cell r="A76">
            <v>21817</v>
          </cell>
          <cell r="B76" t="str">
            <v>MARC GONZALEZ</v>
          </cell>
          <cell r="C76" t="str">
            <v>VIDAL</v>
          </cell>
          <cell r="D76" t="str">
            <v>ERIC FAUVEL</v>
          </cell>
        </row>
        <row r="77">
          <cell r="A77">
            <v>21817</v>
          </cell>
          <cell r="B77" t="str">
            <v>MARC GONZALEZ</v>
          </cell>
          <cell r="C77" t="str">
            <v>VIDAL</v>
          </cell>
          <cell r="D77" t="str">
            <v>PAUL DUFFY</v>
          </cell>
        </row>
        <row r="78">
          <cell r="A78">
            <v>21817</v>
          </cell>
          <cell r="B78" t="str">
            <v>MARC GONZALEZ</v>
          </cell>
          <cell r="C78" t="str">
            <v>VIDAL</v>
          </cell>
          <cell r="D78" t="str">
            <v>PAUL DUFFY</v>
          </cell>
        </row>
        <row r="79">
          <cell r="A79">
            <v>21817</v>
          </cell>
          <cell r="B79" t="str">
            <v>MARC GONZALEZ</v>
          </cell>
          <cell r="C79" t="str">
            <v>VIDAL</v>
          </cell>
          <cell r="D79" t="str">
            <v>PAUL DUFFY</v>
          </cell>
        </row>
        <row r="80">
          <cell r="A80">
            <v>21817</v>
          </cell>
          <cell r="B80" t="str">
            <v>MARC GONZALEZ</v>
          </cell>
          <cell r="C80" t="str">
            <v>VIDAL</v>
          </cell>
          <cell r="D80" t="str">
            <v>PAUL DUFFY</v>
          </cell>
        </row>
        <row r="81">
          <cell r="A81">
            <v>21817</v>
          </cell>
          <cell r="B81" t="str">
            <v>MARC GONZALEZ</v>
          </cell>
          <cell r="C81" t="str">
            <v>VIDAL</v>
          </cell>
          <cell r="D81" t="str">
            <v>PAUL DUFFY</v>
          </cell>
        </row>
        <row r="82">
          <cell r="A82">
            <v>21817</v>
          </cell>
          <cell r="B82" t="str">
            <v>MARC GONZALEZ</v>
          </cell>
          <cell r="C82" t="str">
            <v>VIDAL</v>
          </cell>
          <cell r="D82" t="str">
            <v>PAUL DUFFY</v>
          </cell>
        </row>
        <row r="83">
          <cell r="A83">
            <v>21817</v>
          </cell>
          <cell r="B83" t="str">
            <v>MARC GONZALEZ</v>
          </cell>
          <cell r="C83" t="str">
            <v>VIDAL</v>
          </cell>
          <cell r="D83" t="str">
            <v>MAY MCLEOD</v>
          </cell>
        </row>
        <row r="84">
          <cell r="A84">
            <v>21817</v>
          </cell>
          <cell r="B84" t="str">
            <v>MARC GONZALEZ</v>
          </cell>
          <cell r="C84" t="str">
            <v>VIDAL</v>
          </cell>
          <cell r="D84" t="str">
            <v>MAY MCLEOD</v>
          </cell>
        </row>
        <row r="85">
          <cell r="A85">
            <v>21817</v>
          </cell>
          <cell r="B85" t="str">
            <v>MARC GONZALEZ</v>
          </cell>
          <cell r="C85" t="str">
            <v>VIDAL</v>
          </cell>
          <cell r="D85" t="str">
            <v>MAY MCLEOD</v>
          </cell>
        </row>
        <row r="86">
          <cell r="A86">
            <v>21817</v>
          </cell>
          <cell r="B86" t="str">
            <v>MARC GONZALEZ</v>
          </cell>
          <cell r="C86" t="str">
            <v>VIDAL</v>
          </cell>
          <cell r="D86" t="str">
            <v>MAY MCLEOD</v>
          </cell>
        </row>
        <row r="87">
          <cell r="A87">
            <v>21817</v>
          </cell>
          <cell r="B87" t="str">
            <v>MARC GONZALEZ</v>
          </cell>
          <cell r="C87" t="str">
            <v>VIDAL</v>
          </cell>
          <cell r="D87" t="str">
            <v>MAY MCLEOD</v>
          </cell>
        </row>
        <row r="88">
          <cell r="A88">
            <v>21817</v>
          </cell>
          <cell r="B88" t="str">
            <v>MARC GONZALEZ</v>
          </cell>
          <cell r="C88" t="str">
            <v>VIDAL</v>
          </cell>
          <cell r="D88" t="str">
            <v>MAY MCLEOD</v>
          </cell>
        </row>
        <row r="89">
          <cell r="A89">
            <v>71850</v>
          </cell>
          <cell r="B89" t="str">
            <v>DAMIAN</v>
          </cell>
          <cell r="C89" t="str">
            <v>BURAKOWSKI</v>
          </cell>
          <cell r="D89" t="str">
            <v>PAUL DUFFY</v>
          </cell>
        </row>
        <row r="90">
          <cell r="A90">
            <v>71850</v>
          </cell>
          <cell r="B90" t="str">
            <v>DAMIAN</v>
          </cell>
          <cell r="C90" t="str">
            <v>BURAKOWSKI</v>
          </cell>
          <cell r="D90" t="str">
            <v>PAUL DUFFY</v>
          </cell>
        </row>
        <row r="91">
          <cell r="A91">
            <v>71850</v>
          </cell>
          <cell r="B91" t="str">
            <v>DAMIAN</v>
          </cell>
          <cell r="C91" t="str">
            <v>BURAKOWSKI</v>
          </cell>
          <cell r="D91" t="str">
            <v>PAUL DUFFY</v>
          </cell>
        </row>
        <row r="92">
          <cell r="A92">
            <v>71850</v>
          </cell>
          <cell r="B92" t="str">
            <v>DAMIAN</v>
          </cell>
          <cell r="C92" t="str">
            <v>BURAKOWSKI</v>
          </cell>
          <cell r="D92" t="str">
            <v>PAUL DUFFY</v>
          </cell>
        </row>
        <row r="93">
          <cell r="A93">
            <v>71850</v>
          </cell>
          <cell r="B93" t="str">
            <v>DAMIAN</v>
          </cell>
          <cell r="C93" t="str">
            <v>BURAKOWSKI</v>
          </cell>
          <cell r="D93" t="str">
            <v>PAUL DUFFY</v>
          </cell>
        </row>
        <row r="94">
          <cell r="A94">
            <v>71850</v>
          </cell>
          <cell r="B94" t="str">
            <v>DAMIAN</v>
          </cell>
          <cell r="C94" t="str">
            <v>BURAKOWSKI</v>
          </cell>
          <cell r="D94" t="str">
            <v>PAUL DUFFY</v>
          </cell>
        </row>
        <row r="95">
          <cell r="A95">
            <v>71850</v>
          </cell>
          <cell r="B95" t="str">
            <v>DAMIAN</v>
          </cell>
          <cell r="C95" t="str">
            <v>BURAKOWSKI</v>
          </cell>
          <cell r="D95" t="str">
            <v>MAY MCLEOD</v>
          </cell>
        </row>
        <row r="96">
          <cell r="A96">
            <v>71850</v>
          </cell>
          <cell r="B96" t="str">
            <v>DAMIAN</v>
          </cell>
          <cell r="C96" t="str">
            <v>BURAKOWSKI</v>
          </cell>
          <cell r="D96" t="str">
            <v>MAY MCLEOD</v>
          </cell>
        </row>
        <row r="97">
          <cell r="A97">
            <v>71850</v>
          </cell>
          <cell r="B97" t="str">
            <v>DAMIAN</v>
          </cell>
          <cell r="C97" t="str">
            <v>BURAKOWSKI</v>
          </cell>
          <cell r="D97" t="str">
            <v>MAY MCLEOD</v>
          </cell>
        </row>
        <row r="98">
          <cell r="A98">
            <v>71850</v>
          </cell>
          <cell r="B98" t="str">
            <v>DAMIAN</v>
          </cell>
          <cell r="C98" t="str">
            <v>BURAKOWSKI</v>
          </cell>
          <cell r="D98" t="str">
            <v>MAY MCLEOD</v>
          </cell>
        </row>
        <row r="99">
          <cell r="A99">
            <v>71850</v>
          </cell>
          <cell r="B99" t="str">
            <v>DAMIAN</v>
          </cell>
          <cell r="C99" t="str">
            <v>BURAKOWSKI</v>
          </cell>
          <cell r="D99" t="str">
            <v>MAY MCLEOD</v>
          </cell>
        </row>
        <row r="100">
          <cell r="A100">
            <v>71850</v>
          </cell>
          <cell r="B100" t="str">
            <v>DAMIAN</v>
          </cell>
          <cell r="C100" t="str">
            <v>BURAKOWSKI</v>
          </cell>
          <cell r="D100" t="str">
            <v>MAY MCLEOD</v>
          </cell>
        </row>
        <row r="101">
          <cell r="A101">
            <v>71877</v>
          </cell>
          <cell r="B101" t="str">
            <v>KAROLINA</v>
          </cell>
          <cell r="C101" t="str">
            <v>LABIAK</v>
          </cell>
          <cell r="D101" t="str">
            <v>PAUL DUFFY</v>
          </cell>
        </row>
        <row r="102">
          <cell r="A102">
            <v>71877</v>
          </cell>
          <cell r="B102" t="str">
            <v>KAROLINA</v>
          </cell>
          <cell r="C102" t="str">
            <v>LABIAK</v>
          </cell>
          <cell r="D102" t="str">
            <v>PAUL DUFFY</v>
          </cell>
        </row>
        <row r="103">
          <cell r="A103">
            <v>71877</v>
          </cell>
          <cell r="B103" t="str">
            <v>KAROLINA</v>
          </cell>
          <cell r="C103" t="str">
            <v>LABIAK</v>
          </cell>
          <cell r="D103" t="str">
            <v>PAUL DUFFY</v>
          </cell>
        </row>
        <row r="104">
          <cell r="A104">
            <v>71877</v>
          </cell>
          <cell r="B104" t="str">
            <v>KAROLINA</v>
          </cell>
          <cell r="C104" t="str">
            <v>LABIAK</v>
          </cell>
          <cell r="D104" t="str">
            <v>PAUL DUFFY</v>
          </cell>
        </row>
        <row r="105">
          <cell r="A105">
            <v>71877</v>
          </cell>
          <cell r="B105" t="str">
            <v>KAROLINA</v>
          </cell>
          <cell r="C105" t="str">
            <v>LABIAK</v>
          </cell>
          <cell r="D105" t="str">
            <v>PAUL DUFFY</v>
          </cell>
        </row>
        <row r="106">
          <cell r="A106">
            <v>71877</v>
          </cell>
          <cell r="B106" t="str">
            <v>KAROLINA</v>
          </cell>
          <cell r="C106" t="str">
            <v>LABIAK</v>
          </cell>
          <cell r="D106" t="str">
            <v>PAUL DUFFY</v>
          </cell>
        </row>
        <row r="107">
          <cell r="A107">
            <v>71877</v>
          </cell>
          <cell r="B107" t="str">
            <v>KAROLINA</v>
          </cell>
          <cell r="C107" t="str">
            <v>LABIAK</v>
          </cell>
          <cell r="D107" t="str">
            <v>MAY MCLEOD</v>
          </cell>
        </row>
        <row r="108">
          <cell r="A108">
            <v>71877</v>
          </cell>
          <cell r="B108" t="str">
            <v>KAROLINA</v>
          </cell>
          <cell r="C108" t="str">
            <v>LABIAK</v>
          </cell>
          <cell r="D108" t="str">
            <v>MAY MCLEOD</v>
          </cell>
        </row>
        <row r="109">
          <cell r="A109">
            <v>71877</v>
          </cell>
          <cell r="B109" t="str">
            <v>KAROLINA</v>
          </cell>
          <cell r="C109" t="str">
            <v>LABIAK</v>
          </cell>
          <cell r="D109" t="str">
            <v>MAY MCLEOD</v>
          </cell>
        </row>
        <row r="110">
          <cell r="A110">
            <v>71877</v>
          </cell>
          <cell r="B110" t="str">
            <v>KAROLINA</v>
          </cell>
          <cell r="C110" t="str">
            <v>LABIAK</v>
          </cell>
          <cell r="D110" t="str">
            <v>MAY MCLEOD</v>
          </cell>
        </row>
        <row r="111">
          <cell r="A111">
            <v>71877</v>
          </cell>
          <cell r="B111" t="str">
            <v>KAROLINA</v>
          </cell>
          <cell r="C111" t="str">
            <v>LABIAK</v>
          </cell>
          <cell r="D111" t="str">
            <v>MAY MCLEOD</v>
          </cell>
        </row>
        <row r="112">
          <cell r="A112">
            <v>71877</v>
          </cell>
          <cell r="B112" t="str">
            <v>KAROLINA</v>
          </cell>
          <cell r="C112" t="str">
            <v>LABIAK</v>
          </cell>
          <cell r="D112" t="str">
            <v>MAY MCLEOD</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flow"/>
      <sheetName val="Cover"/>
      <sheetName val="Inputs&gt;&gt;"/>
      <sheetName val="Model coeffs"/>
      <sheetName val="Actual costs"/>
      <sheetName val="Cost drivers"/>
      <sheetName val="Modelling&gt;&gt;"/>
      <sheetName val="Modelled costs"/>
      <sheetName val="Catch up efficiency"/>
      <sheetName val="F_output"/>
      <sheetName val="Checks &gt;&gt;"/>
      <sheetName val="Graphs_for QA"/>
      <sheetName val="Analysis&gt;&gt;"/>
      <sheetName val="Analysis"/>
      <sheetName val="Dashboard"/>
      <sheetName val="For September Board"/>
      <sheetName val="Modelled costs&gt;&gt;"/>
      <sheetName val="FM_R2_v2.2"/>
      <sheetName val="graphs_to QA"/>
    </sheetNames>
    <sheetDataSet>
      <sheetData sheetId="0"/>
      <sheetData sheetId="1"/>
      <sheetData sheetId="2"/>
      <sheetData sheetId="3">
        <row r="3">
          <cell r="B3" t="str">
            <v>Variables</v>
          </cell>
        </row>
      </sheetData>
      <sheetData sheetId="4">
        <row r="2">
          <cell r="B2" t="str">
            <v>Cost category</v>
          </cell>
        </row>
      </sheetData>
      <sheetData sheetId="5">
        <row r="5">
          <cell r="X5">
            <v>0.10766667243432285</v>
          </cell>
        </row>
      </sheetData>
      <sheetData sheetId="6"/>
      <sheetData sheetId="7">
        <row r="2">
          <cell r="A2" t="str">
            <v>Model name</v>
          </cell>
        </row>
      </sheetData>
      <sheetData sheetId="8">
        <row r="6">
          <cell r="C6" t="str">
            <v>2013-14</v>
          </cell>
          <cell r="D6" t="str">
            <v>2014-15</v>
          </cell>
          <cell r="E6" t="str">
            <v>2015-16</v>
          </cell>
          <cell r="F6" t="str">
            <v>2016-17</v>
          </cell>
          <cell r="G6" t="str">
            <v>2017-18</v>
          </cell>
          <cell r="H6" t="str">
            <v>2YRS 2016-17 to 2017-18</v>
          </cell>
        </row>
        <row r="7">
          <cell r="I7">
            <v>1.3857966123137035</v>
          </cell>
        </row>
        <row r="8">
          <cell r="I8">
            <v>1.0750347148882837</v>
          </cell>
        </row>
        <row r="9">
          <cell r="I9">
            <v>1.0615369092131619</v>
          </cell>
        </row>
        <row r="10">
          <cell r="I10">
            <v>0.95042148098861079</v>
          </cell>
        </row>
        <row r="11">
          <cell r="I11">
            <v>0.88423015991400422</v>
          </cell>
        </row>
        <row r="12">
          <cell r="I12">
            <v>0.8666509486509133</v>
          </cell>
        </row>
        <row r="13">
          <cell r="I13">
            <v>0.77353851040450594</v>
          </cell>
        </row>
      </sheetData>
      <sheetData sheetId="9">
        <row r="1">
          <cell r="A1" t="str">
            <v>Acronym</v>
          </cell>
        </row>
      </sheetData>
      <sheetData sheetId="10"/>
      <sheetData sheetId="11"/>
      <sheetData sheetId="12"/>
      <sheetData sheetId="13">
        <row r="6">
          <cell r="C6" t="str">
            <v>Other costs</v>
          </cell>
        </row>
      </sheetData>
      <sheetData sheetId="14"/>
      <sheetData sheetId="15">
        <row r="6">
          <cell r="C6" t="str">
            <v>olsRTC8_t</v>
          </cell>
        </row>
      </sheetData>
      <sheetData sheetId="16" refreshError="1"/>
      <sheetData sheetId="17" refreshError="1"/>
      <sheetData sheetId="1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Documentation"/>
      <sheetName val="ROUNDED"/>
      <sheetName val="TRANSPOSE"/>
      <sheetName val="REPORT"/>
      <sheetName val="ADJ"/>
      <sheetName val="Cashflow"/>
      <sheetName val="P&amp;L"/>
      <sheetName val="BOS"/>
      <sheetName val="TR"/>
      <sheetName val="RecCapitalRev"/>
      <sheetName val="CapexGeneralRates"/>
      <sheetName val="RecOpexToFinStat"/>
      <sheetName val="UAGCAdj"/>
      <sheetName val="CBDRatios"/>
      <sheetName val="KEY"/>
      <sheetName val="DATA"/>
      <sheetName val="CapexFunding"/>
      <sheetName val="Wharv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4">
          <cell r="A4">
            <v>0</v>
          </cell>
          <cell r="B4">
            <v>0</v>
          </cell>
        </row>
        <row r="5">
          <cell r="A5">
            <v>0</v>
          </cell>
          <cell r="B5">
            <v>0</v>
          </cell>
        </row>
        <row r="6">
          <cell r="A6">
            <v>0</v>
          </cell>
          <cell r="B6" t="str">
            <v>SAP code</v>
          </cell>
        </row>
        <row r="7">
          <cell r="A7">
            <v>0</v>
          </cell>
          <cell r="B7" t="str">
            <v>1000OPER_REV</v>
          </cell>
        </row>
        <row r="8">
          <cell r="A8">
            <v>0</v>
          </cell>
          <cell r="B8" t="str">
            <v>1000IFRS_RATES</v>
          </cell>
        </row>
        <row r="9">
          <cell r="A9">
            <v>0</v>
          </cell>
          <cell r="B9" t="str">
            <v>800505</v>
          </cell>
        </row>
        <row r="10">
          <cell r="A10">
            <v>0</v>
          </cell>
          <cell r="B10" t="str">
            <v>1000RATES_MSTS</v>
          </cell>
        </row>
        <row r="11">
          <cell r="A11">
            <v>0</v>
          </cell>
          <cell r="B11" t="str">
            <v>1000RATES-PEN</v>
          </cell>
        </row>
        <row r="12">
          <cell r="A12">
            <v>0</v>
          </cell>
          <cell r="B12" t="str">
            <v>1000RATES_DISC</v>
          </cell>
        </row>
        <row r="13">
          <cell r="A13">
            <v>0</v>
          </cell>
          <cell r="B13" t="str">
            <v>1000RATES_REM</v>
          </cell>
        </row>
        <row r="14">
          <cell r="A14">
            <v>0</v>
          </cell>
          <cell r="B14" t="str">
            <v>1000REV_UC_CO1</v>
          </cell>
        </row>
        <row r="15">
          <cell r="A15">
            <v>0</v>
          </cell>
          <cell r="B15" t="str">
            <v>1000REV_UC_SI1</v>
          </cell>
        </row>
        <row r="16">
          <cell r="A16">
            <v>0</v>
          </cell>
          <cell r="B16" t="str">
            <v>1000REV_UC_LC1</v>
          </cell>
        </row>
        <row r="17">
          <cell r="A17">
            <v>0</v>
          </cell>
          <cell r="B17" t="str">
            <v>1000REV_UC_ET1</v>
          </cell>
        </row>
        <row r="18">
          <cell r="A18">
            <v>0</v>
          </cell>
          <cell r="B18" t="str">
            <v>1000REV_UC_PK1</v>
          </cell>
        </row>
      </sheetData>
      <sheetData sheetId="16" refreshError="1"/>
      <sheetData sheetId="17" refreshError="1"/>
      <sheetData sheetId="1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JOURNAL UPLOAD"/>
    </sheetNames>
    <sheetDataSet>
      <sheetData sheetId="0" refreshError="1">
        <row r="4">
          <cell r="B4" t="str">
            <v>MAN</v>
          </cell>
          <cell r="F4" t="str">
            <v>Beginning of Next Period</v>
          </cell>
        </row>
        <row r="5">
          <cell r="B5" t="str">
            <v>MNE</v>
          </cell>
          <cell r="F5" t="str">
            <v>End of Next Period</v>
          </cell>
        </row>
        <row r="6">
          <cell r="B6" t="str">
            <v>MNW</v>
          </cell>
          <cell r="F6" t="str">
            <v>On Specified Date</v>
          </cell>
        </row>
        <row r="7">
          <cell r="B7" t="str">
            <v>MSE</v>
          </cell>
        </row>
        <row r="8">
          <cell r="B8" t="str">
            <v>MSW</v>
          </cell>
        </row>
        <row r="9">
          <cell r="B9" t="str">
            <v>PAY</v>
          </cell>
        </row>
        <row r="10">
          <cell r="B10" t="str">
            <v>TAX</v>
          </cell>
        </row>
        <row r="11">
          <cell r="B11" t="str">
            <v>TRS</v>
          </cell>
        </row>
        <row r="12">
          <cell r="B12" t="str">
            <v>XMP</v>
          </cell>
        </row>
        <row r="13">
          <cell r="B13" t="str">
            <v>LAB</v>
          </cell>
        </row>
        <row r="14">
          <cell r="B14" t="str">
            <v>FSY</v>
          </cell>
        </row>
        <row r="15">
          <cell r="B15" t="str">
            <v>FIN</v>
          </cell>
        </row>
        <row r="16">
          <cell r="B16" t="str">
            <v>CUS</v>
          </cell>
        </row>
        <row r="17">
          <cell r="B17" t="str">
            <v>CSV</v>
          </cell>
        </row>
        <row r="18">
          <cell r="B18" t="str">
            <v>CSH</v>
          </cell>
        </row>
        <row r="19">
          <cell r="B19" t="str">
            <v>CRP</v>
          </cell>
        </row>
        <row r="20">
          <cell r="B20" t="str">
            <v>ASS</v>
          </cell>
        </row>
      </sheetData>
      <sheetData sheetId="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9 HIRES"/>
      <sheetName val="P9 FUEL"/>
      <sheetName val="P9 INVENTORY"/>
      <sheetName val="P9 PROPERTY"/>
      <sheetName val="P9 IT"/>
      <sheetName val="P9 Orange"/>
      <sheetName val="P9 Vodafon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ol Panel"/>
      <sheetName val="Scenarios"/>
      <sheetName val="Menu impact --&gt;"/>
      <sheetName val="CLEAR_SHEET"/>
      <sheetName val="Menu impact"/>
      <sheetName val="Inputs --&gt;"/>
      <sheetName val="F_Inputs"/>
      <sheetName val="F_Inputs_Clean"/>
      <sheetName val="Menu design"/>
      <sheetName val="Other_Inputs"/>
      <sheetName val="Sheet1"/>
      <sheetName val="Interface"/>
      <sheetName val="Summary"/>
      <sheetName val="Reference lists"/>
    </sheetNames>
    <sheetDataSet>
      <sheetData sheetId="0"/>
      <sheetData sheetId="1">
        <row r="13">
          <cell r="H13">
            <v>1</v>
          </cell>
        </row>
        <row r="16">
          <cell r="H16">
            <v>1</v>
          </cell>
        </row>
        <row r="18">
          <cell r="H18">
            <v>100</v>
          </cell>
        </row>
        <row r="20">
          <cell r="H20">
            <v>0</v>
          </cell>
        </row>
        <row r="22">
          <cell r="H22">
            <v>1</v>
          </cell>
        </row>
        <row r="26">
          <cell r="H26">
            <v>1</v>
          </cell>
        </row>
        <row r="42">
          <cell r="H42">
            <v>3.85E-2</v>
          </cell>
        </row>
        <row r="44">
          <cell r="H44">
            <v>0.625</v>
          </cell>
        </row>
        <row r="46">
          <cell r="H46">
            <v>0.2</v>
          </cell>
        </row>
      </sheetData>
      <sheetData sheetId="2">
        <row r="3">
          <cell r="E3" t="str">
            <v>Base case, Company bid and actuals = Company PR14 plans, no baseline adjustment</v>
          </cell>
          <cell r="F3" t="str">
            <v>Base case, Company bid and actuals = Company PR14 plans, baseline adjusted below 100 to bid</v>
          </cell>
          <cell r="G3" t="str">
            <v>Base case, Company bid and actuals = Company PR14 plans, baseline adjusted below 95 to 5% above bid</v>
          </cell>
          <cell r="H3" t="str">
            <v>Base case, Company bid and actuals = Company PR14 plans, baseline adjusted below 90 to 10% above bid</v>
          </cell>
          <cell r="I3" t="str">
            <v>Spare</v>
          </cell>
          <cell r="J3" t="str">
            <v>Spare</v>
          </cell>
        </row>
      </sheetData>
      <sheetData sheetId="3"/>
      <sheetData sheetId="4"/>
      <sheetData sheetId="5"/>
      <sheetData sheetId="6"/>
      <sheetData sheetId="7"/>
      <sheetData sheetId="8">
        <row r="7">
          <cell r="C7" t="str">
            <v>ANH</v>
          </cell>
          <cell r="D7" t="str">
            <v>W1ZZZ004</v>
          </cell>
        </row>
        <row r="8">
          <cell r="C8" t="str">
            <v>ANH</v>
          </cell>
          <cell r="D8" t="str">
            <v>W9010</v>
          </cell>
        </row>
        <row r="9">
          <cell r="C9" t="str">
            <v>ANH</v>
          </cell>
          <cell r="D9" t="str">
            <v>S1ZZZ004</v>
          </cell>
        </row>
        <row r="10">
          <cell r="C10" t="str">
            <v>ANH</v>
          </cell>
          <cell r="D10" t="str">
            <v>S9010</v>
          </cell>
        </row>
        <row r="11">
          <cell r="C11" t="str">
            <v>ANH</v>
          </cell>
          <cell r="D11" t="str">
            <v>BN1172</v>
          </cell>
        </row>
        <row r="12">
          <cell r="C12" t="str">
            <v>ANH</v>
          </cell>
          <cell r="D12" t="str">
            <v>BN1174</v>
          </cell>
        </row>
        <row r="13">
          <cell r="C13" t="str">
            <v>ANH</v>
          </cell>
          <cell r="D13" t="str">
            <v>BN1176</v>
          </cell>
        </row>
        <row r="14">
          <cell r="C14" t="str">
            <v>ANH</v>
          </cell>
          <cell r="D14" t="str">
            <v>A2004</v>
          </cell>
        </row>
        <row r="15">
          <cell r="C15" t="str">
            <v>ANH</v>
          </cell>
          <cell r="D15" t="str">
            <v>A2005</v>
          </cell>
        </row>
        <row r="16">
          <cell r="C16" t="str">
            <v>ANH</v>
          </cell>
          <cell r="D16" t="str">
            <v>C00007_W011</v>
          </cell>
        </row>
        <row r="17">
          <cell r="C17" t="str">
            <v>ANH</v>
          </cell>
          <cell r="D17" t="str">
            <v>C00008_S011</v>
          </cell>
        </row>
        <row r="18">
          <cell r="C18" t="str">
            <v>ANH</v>
          </cell>
          <cell r="D18" t="str">
            <v>W10004</v>
          </cell>
        </row>
        <row r="19">
          <cell r="C19" t="str">
            <v>ANH</v>
          </cell>
          <cell r="D19" t="str">
            <v>S10004</v>
          </cell>
        </row>
        <row r="20">
          <cell r="C20" t="str">
            <v>ANH</v>
          </cell>
          <cell r="D20" t="str">
            <v>W10001</v>
          </cell>
        </row>
        <row r="21">
          <cell r="C21" t="str">
            <v>ANH</v>
          </cell>
          <cell r="D21" t="str">
            <v>S10001</v>
          </cell>
        </row>
        <row r="22">
          <cell r="C22" t="str">
            <v>ANH</v>
          </cell>
          <cell r="D22" t="str">
            <v>A1013</v>
          </cell>
        </row>
        <row r="23">
          <cell r="C23" t="str">
            <v>ANH</v>
          </cell>
          <cell r="D23" t="str">
            <v>A1014</v>
          </cell>
        </row>
        <row r="24">
          <cell r="C24" t="str">
            <v>ANH</v>
          </cell>
          <cell r="D24" t="str">
            <v>A1005</v>
          </cell>
        </row>
        <row r="25">
          <cell r="C25" t="str">
            <v>ANH</v>
          </cell>
          <cell r="D25" t="str">
            <v>A1007</v>
          </cell>
        </row>
        <row r="26">
          <cell r="C26" t="str">
            <v>NES</v>
          </cell>
          <cell r="D26" t="str">
            <v>W1ZZZ004</v>
          </cell>
        </row>
        <row r="27">
          <cell r="C27" t="str">
            <v>NES</v>
          </cell>
          <cell r="D27" t="str">
            <v>W9010</v>
          </cell>
        </row>
        <row r="28">
          <cell r="C28" t="str">
            <v>NES</v>
          </cell>
          <cell r="D28" t="str">
            <v>S1ZZZ004</v>
          </cell>
        </row>
        <row r="29">
          <cell r="C29" t="str">
            <v>NES</v>
          </cell>
          <cell r="D29" t="str">
            <v>S9010</v>
          </cell>
        </row>
        <row r="30">
          <cell r="C30" t="str">
            <v>NES</v>
          </cell>
          <cell r="D30" t="str">
            <v>BN1172</v>
          </cell>
        </row>
        <row r="31">
          <cell r="C31" t="str">
            <v>NES</v>
          </cell>
          <cell r="D31" t="str">
            <v>BN1174</v>
          </cell>
        </row>
        <row r="32">
          <cell r="C32" t="str">
            <v>NES</v>
          </cell>
          <cell r="D32" t="str">
            <v>BN1176</v>
          </cell>
        </row>
        <row r="33">
          <cell r="C33" t="str">
            <v>NES</v>
          </cell>
          <cell r="D33" t="str">
            <v>A2004</v>
          </cell>
        </row>
        <row r="34">
          <cell r="C34" t="str">
            <v>NES</v>
          </cell>
          <cell r="D34" t="str">
            <v>A2005</v>
          </cell>
        </row>
        <row r="35">
          <cell r="C35" t="str">
            <v>NES</v>
          </cell>
          <cell r="D35" t="str">
            <v>C00007_W011</v>
          </cell>
        </row>
        <row r="36">
          <cell r="C36" t="str">
            <v>NES</v>
          </cell>
          <cell r="D36" t="str">
            <v>C00008_S011</v>
          </cell>
        </row>
        <row r="37">
          <cell r="C37" t="str">
            <v>NES</v>
          </cell>
          <cell r="D37" t="str">
            <v>W10004</v>
          </cell>
        </row>
        <row r="38">
          <cell r="C38" t="str">
            <v>NES</v>
          </cell>
          <cell r="D38" t="str">
            <v>S10004</v>
          </cell>
        </row>
        <row r="39">
          <cell r="C39" t="str">
            <v>NES</v>
          </cell>
          <cell r="D39" t="str">
            <v>W10001</v>
          </cell>
        </row>
        <row r="40">
          <cell r="C40" t="str">
            <v>NES</v>
          </cell>
          <cell r="D40" t="str">
            <v>S10001</v>
          </cell>
        </row>
        <row r="41">
          <cell r="C41" t="str">
            <v>NES</v>
          </cell>
          <cell r="D41" t="str">
            <v>A1013</v>
          </cell>
        </row>
        <row r="42">
          <cell r="C42" t="str">
            <v>NES</v>
          </cell>
          <cell r="D42" t="str">
            <v>A1014</v>
          </cell>
        </row>
        <row r="43">
          <cell r="C43" t="str">
            <v>NES</v>
          </cell>
          <cell r="D43" t="str">
            <v>A1005</v>
          </cell>
        </row>
        <row r="44">
          <cell r="C44" t="str">
            <v>NES</v>
          </cell>
          <cell r="D44" t="str">
            <v>A1007</v>
          </cell>
        </row>
        <row r="45">
          <cell r="C45" t="str">
            <v>NWT</v>
          </cell>
          <cell r="D45" t="str">
            <v>W1ZZZ004</v>
          </cell>
        </row>
        <row r="46">
          <cell r="C46" t="str">
            <v>NWT</v>
          </cell>
          <cell r="D46" t="str">
            <v>W9010</v>
          </cell>
        </row>
        <row r="47">
          <cell r="C47" t="str">
            <v>NWT</v>
          </cell>
          <cell r="D47" t="str">
            <v>S1ZZZ004</v>
          </cell>
        </row>
        <row r="48">
          <cell r="C48" t="str">
            <v>NWT</v>
          </cell>
          <cell r="D48" t="str">
            <v>S9010</v>
          </cell>
        </row>
        <row r="49">
          <cell r="C49" t="str">
            <v>NWT</v>
          </cell>
          <cell r="D49" t="str">
            <v>BN1172</v>
          </cell>
        </row>
        <row r="50">
          <cell r="C50" t="str">
            <v>NWT</v>
          </cell>
          <cell r="D50" t="str">
            <v>BN1174</v>
          </cell>
        </row>
        <row r="51">
          <cell r="C51" t="str">
            <v>NWT</v>
          </cell>
          <cell r="D51" t="str">
            <v>BN1176</v>
          </cell>
        </row>
        <row r="52">
          <cell r="C52" t="str">
            <v>NWT</v>
          </cell>
          <cell r="D52" t="str">
            <v>A2004</v>
          </cell>
        </row>
        <row r="53">
          <cell r="C53" t="str">
            <v>NWT</v>
          </cell>
          <cell r="D53" t="str">
            <v>A2005</v>
          </cell>
        </row>
        <row r="54">
          <cell r="C54" t="str">
            <v>NWT</v>
          </cell>
          <cell r="D54" t="str">
            <v>C00007_W011</v>
          </cell>
        </row>
        <row r="55">
          <cell r="C55" t="str">
            <v>NWT</v>
          </cell>
          <cell r="D55" t="str">
            <v>C00008_S011</v>
          </cell>
        </row>
        <row r="56">
          <cell r="C56" t="str">
            <v>NWT</v>
          </cell>
          <cell r="D56" t="str">
            <v>W10004</v>
          </cell>
        </row>
        <row r="57">
          <cell r="C57" t="str">
            <v>NWT</v>
          </cell>
          <cell r="D57" t="str">
            <v>S10004</v>
          </cell>
        </row>
        <row r="58">
          <cell r="C58" t="str">
            <v>NWT</v>
          </cell>
          <cell r="D58" t="str">
            <v>W10001</v>
          </cell>
        </row>
        <row r="59">
          <cell r="C59" t="str">
            <v>NWT</v>
          </cell>
          <cell r="D59" t="str">
            <v>S10001</v>
          </cell>
        </row>
        <row r="60">
          <cell r="C60" t="str">
            <v>NWT</v>
          </cell>
          <cell r="D60" t="str">
            <v>A1013</v>
          </cell>
        </row>
        <row r="61">
          <cell r="C61" t="str">
            <v>NWT</v>
          </cell>
          <cell r="D61" t="str">
            <v>A1014</v>
          </cell>
        </row>
        <row r="62">
          <cell r="C62" t="str">
            <v>NWT</v>
          </cell>
          <cell r="D62" t="str">
            <v>A1005</v>
          </cell>
        </row>
        <row r="63">
          <cell r="C63" t="str">
            <v>NWT</v>
          </cell>
          <cell r="D63" t="str">
            <v>A1007</v>
          </cell>
        </row>
        <row r="64">
          <cell r="C64" t="str">
            <v>SRN</v>
          </cell>
          <cell r="D64" t="str">
            <v>W1ZZZ004</v>
          </cell>
        </row>
        <row r="65">
          <cell r="C65" t="str">
            <v>SRN</v>
          </cell>
          <cell r="D65" t="str">
            <v>W9010</v>
          </cell>
        </row>
        <row r="66">
          <cell r="C66" t="str">
            <v>SRN</v>
          </cell>
          <cell r="D66" t="str">
            <v>S1ZZZ004</v>
          </cell>
        </row>
        <row r="67">
          <cell r="C67" t="str">
            <v>SRN</v>
          </cell>
          <cell r="D67" t="str">
            <v>S9010</v>
          </cell>
        </row>
        <row r="68">
          <cell r="C68" t="str">
            <v>SRN</v>
          </cell>
          <cell r="D68" t="str">
            <v>BN1172</v>
          </cell>
        </row>
        <row r="69">
          <cell r="C69" t="str">
            <v>SRN</v>
          </cell>
          <cell r="D69" t="str">
            <v>BN1174</v>
          </cell>
        </row>
        <row r="70">
          <cell r="C70" t="str">
            <v>SRN</v>
          </cell>
          <cell r="D70" t="str">
            <v>BN1176</v>
          </cell>
        </row>
        <row r="71">
          <cell r="C71" t="str">
            <v>SRN</v>
          </cell>
          <cell r="D71" t="str">
            <v>A2004</v>
          </cell>
        </row>
        <row r="72">
          <cell r="C72" t="str">
            <v>SRN</v>
          </cell>
          <cell r="D72" t="str">
            <v>A2005</v>
          </cell>
        </row>
        <row r="73">
          <cell r="C73" t="str">
            <v>SRN</v>
          </cell>
          <cell r="D73" t="str">
            <v>C00007_W011</v>
          </cell>
        </row>
        <row r="74">
          <cell r="C74" t="str">
            <v>SRN</v>
          </cell>
          <cell r="D74" t="str">
            <v>C00008_S011</v>
          </cell>
        </row>
        <row r="75">
          <cell r="C75" t="str">
            <v>SRN</v>
          </cell>
          <cell r="D75" t="str">
            <v>W10004</v>
          </cell>
        </row>
        <row r="76">
          <cell r="C76" t="str">
            <v>SRN</v>
          </cell>
          <cell r="D76" t="str">
            <v>S10004</v>
          </cell>
        </row>
        <row r="77">
          <cell r="C77" t="str">
            <v>SRN</v>
          </cell>
          <cell r="D77" t="str">
            <v>W10001</v>
          </cell>
        </row>
        <row r="78">
          <cell r="C78" t="str">
            <v>SRN</v>
          </cell>
          <cell r="D78" t="str">
            <v>S10001</v>
          </cell>
        </row>
        <row r="79">
          <cell r="C79" t="str">
            <v>SRN</v>
          </cell>
          <cell r="D79" t="str">
            <v>A1013</v>
          </cell>
        </row>
        <row r="80">
          <cell r="C80" t="str">
            <v>SRN</v>
          </cell>
          <cell r="D80" t="str">
            <v>A1014</v>
          </cell>
        </row>
        <row r="81">
          <cell r="C81" t="str">
            <v>SRN</v>
          </cell>
          <cell r="D81" t="str">
            <v>A1005</v>
          </cell>
        </row>
        <row r="82">
          <cell r="C82" t="str">
            <v>SRN</v>
          </cell>
          <cell r="D82" t="str">
            <v>A1007</v>
          </cell>
        </row>
        <row r="83">
          <cell r="C83" t="str">
            <v>SVT</v>
          </cell>
          <cell r="D83" t="str">
            <v>W1ZZZ004</v>
          </cell>
        </row>
        <row r="84">
          <cell r="C84" t="str">
            <v>SVT</v>
          </cell>
          <cell r="D84" t="str">
            <v>W9010</v>
          </cell>
        </row>
        <row r="85">
          <cell r="C85" t="str">
            <v>SVT</v>
          </cell>
          <cell r="D85" t="str">
            <v>S1ZZZ004</v>
          </cell>
        </row>
        <row r="86">
          <cell r="C86" t="str">
            <v>SVT</v>
          </cell>
          <cell r="D86" t="str">
            <v>S9010</v>
          </cell>
        </row>
        <row r="87">
          <cell r="C87" t="str">
            <v>SVT</v>
          </cell>
          <cell r="D87" t="str">
            <v>BN1172</v>
          </cell>
        </row>
        <row r="88">
          <cell r="C88" t="str">
            <v>SVT</v>
          </cell>
          <cell r="D88" t="str">
            <v>BN1174</v>
          </cell>
        </row>
        <row r="89">
          <cell r="C89" t="str">
            <v>SVT</v>
          </cell>
          <cell r="D89" t="str">
            <v>BN1176</v>
          </cell>
        </row>
        <row r="90">
          <cell r="C90" t="str">
            <v>SVT</v>
          </cell>
          <cell r="D90" t="str">
            <v>A2004</v>
          </cell>
        </row>
        <row r="91">
          <cell r="C91" t="str">
            <v>SVT</v>
          </cell>
          <cell r="D91" t="str">
            <v>A2005</v>
          </cell>
        </row>
        <row r="92">
          <cell r="C92" t="str">
            <v>SVT</v>
          </cell>
          <cell r="D92" t="str">
            <v>C00007_W011</v>
          </cell>
        </row>
        <row r="93">
          <cell r="C93" t="str">
            <v>SVT</v>
          </cell>
          <cell r="D93" t="str">
            <v>C00008_S011</v>
          </cell>
        </row>
        <row r="94">
          <cell r="C94" t="str">
            <v>SVT</v>
          </cell>
          <cell r="D94" t="str">
            <v>W10004</v>
          </cell>
        </row>
        <row r="95">
          <cell r="C95" t="str">
            <v>SVT</v>
          </cell>
          <cell r="D95" t="str">
            <v>S10004</v>
          </cell>
        </row>
        <row r="96">
          <cell r="C96" t="str">
            <v>SVT</v>
          </cell>
          <cell r="D96" t="str">
            <v>W10001</v>
          </cell>
        </row>
        <row r="97">
          <cell r="C97" t="str">
            <v>SVT</v>
          </cell>
          <cell r="D97" t="str">
            <v>S10001</v>
          </cell>
        </row>
        <row r="98">
          <cell r="C98" t="str">
            <v>SVT</v>
          </cell>
          <cell r="D98" t="str">
            <v>A1013</v>
          </cell>
        </row>
        <row r="99">
          <cell r="C99" t="str">
            <v>SVT</v>
          </cell>
          <cell r="D99" t="str">
            <v>A1014</v>
          </cell>
        </row>
        <row r="100">
          <cell r="C100" t="str">
            <v>SVT</v>
          </cell>
          <cell r="D100" t="str">
            <v>A1005</v>
          </cell>
        </row>
        <row r="101">
          <cell r="C101" t="str">
            <v>SVT</v>
          </cell>
          <cell r="D101" t="str">
            <v>A1007</v>
          </cell>
        </row>
        <row r="102">
          <cell r="C102" t="str">
            <v>SWT</v>
          </cell>
          <cell r="D102" t="str">
            <v>W1ZZZ004</v>
          </cell>
        </row>
        <row r="103">
          <cell r="C103" t="str">
            <v>SWT</v>
          </cell>
          <cell r="D103" t="str">
            <v>W9010</v>
          </cell>
        </row>
        <row r="104">
          <cell r="C104" t="str">
            <v>SWT</v>
          </cell>
          <cell r="D104" t="str">
            <v>S1ZZZ004</v>
          </cell>
        </row>
        <row r="105">
          <cell r="C105" t="str">
            <v>SWT</v>
          </cell>
          <cell r="D105" t="str">
            <v>S9010</v>
          </cell>
        </row>
        <row r="106">
          <cell r="C106" t="str">
            <v>SWT</v>
          </cell>
          <cell r="D106" t="str">
            <v>BN1172</v>
          </cell>
        </row>
        <row r="107">
          <cell r="C107" t="str">
            <v>SWT</v>
          </cell>
          <cell r="D107" t="str">
            <v>BN1174</v>
          </cell>
        </row>
        <row r="108">
          <cell r="C108" t="str">
            <v>SWT</v>
          </cell>
          <cell r="D108" t="str">
            <v>BN1176</v>
          </cell>
        </row>
        <row r="109">
          <cell r="C109" t="str">
            <v>SWT</v>
          </cell>
          <cell r="D109" t="str">
            <v>A2004</v>
          </cell>
        </row>
        <row r="110">
          <cell r="C110" t="str">
            <v>SWT</v>
          </cell>
          <cell r="D110" t="str">
            <v>A2005</v>
          </cell>
        </row>
        <row r="111">
          <cell r="C111" t="str">
            <v>SWT</v>
          </cell>
          <cell r="D111" t="str">
            <v>C00007_W011</v>
          </cell>
        </row>
        <row r="112">
          <cell r="C112" t="str">
            <v>SWT</v>
          </cell>
          <cell r="D112" t="str">
            <v>C00008_S011</v>
          </cell>
        </row>
        <row r="113">
          <cell r="C113" t="str">
            <v>SWT</v>
          </cell>
          <cell r="D113" t="str">
            <v>W10004</v>
          </cell>
        </row>
        <row r="114">
          <cell r="C114" t="str">
            <v>SWT</v>
          </cell>
          <cell r="D114" t="str">
            <v>S10004</v>
          </cell>
        </row>
        <row r="115">
          <cell r="C115" t="str">
            <v>SWT</v>
          </cell>
          <cell r="D115" t="str">
            <v>W10001</v>
          </cell>
        </row>
        <row r="116">
          <cell r="C116" t="str">
            <v>SWT</v>
          </cell>
          <cell r="D116" t="str">
            <v>S10001</v>
          </cell>
        </row>
        <row r="117">
          <cell r="C117" t="str">
            <v>SWT</v>
          </cell>
          <cell r="D117" t="str">
            <v>A1013</v>
          </cell>
        </row>
        <row r="118">
          <cell r="C118" t="str">
            <v>SWT</v>
          </cell>
          <cell r="D118" t="str">
            <v>A1014</v>
          </cell>
        </row>
        <row r="119">
          <cell r="C119" t="str">
            <v>SWT</v>
          </cell>
          <cell r="D119" t="str">
            <v>A1005</v>
          </cell>
        </row>
        <row r="120">
          <cell r="C120" t="str">
            <v>SWT</v>
          </cell>
          <cell r="D120" t="str">
            <v>A1007</v>
          </cell>
        </row>
        <row r="121">
          <cell r="C121" t="str">
            <v>TMS</v>
          </cell>
          <cell r="D121" t="str">
            <v>W1ZZZ004</v>
          </cell>
        </row>
        <row r="122">
          <cell r="C122" t="str">
            <v>TMS</v>
          </cell>
          <cell r="D122" t="str">
            <v>W9010</v>
          </cell>
        </row>
        <row r="123">
          <cell r="C123" t="str">
            <v>TMS</v>
          </cell>
          <cell r="D123" t="str">
            <v>S1ZZZ004</v>
          </cell>
        </row>
        <row r="124">
          <cell r="C124" t="str">
            <v>TMS</v>
          </cell>
          <cell r="D124" t="str">
            <v>S9010</v>
          </cell>
        </row>
        <row r="125">
          <cell r="C125" t="str">
            <v>TMS</v>
          </cell>
          <cell r="D125" t="str">
            <v>BN1172</v>
          </cell>
        </row>
        <row r="126">
          <cell r="C126" t="str">
            <v>TMS</v>
          </cell>
          <cell r="D126" t="str">
            <v>BN1174</v>
          </cell>
        </row>
        <row r="127">
          <cell r="C127" t="str">
            <v>TMS</v>
          </cell>
          <cell r="D127" t="str">
            <v>BN1176</v>
          </cell>
        </row>
        <row r="128">
          <cell r="C128" t="str">
            <v>TMS</v>
          </cell>
          <cell r="D128" t="str">
            <v>A2004</v>
          </cell>
        </row>
        <row r="129">
          <cell r="C129" t="str">
            <v>TMS</v>
          </cell>
          <cell r="D129" t="str">
            <v>A2005</v>
          </cell>
        </row>
        <row r="130">
          <cell r="C130" t="str">
            <v>TMS</v>
          </cell>
          <cell r="D130" t="str">
            <v>C00007_W011</v>
          </cell>
        </row>
        <row r="131">
          <cell r="C131" t="str">
            <v>TMS</v>
          </cell>
          <cell r="D131" t="str">
            <v>C00008_S011</v>
          </cell>
        </row>
        <row r="132">
          <cell r="C132" t="str">
            <v>TMS</v>
          </cell>
          <cell r="D132" t="str">
            <v>W10004</v>
          </cell>
        </row>
        <row r="133">
          <cell r="C133" t="str">
            <v>TMS</v>
          </cell>
          <cell r="D133" t="str">
            <v>S10004</v>
          </cell>
        </row>
        <row r="134">
          <cell r="C134" t="str">
            <v>TMS</v>
          </cell>
          <cell r="D134" t="str">
            <v>W10001</v>
          </cell>
        </row>
        <row r="135">
          <cell r="C135" t="str">
            <v>TMS</v>
          </cell>
          <cell r="D135" t="str">
            <v>S10001</v>
          </cell>
        </row>
        <row r="136">
          <cell r="C136" t="str">
            <v>TMS</v>
          </cell>
          <cell r="D136" t="str">
            <v>A1013</v>
          </cell>
        </row>
        <row r="137">
          <cell r="C137" t="str">
            <v>TMS</v>
          </cell>
          <cell r="D137" t="str">
            <v>A1014</v>
          </cell>
        </row>
        <row r="138">
          <cell r="C138" t="str">
            <v>TMS</v>
          </cell>
          <cell r="D138" t="str">
            <v>A1005</v>
          </cell>
        </row>
        <row r="139">
          <cell r="C139" t="str">
            <v>TMS</v>
          </cell>
          <cell r="D139" t="str">
            <v>A1007</v>
          </cell>
        </row>
        <row r="140">
          <cell r="C140" t="str">
            <v>WSH</v>
          </cell>
          <cell r="D140" t="str">
            <v>W1ZZZ004</v>
          </cell>
        </row>
        <row r="141">
          <cell r="C141" t="str">
            <v>WSH</v>
          </cell>
          <cell r="D141" t="str">
            <v>W9010</v>
          </cell>
        </row>
        <row r="142">
          <cell r="C142" t="str">
            <v>WSH</v>
          </cell>
          <cell r="D142" t="str">
            <v>S1ZZZ004</v>
          </cell>
        </row>
        <row r="143">
          <cell r="C143" t="str">
            <v>WSH</v>
          </cell>
          <cell r="D143" t="str">
            <v>S9010</v>
          </cell>
        </row>
        <row r="144">
          <cell r="C144" t="str">
            <v>WSH</v>
          </cell>
          <cell r="D144" t="str">
            <v>BN1172</v>
          </cell>
        </row>
        <row r="145">
          <cell r="C145" t="str">
            <v>WSH</v>
          </cell>
          <cell r="D145" t="str">
            <v>BN1174</v>
          </cell>
        </row>
        <row r="146">
          <cell r="C146" t="str">
            <v>WSH</v>
          </cell>
          <cell r="D146" t="str">
            <v>BN1176</v>
          </cell>
        </row>
        <row r="147">
          <cell r="C147" t="str">
            <v>WSH</v>
          </cell>
          <cell r="D147" t="str">
            <v>A2004</v>
          </cell>
        </row>
        <row r="148">
          <cell r="C148" t="str">
            <v>WSH</v>
          </cell>
          <cell r="D148" t="str">
            <v>A2005</v>
          </cell>
        </row>
        <row r="149">
          <cell r="C149" t="str">
            <v>WSH</v>
          </cell>
          <cell r="D149" t="str">
            <v>C00007_W011</v>
          </cell>
        </row>
        <row r="150">
          <cell r="C150" t="str">
            <v>WSH</v>
          </cell>
          <cell r="D150" t="str">
            <v>C00008_S011</v>
          </cell>
        </row>
        <row r="151">
          <cell r="C151" t="str">
            <v>WSH</v>
          </cell>
          <cell r="D151" t="str">
            <v>W10004</v>
          </cell>
        </row>
        <row r="152">
          <cell r="C152" t="str">
            <v>WSH</v>
          </cell>
          <cell r="D152" t="str">
            <v>S10004</v>
          </cell>
        </row>
        <row r="153">
          <cell r="C153" t="str">
            <v>WSH</v>
          </cell>
          <cell r="D153" t="str">
            <v>W10001</v>
          </cell>
        </row>
        <row r="154">
          <cell r="C154" t="str">
            <v>WSH</v>
          </cell>
          <cell r="D154" t="str">
            <v>S10001</v>
          </cell>
        </row>
        <row r="155">
          <cell r="C155" t="str">
            <v>WSH</v>
          </cell>
          <cell r="D155" t="str">
            <v>A1013</v>
          </cell>
        </row>
        <row r="156">
          <cell r="C156" t="str">
            <v>WSH</v>
          </cell>
          <cell r="D156" t="str">
            <v>A1014</v>
          </cell>
        </row>
        <row r="157">
          <cell r="C157" t="str">
            <v>WSH</v>
          </cell>
          <cell r="D157" t="str">
            <v>A1005</v>
          </cell>
        </row>
        <row r="158">
          <cell r="C158" t="str">
            <v>WSH</v>
          </cell>
          <cell r="D158" t="str">
            <v>A1007</v>
          </cell>
        </row>
        <row r="159">
          <cell r="C159" t="str">
            <v>WSX</v>
          </cell>
          <cell r="D159" t="str">
            <v>W1ZZZ004</v>
          </cell>
        </row>
        <row r="160">
          <cell r="C160" t="str">
            <v>WSX</v>
          </cell>
          <cell r="D160" t="str">
            <v>W9010</v>
          </cell>
        </row>
        <row r="161">
          <cell r="C161" t="str">
            <v>WSX</v>
          </cell>
          <cell r="D161" t="str">
            <v>S1ZZZ004</v>
          </cell>
        </row>
        <row r="162">
          <cell r="C162" t="str">
            <v>WSX</v>
          </cell>
          <cell r="D162" t="str">
            <v>S9010</v>
          </cell>
        </row>
        <row r="163">
          <cell r="C163" t="str">
            <v>WSX</v>
          </cell>
          <cell r="D163" t="str">
            <v>BN1172</v>
          </cell>
        </row>
        <row r="164">
          <cell r="C164" t="str">
            <v>WSX</v>
          </cell>
          <cell r="D164" t="str">
            <v>BN1174</v>
          </cell>
        </row>
        <row r="165">
          <cell r="C165" t="str">
            <v>WSX</v>
          </cell>
          <cell r="D165" t="str">
            <v>BN1176</v>
          </cell>
        </row>
        <row r="166">
          <cell r="C166" t="str">
            <v>WSX</v>
          </cell>
          <cell r="D166" t="str">
            <v>A2004</v>
          </cell>
        </row>
        <row r="167">
          <cell r="C167" t="str">
            <v>WSX</v>
          </cell>
          <cell r="D167" t="str">
            <v>A2005</v>
          </cell>
        </row>
        <row r="168">
          <cell r="C168" t="str">
            <v>WSX</v>
          </cell>
          <cell r="D168" t="str">
            <v>C00007_W011</v>
          </cell>
        </row>
        <row r="169">
          <cell r="C169" t="str">
            <v>WSX</v>
          </cell>
          <cell r="D169" t="str">
            <v>C00008_S011</v>
          </cell>
        </row>
        <row r="170">
          <cell r="C170" t="str">
            <v>WSX</v>
          </cell>
          <cell r="D170" t="str">
            <v>W10004</v>
          </cell>
        </row>
        <row r="171">
          <cell r="C171" t="str">
            <v>WSX</v>
          </cell>
          <cell r="D171" t="str">
            <v>S10004</v>
          </cell>
        </row>
        <row r="172">
          <cell r="C172" t="str">
            <v>WSX</v>
          </cell>
          <cell r="D172" t="str">
            <v>W10001</v>
          </cell>
        </row>
        <row r="173">
          <cell r="C173" t="str">
            <v>WSX</v>
          </cell>
          <cell r="D173" t="str">
            <v>S10001</v>
          </cell>
        </row>
        <row r="174">
          <cell r="C174" t="str">
            <v>WSX</v>
          </cell>
          <cell r="D174" t="str">
            <v>A1013</v>
          </cell>
        </row>
        <row r="175">
          <cell r="C175" t="str">
            <v>WSX</v>
          </cell>
          <cell r="D175" t="str">
            <v>A1014</v>
          </cell>
        </row>
        <row r="176">
          <cell r="C176" t="str">
            <v>WSX</v>
          </cell>
          <cell r="D176" t="str">
            <v>A1005</v>
          </cell>
        </row>
        <row r="177">
          <cell r="C177" t="str">
            <v>WSX</v>
          </cell>
          <cell r="D177" t="str">
            <v>A1007</v>
          </cell>
        </row>
        <row r="178">
          <cell r="C178" t="str">
            <v>YKY</v>
          </cell>
          <cell r="D178" t="str">
            <v>W1ZZZ004</v>
          </cell>
        </row>
        <row r="179">
          <cell r="C179" t="str">
            <v>YKY</v>
          </cell>
          <cell r="D179" t="str">
            <v>W9010</v>
          </cell>
        </row>
        <row r="180">
          <cell r="C180" t="str">
            <v>YKY</v>
          </cell>
          <cell r="D180" t="str">
            <v>S1ZZZ004</v>
          </cell>
        </row>
        <row r="181">
          <cell r="C181" t="str">
            <v>YKY</v>
          </cell>
          <cell r="D181" t="str">
            <v>S9010</v>
          </cell>
        </row>
        <row r="182">
          <cell r="C182" t="str">
            <v>YKY</v>
          </cell>
          <cell r="D182" t="str">
            <v>BN1172</v>
          </cell>
        </row>
        <row r="183">
          <cell r="C183" t="str">
            <v>YKY</v>
          </cell>
          <cell r="D183" t="str">
            <v>BN1174</v>
          </cell>
        </row>
        <row r="184">
          <cell r="C184" t="str">
            <v>YKY</v>
          </cell>
          <cell r="D184" t="str">
            <v>BN1176</v>
          </cell>
        </row>
        <row r="185">
          <cell r="C185" t="str">
            <v>YKY</v>
          </cell>
          <cell r="D185" t="str">
            <v>A2004</v>
          </cell>
        </row>
        <row r="186">
          <cell r="C186" t="str">
            <v>YKY</v>
          </cell>
          <cell r="D186" t="str">
            <v>A2005</v>
          </cell>
        </row>
        <row r="187">
          <cell r="C187" t="str">
            <v>YKY</v>
          </cell>
          <cell r="D187" t="str">
            <v>C00007_W011</v>
          </cell>
        </row>
        <row r="188">
          <cell r="C188" t="str">
            <v>YKY</v>
          </cell>
          <cell r="D188" t="str">
            <v>C00008_S011</v>
          </cell>
        </row>
        <row r="189">
          <cell r="C189" t="str">
            <v>YKY</v>
          </cell>
          <cell r="D189" t="str">
            <v>W10004</v>
          </cell>
        </row>
        <row r="190">
          <cell r="C190" t="str">
            <v>YKY</v>
          </cell>
          <cell r="D190" t="str">
            <v>S10004</v>
          </cell>
        </row>
        <row r="191">
          <cell r="C191" t="str">
            <v>YKY</v>
          </cell>
          <cell r="D191" t="str">
            <v>W10001</v>
          </cell>
        </row>
        <row r="192">
          <cell r="C192" t="str">
            <v>YKY</v>
          </cell>
          <cell r="D192" t="str">
            <v>S10001</v>
          </cell>
        </row>
        <row r="193">
          <cell r="C193" t="str">
            <v>YKY</v>
          </cell>
          <cell r="D193" t="str">
            <v>A1013</v>
          </cell>
        </row>
        <row r="194">
          <cell r="C194" t="str">
            <v>YKY</v>
          </cell>
          <cell r="D194" t="str">
            <v>A1014</v>
          </cell>
        </row>
        <row r="195">
          <cell r="C195" t="str">
            <v>YKY</v>
          </cell>
          <cell r="D195" t="str">
            <v>A1005</v>
          </cell>
        </row>
        <row r="196">
          <cell r="C196" t="str">
            <v>YKY</v>
          </cell>
          <cell r="D196" t="str">
            <v>A1007</v>
          </cell>
        </row>
        <row r="197">
          <cell r="C197" t="str">
            <v>AFW</v>
          </cell>
          <cell r="D197" t="str">
            <v>W1ZZZ004</v>
          </cell>
        </row>
        <row r="198">
          <cell r="C198" t="str">
            <v>AFW</v>
          </cell>
          <cell r="D198" t="str">
            <v>W9010</v>
          </cell>
        </row>
        <row r="199">
          <cell r="C199" t="str">
            <v>AFW</v>
          </cell>
          <cell r="D199" t="str">
            <v>S1ZZZ004</v>
          </cell>
        </row>
        <row r="200">
          <cell r="C200" t="str">
            <v>AFW</v>
          </cell>
          <cell r="D200" t="str">
            <v>S9010</v>
          </cell>
        </row>
        <row r="201">
          <cell r="C201" t="str">
            <v>AFW</v>
          </cell>
          <cell r="D201" t="str">
            <v>BN1172</v>
          </cell>
        </row>
        <row r="202">
          <cell r="C202" t="str">
            <v>AFW</v>
          </cell>
          <cell r="D202" t="str">
            <v>BN1174</v>
          </cell>
        </row>
        <row r="203">
          <cell r="C203" t="str">
            <v>AFW</v>
          </cell>
          <cell r="D203" t="str">
            <v>BN1176</v>
          </cell>
        </row>
        <row r="204">
          <cell r="C204" t="str">
            <v>AFW</v>
          </cell>
          <cell r="D204" t="str">
            <v>A2004</v>
          </cell>
        </row>
        <row r="205">
          <cell r="C205" t="str">
            <v>AFW</v>
          </cell>
          <cell r="D205" t="str">
            <v>A2005</v>
          </cell>
        </row>
        <row r="206">
          <cell r="C206" t="str">
            <v>AFW</v>
          </cell>
          <cell r="D206" t="str">
            <v>C00007_W011</v>
          </cell>
        </row>
        <row r="207">
          <cell r="C207" t="str">
            <v>AFW</v>
          </cell>
          <cell r="D207" t="str">
            <v>C00008_S011</v>
          </cell>
        </row>
        <row r="208">
          <cell r="C208" t="str">
            <v>AFW</v>
          </cell>
          <cell r="D208" t="str">
            <v>W10004</v>
          </cell>
        </row>
        <row r="209">
          <cell r="C209" t="str">
            <v>AFW</v>
          </cell>
          <cell r="D209" t="str">
            <v>S10004</v>
          </cell>
        </row>
        <row r="210">
          <cell r="C210" t="str">
            <v>AFW</v>
          </cell>
          <cell r="D210" t="str">
            <v>W10001</v>
          </cell>
        </row>
        <row r="211">
          <cell r="C211" t="str">
            <v>AFW</v>
          </cell>
          <cell r="D211" t="str">
            <v>S10001</v>
          </cell>
        </row>
        <row r="212">
          <cell r="C212" t="str">
            <v>AFW</v>
          </cell>
          <cell r="D212" t="str">
            <v>A1013</v>
          </cell>
        </row>
        <row r="213">
          <cell r="C213" t="str">
            <v>AFW</v>
          </cell>
          <cell r="D213" t="str">
            <v>A1014</v>
          </cell>
        </row>
        <row r="214">
          <cell r="C214" t="str">
            <v>AFW</v>
          </cell>
          <cell r="D214" t="str">
            <v>A1005</v>
          </cell>
        </row>
        <row r="215">
          <cell r="C215" t="str">
            <v>AFW</v>
          </cell>
          <cell r="D215" t="str">
            <v>A1007</v>
          </cell>
        </row>
        <row r="216">
          <cell r="C216" t="str">
            <v>BRL</v>
          </cell>
          <cell r="D216" t="str">
            <v>W1ZZZ004</v>
          </cell>
        </row>
        <row r="217">
          <cell r="C217" t="str">
            <v>BRL</v>
          </cell>
          <cell r="D217" t="str">
            <v>W9010</v>
          </cell>
        </row>
        <row r="218">
          <cell r="C218" t="str">
            <v>BRL</v>
          </cell>
          <cell r="D218" t="str">
            <v>S1ZZZ004</v>
          </cell>
        </row>
        <row r="219">
          <cell r="C219" t="str">
            <v>BRL</v>
          </cell>
          <cell r="D219" t="str">
            <v>S9010</v>
          </cell>
        </row>
        <row r="220">
          <cell r="C220" t="str">
            <v>BRL</v>
          </cell>
          <cell r="D220" t="str">
            <v>BN1172</v>
          </cell>
        </row>
        <row r="221">
          <cell r="C221" t="str">
            <v>BRL</v>
          </cell>
          <cell r="D221" t="str">
            <v>BN1174</v>
          </cell>
        </row>
        <row r="222">
          <cell r="C222" t="str">
            <v>BRL</v>
          </cell>
          <cell r="D222" t="str">
            <v>BN1176</v>
          </cell>
        </row>
        <row r="223">
          <cell r="C223" t="str">
            <v>BRL</v>
          </cell>
          <cell r="D223" t="str">
            <v>A2004</v>
          </cell>
        </row>
        <row r="224">
          <cell r="C224" t="str">
            <v>BRL</v>
          </cell>
          <cell r="D224" t="str">
            <v>A2005</v>
          </cell>
        </row>
        <row r="225">
          <cell r="C225" t="str">
            <v>BRL</v>
          </cell>
          <cell r="D225" t="str">
            <v>C00007_W011</v>
          </cell>
        </row>
        <row r="226">
          <cell r="C226" t="str">
            <v>BRL</v>
          </cell>
          <cell r="D226" t="str">
            <v>C00008_S011</v>
          </cell>
        </row>
        <row r="227">
          <cell r="C227" t="str">
            <v>BRL</v>
          </cell>
          <cell r="D227" t="str">
            <v>W10004</v>
          </cell>
        </row>
        <row r="228">
          <cell r="C228" t="str">
            <v>BRL</v>
          </cell>
          <cell r="D228" t="str">
            <v>S10004</v>
          </cell>
        </row>
        <row r="229">
          <cell r="C229" t="str">
            <v>BRL</v>
          </cell>
          <cell r="D229" t="str">
            <v>W10001</v>
          </cell>
        </row>
        <row r="230">
          <cell r="C230" t="str">
            <v>BRL</v>
          </cell>
          <cell r="D230" t="str">
            <v>S10001</v>
          </cell>
        </row>
        <row r="231">
          <cell r="C231" t="str">
            <v>BRL</v>
          </cell>
          <cell r="D231" t="str">
            <v>A1013</v>
          </cell>
        </row>
        <row r="232">
          <cell r="C232" t="str">
            <v>BRL</v>
          </cell>
          <cell r="D232" t="str">
            <v>A1014</v>
          </cell>
        </row>
        <row r="233">
          <cell r="C233" t="str">
            <v>BRL</v>
          </cell>
          <cell r="D233" t="str">
            <v>A1005</v>
          </cell>
        </row>
        <row r="234">
          <cell r="C234" t="str">
            <v>BRL</v>
          </cell>
          <cell r="D234" t="str">
            <v>A1007</v>
          </cell>
        </row>
        <row r="235">
          <cell r="C235" t="str">
            <v>DVW</v>
          </cell>
          <cell r="D235" t="str">
            <v>W1ZZZ004</v>
          </cell>
        </row>
        <row r="236">
          <cell r="C236" t="str">
            <v>DVW</v>
          </cell>
          <cell r="D236" t="str">
            <v>W9010</v>
          </cell>
        </row>
        <row r="237">
          <cell r="C237" t="str">
            <v>DVW</v>
          </cell>
          <cell r="D237" t="str">
            <v>S1ZZZ004</v>
          </cell>
        </row>
        <row r="238">
          <cell r="C238" t="str">
            <v>DVW</v>
          </cell>
          <cell r="D238" t="str">
            <v>S9010</v>
          </cell>
        </row>
        <row r="239">
          <cell r="C239" t="str">
            <v>DVW</v>
          </cell>
          <cell r="D239" t="str">
            <v>BN1172</v>
          </cell>
        </row>
        <row r="240">
          <cell r="C240" t="str">
            <v>DVW</v>
          </cell>
          <cell r="D240" t="str">
            <v>BN1174</v>
          </cell>
        </row>
        <row r="241">
          <cell r="C241" t="str">
            <v>DVW</v>
          </cell>
          <cell r="D241" t="str">
            <v>BN1176</v>
          </cell>
        </row>
        <row r="242">
          <cell r="C242" t="str">
            <v>DVW</v>
          </cell>
          <cell r="D242" t="str">
            <v>A2004</v>
          </cell>
        </row>
        <row r="243">
          <cell r="C243" t="str">
            <v>DVW</v>
          </cell>
          <cell r="D243" t="str">
            <v>A2005</v>
          </cell>
        </row>
        <row r="244">
          <cell r="C244" t="str">
            <v>DVW</v>
          </cell>
          <cell r="D244" t="str">
            <v>C00007_W011</v>
          </cell>
        </row>
        <row r="245">
          <cell r="C245" t="str">
            <v>DVW</v>
          </cell>
          <cell r="D245" t="str">
            <v>C00008_S011</v>
          </cell>
        </row>
        <row r="246">
          <cell r="C246" t="str">
            <v>DVW</v>
          </cell>
          <cell r="D246" t="str">
            <v>W10004</v>
          </cell>
        </row>
        <row r="247">
          <cell r="C247" t="str">
            <v>DVW</v>
          </cell>
          <cell r="D247" t="str">
            <v>S10004</v>
          </cell>
        </row>
        <row r="248">
          <cell r="C248" t="str">
            <v>DVW</v>
          </cell>
          <cell r="D248" t="str">
            <v>W10001</v>
          </cell>
        </row>
        <row r="249">
          <cell r="C249" t="str">
            <v>DVW</v>
          </cell>
          <cell r="D249" t="str">
            <v>S10001</v>
          </cell>
        </row>
        <row r="250">
          <cell r="C250" t="str">
            <v>DVW</v>
          </cell>
          <cell r="D250" t="str">
            <v>A1013</v>
          </cell>
        </row>
        <row r="251">
          <cell r="C251" t="str">
            <v>DVW</v>
          </cell>
          <cell r="D251" t="str">
            <v>A1014</v>
          </cell>
        </row>
        <row r="252">
          <cell r="C252" t="str">
            <v>DVW</v>
          </cell>
          <cell r="D252" t="str">
            <v>A1005</v>
          </cell>
        </row>
        <row r="253">
          <cell r="C253" t="str">
            <v>DVW</v>
          </cell>
          <cell r="D253" t="str">
            <v>A1007</v>
          </cell>
        </row>
        <row r="254">
          <cell r="C254" t="str">
            <v>PRT</v>
          </cell>
          <cell r="D254" t="str">
            <v>W1ZZZ004</v>
          </cell>
        </row>
        <row r="255">
          <cell r="C255" t="str">
            <v>PRT</v>
          </cell>
          <cell r="D255" t="str">
            <v>W9010</v>
          </cell>
        </row>
        <row r="256">
          <cell r="C256" t="str">
            <v>PRT</v>
          </cell>
          <cell r="D256" t="str">
            <v>S1ZZZ004</v>
          </cell>
        </row>
        <row r="257">
          <cell r="C257" t="str">
            <v>PRT</v>
          </cell>
          <cell r="D257" t="str">
            <v>S9010</v>
          </cell>
        </row>
        <row r="258">
          <cell r="C258" t="str">
            <v>PRT</v>
          </cell>
          <cell r="D258" t="str">
            <v>BN1172</v>
          </cell>
        </row>
        <row r="259">
          <cell r="C259" t="str">
            <v>PRT</v>
          </cell>
          <cell r="D259" t="str">
            <v>BN1174</v>
          </cell>
        </row>
        <row r="260">
          <cell r="C260" t="str">
            <v>PRT</v>
          </cell>
          <cell r="D260" t="str">
            <v>BN1176</v>
          </cell>
        </row>
        <row r="261">
          <cell r="C261" t="str">
            <v>PRT</v>
          </cell>
          <cell r="D261" t="str">
            <v>A2004</v>
          </cell>
        </row>
        <row r="262">
          <cell r="C262" t="str">
            <v>PRT</v>
          </cell>
          <cell r="D262" t="str">
            <v>A2005</v>
          </cell>
        </row>
        <row r="263">
          <cell r="C263" t="str">
            <v>PRT</v>
          </cell>
          <cell r="D263" t="str">
            <v>C00007_W011</v>
          </cell>
        </row>
        <row r="264">
          <cell r="C264" t="str">
            <v>PRT</v>
          </cell>
          <cell r="D264" t="str">
            <v>C00008_S011</v>
          </cell>
        </row>
        <row r="265">
          <cell r="C265" t="str">
            <v>PRT</v>
          </cell>
          <cell r="D265" t="str">
            <v>W10004</v>
          </cell>
        </row>
        <row r="266">
          <cell r="C266" t="str">
            <v>PRT</v>
          </cell>
          <cell r="D266" t="str">
            <v>S10004</v>
          </cell>
        </row>
        <row r="267">
          <cell r="C267" t="str">
            <v>PRT</v>
          </cell>
          <cell r="D267" t="str">
            <v>W10001</v>
          </cell>
        </row>
        <row r="268">
          <cell r="C268" t="str">
            <v>PRT</v>
          </cell>
          <cell r="D268" t="str">
            <v>S10001</v>
          </cell>
        </row>
        <row r="269">
          <cell r="C269" t="str">
            <v>PRT</v>
          </cell>
          <cell r="D269" t="str">
            <v>A1013</v>
          </cell>
        </row>
        <row r="270">
          <cell r="C270" t="str">
            <v>PRT</v>
          </cell>
          <cell r="D270" t="str">
            <v>A1014</v>
          </cell>
        </row>
        <row r="271">
          <cell r="C271" t="str">
            <v>PRT</v>
          </cell>
          <cell r="D271" t="str">
            <v>A1005</v>
          </cell>
        </row>
        <row r="272">
          <cell r="C272" t="str">
            <v>PRT</v>
          </cell>
          <cell r="D272" t="str">
            <v>A1007</v>
          </cell>
        </row>
        <row r="273">
          <cell r="C273" t="str">
            <v>SBW</v>
          </cell>
          <cell r="D273" t="str">
            <v>W1ZZZ004</v>
          </cell>
        </row>
        <row r="274">
          <cell r="C274" t="str">
            <v>SBW</v>
          </cell>
          <cell r="D274" t="str">
            <v>W9010</v>
          </cell>
        </row>
        <row r="275">
          <cell r="C275" t="str">
            <v>SBW</v>
          </cell>
          <cell r="D275" t="str">
            <v>S1ZZZ004</v>
          </cell>
        </row>
        <row r="276">
          <cell r="C276" t="str">
            <v>SBW</v>
          </cell>
          <cell r="D276" t="str">
            <v>S9010</v>
          </cell>
        </row>
        <row r="277">
          <cell r="C277" t="str">
            <v>SBW</v>
          </cell>
          <cell r="D277" t="str">
            <v>BN1172</v>
          </cell>
        </row>
        <row r="278">
          <cell r="C278" t="str">
            <v>SBW</v>
          </cell>
          <cell r="D278" t="str">
            <v>BN1174</v>
          </cell>
        </row>
        <row r="279">
          <cell r="C279" t="str">
            <v>SBW</v>
          </cell>
          <cell r="D279" t="str">
            <v>BN1176</v>
          </cell>
        </row>
        <row r="280">
          <cell r="C280" t="str">
            <v>SBW</v>
          </cell>
          <cell r="D280" t="str">
            <v>A2004</v>
          </cell>
        </row>
        <row r="281">
          <cell r="C281" t="str">
            <v>SBW</v>
          </cell>
          <cell r="D281" t="str">
            <v>A2005</v>
          </cell>
        </row>
        <row r="282">
          <cell r="C282" t="str">
            <v>SBW</v>
          </cell>
          <cell r="D282" t="str">
            <v>C00007_W011</v>
          </cell>
        </row>
        <row r="283">
          <cell r="C283" t="str">
            <v>SBW</v>
          </cell>
          <cell r="D283" t="str">
            <v>C00008_S011</v>
          </cell>
        </row>
        <row r="284">
          <cell r="C284" t="str">
            <v>SBW</v>
          </cell>
          <cell r="D284" t="str">
            <v>W10004</v>
          </cell>
        </row>
        <row r="285">
          <cell r="C285" t="str">
            <v>SBW</v>
          </cell>
          <cell r="D285" t="str">
            <v>S10004</v>
          </cell>
        </row>
        <row r="286">
          <cell r="C286" t="str">
            <v>SBW</v>
          </cell>
          <cell r="D286" t="str">
            <v>W10001</v>
          </cell>
        </row>
        <row r="287">
          <cell r="C287" t="str">
            <v>SBW</v>
          </cell>
          <cell r="D287" t="str">
            <v>S10001</v>
          </cell>
        </row>
        <row r="288">
          <cell r="C288" t="str">
            <v>SBW</v>
          </cell>
          <cell r="D288" t="str">
            <v>A1013</v>
          </cell>
        </row>
        <row r="289">
          <cell r="C289" t="str">
            <v>SBW</v>
          </cell>
          <cell r="D289" t="str">
            <v>A1014</v>
          </cell>
        </row>
        <row r="290">
          <cell r="C290" t="str">
            <v>SBW</v>
          </cell>
          <cell r="D290" t="str">
            <v>A1005</v>
          </cell>
        </row>
        <row r="291">
          <cell r="C291" t="str">
            <v>SBW</v>
          </cell>
          <cell r="D291" t="str">
            <v>A1007</v>
          </cell>
        </row>
        <row r="292">
          <cell r="C292" t="str">
            <v>SES</v>
          </cell>
          <cell r="D292" t="str">
            <v>W1ZZZ004</v>
          </cell>
        </row>
        <row r="293">
          <cell r="C293" t="str">
            <v>SES</v>
          </cell>
          <cell r="D293" t="str">
            <v>W9010</v>
          </cell>
        </row>
        <row r="294">
          <cell r="C294" t="str">
            <v>SES</v>
          </cell>
          <cell r="D294" t="str">
            <v>S1ZZZ004</v>
          </cell>
        </row>
        <row r="295">
          <cell r="C295" t="str">
            <v>SES</v>
          </cell>
          <cell r="D295" t="str">
            <v>S9010</v>
          </cell>
        </row>
        <row r="296">
          <cell r="C296" t="str">
            <v>SES</v>
          </cell>
          <cell r="D296" t="str">
            <v>BN1172</v>
          </cell>
        </row>
        <row r="297">
          <cell r="C297" t="str">
            <v>SES</v>
          </cell>
          <cell r="D297" t="str">
            <v>BN1174</v>
          </cell>
        </row>
        <row r="298">
          <cell r="C298" t="str">
            <v>SES</v>
          </cell>
          <cell r="D298" t="str">
            <v>BN1176</v>
          </cell>
        </row>
        <row r="299">
          <cell r="C299" t="str">
            <v>SES</v>
          </cell>
          <cell r="D299" t="str">
            <v>A2004</v>
          </cell>
        </row>
        <row r="300">
          <cell r="C300" t="str">
            <v>SES</v>
          </cell>
          <cell r="D300" t="str">
            <v>A2005</v>
          </cell>
        </row>
        <row r="301">
          <cell r="C301" t="str">
            <v>SES</v>
          </cell>
          <cell r="D301" t="str">
            <v>C00007_W011</v>
          </cell>
        </row>
        <row r="302">
          <cell r="C302" t="str">
            <v>SES</v>
          </cell>
          <cell r="D302" t="str">
            <v>C00008_S011</v>
          </cell>
        </row>
        <row r="303">
          <cell r="C303" t="str">
            <v>SES</v>
          </cell>
          <cell r="D303" t="str">
            <v>W10004</v>
          </cell>
        </row>
        <row r="304">
          <cell r="C304" t="str">
            <v>SES</v>
          </cell>
          <cell r="D304" t="str">
            <v>S10004</v>
          </cell>
        </row>
        <row r="305">
          <cell r="C305" t="str">
            <v>SES</v>
          </cell>
          <cell r="D305" t="str">
            <v>W10001</v>
          </cell>
        </row>
        <row r="306">
          <cell r="C306" t="str">
            <v>SES</v>
          </cell>
          <cell r="D306" t="str">
            <v>S10001</v>
          </cell>
        </row>
        <row r="307">
          <cell r="C307" t="str">
            <v>SES</v>
          </cell>
          <cell r="D307" t="str">
            <v>A1013</v>
          </cell>
        </row>
        <row r="308">
          <cell r="C308" t="str">
            <v>SES</v>
          </cell>
          <cell r="D308" t="str">
            <v>A1014</v>
          </cell>
        </row>
        <row r="309">
          <cell r="C309" t="str">
            <v>SES</v>
          </cell>
          <cell r="D309" t="str">
            <v>A1005</v>
          </cell>
        </row>
        <row r="310">
          <cell r="C310" t="str">
            <v>SES</v>
          </cell>
          <cell r="D310" t="str">
            <v>A1007</v>
          </cell>
        </row>
        <row r="311">
          <cell r="C311" t="str">
            <v>SEW</v>
          </cell>
          <cell r="D311" t="str">
            <v>W1ZZZ004</v>
          </cell>
        </row>
        <row r="312">
          <cell r="C312" t="str">
            <v>SEW</v>
          </cell>
          <cell r="D312" t="str">
            <v>W9010</v>
          </cell>
        </row>
        <row r="313">
          <cell r="C313" t="str">
            <v>SEW</v>
          </cell>
          <cell r="D313" t="str">
            <v>S1ZZZ004</v>
          </cell>
        </row>
        <row r="314">
          <cell r="C314" t="str">
            <v>SEW</v>
          </cell>
          <cell r="D314" t="str">
            <v>S9010</v>
          </cell>
        </row>
        <row r="315">
          <cell r="C315" t="str">
            <v>SEW</v>
          </cell>
          <cell r="D315" t="str">
            <v>BN1172</v>
          </cell>
        </row>
        <row r="316">
          <cell r="C316" t="str">
            <v>SEW</v>
          </cell>
          <cell r="D316" t="str">
            <v>BN1174</v>
          </cell>
        </row>
        <row r="317">
          <cell r="C317" t="str">
            <v>SEW</v>
          </cell>
          <cell r="D317" t="str">
            <v>BN1176</v>
          </cell>
        </row>
        <row r="318">
          <cell r="C318" t="str">
            <v>SEW</v>
          </cell>
          <cell r="D318" t="str">
            <v>A2004</v>
          </cell>
        </row>
        <row r="319">
          <cell r="C319" t="str">
            <v>SEW</v>
          </cell>
          <cell r="D319" t="str">
            <v>A2005</v>
          </cell>
        </row>
        <row r="320">
          <cell r="C320" t="str">
            <v>SEW</v>
          </cell>
          <cell r="D320" t="str">
            <v>C00007_W011</v>
          </cell>
        </row>
        <row r="321">
          <cell r="C321" t="str">
            <v>SEW</v>
          </cell>
          <cell r="D321" t="str">
            <v>C00008_S011</v>
          </cell>
        </row>
        <row r="322">
          <cell r="C322" t="str">
            <v>SEW</v>
          </cell>
          <cell r="D322" t="str">
            <v>W10004</v>
          </cell>
        </row>
        <row r="323">
          <cell r="C323" t="str">
            <v>SEW</v>
          </cell>
          <cell r="D323" t="str">
            <v>S10004</v>
          </cell>
        </row>
        <row r="324">
          <cell r="C324" t="str">
            <v>SEW</v>
          </cell>
          <cell r="D324" t="str">
            <v>W10001</v>
          </cell>
        </row>
        <row r="325">
          <cell r="C325" t="str">
            <v>SEW</v>
          </cell>
          <cell r="D325" t="str">
            <v>S10001</v>
          </cell>
        </row>
        <row r="326">
          <cell r="C326" t="str">
            <v>SEW</v>
          </cell>
          <cell r="D326" t="str">
            <v>A1013</v>
          </cell>
        </row>
        <row r="327">
          <cell r="C327" t="str">
            <v>SEW</v>
          </cell>
          <cell r="D327" t="str">
            <v>A1014</v>
          </cell>
        </row>
        <row r="328">
          <cell r="C328" t="str">
            <v>SEW</v>
          </cell>
          <cell r="D328" t="str">
            <v>A1005</v>
          </cell>
        </row>
        <row r="329">
          <cell r="C329" t="str">
            <v>SEW</v>
          </cell>
          <cell r="D329" t="str">
            <v>A1007</v>
          </cell>
        </row>
        <row r="330">
          <cell r="C330" t="str">
            <v>SSC</v>
          </cell>
          <cell r="D330" t="str">
            <v>W1ZZZ004</v>
          </cell>
        </row>
        <row r="331">
          <cell r="C331" t="str">
            <v>SSC</v>
          </cell>
          <cell r="D331" t="str">
            <v>W9010</v>
          </cell>
        </row>
        <row r="332">
          <cell r="C332" t="str">
            <v>SSC</v>
          </cell>
          <cell r="D332" t="str">
            <v>S1ZZZ004</v>
          </cell>
        </row>
        <row r="333">
          <cell r="C333" t="str">
            <v>SSC</v>
          </cell>
          <cell r="D333" t="str">
            <v>S9010</v>
          </cell>
        </row>
        <row r="334">
          <cell r="C334" t="str">
            <v>SSC</v>
          </cell>
          <cell r="D334" t="str">
            <v>BN1172</v>
          </cell>
        </row>
        <row r="335">
          <cell r="C335" t="str">
            <v>SSC</v>
          </cell>
          <cell r="D335" t="str">
            <v>BN1174</v>
          </cell>
        </row>
        <row r="336">
          <cell r="C336" t="str">
            <v>SSC</v>
          </cell>
          <cell r="D336" t="str">
            <v>BN1176</v>
          </cell>
        </row>
        <row r="337">
          <cell r="C337" t="str">
            <v>SSC</v>
          </cell>
          <cell r="D337" t="str">
            <v>A2004</v>
          </cell>
        </row>
        <row r="338">
          <cell r="C338" t="str">
            <v>SSC</v>
          </cell>
          <cell r="D338" t="str">
            <v>A2005</v>
          </cell>
        </row>
        <row r="339">
          <cell r="C339" t="str">
            <v>SSC</v>
          </cell>
          <cell r="D339" t="str">
            <v>C00007_W011</v>
          </cell>
        </row>
        <row r="340">
          <cell r="C340" t="str">
            <v>SSC</v>
          </cell>
          <cell r="D340" t="str">
            <v>C00008_S011</v>
          </cell>
        </row>
        <row r="341">
          <cell r="C341" t="str">
            <v>SSC</v>
          </cell>
          <cell r="D341" t="str">
            <v>W10004</v>
          </cell>
        </row>
        <row r="342">
          <cell r="C342" t="str">
            <v>SSC</v>
          </cell>
          <cell r="D342" t="str">
            <v>S10004</v>
          </cell>
        </row>
        <row r="343">
          <cell r="C343" t="str">
            <v>SSC</v>
          </cell>
          <cell r="D343" t="str">
            <v>W10001</v>
          </cell>
        </row>
        <row r="344">
          <cell r="C344" t="str">
            <v>SSC</v>
          </cell>
          <cell r="D344" t="str">
            <v>S10001</v>
          </cell>
        </row>
        <row r="345">
          <cell r="C345" t="str">
            <v>SSC</v>
          </cell>
          <cell r="D345" t="str">
            <v>A1013</v>
          </cell>
        </row>
        <row r="346">
          <cell r="C346" t="str">
            <v>SSC</v>
          </cell>
          <cell r="D346" t="str">
            <v>A1014</v>
          </cell>
        </row>
        <row r="347">
          <cell r="C347" t="str">
            <v>SSC</v>
          </cell>
          <cell r="D347" t="str">
            <v>A1005</v>
          </cell>
        </row>
        <row r="348">
          <cell r="C348" t="str">
            <v>SSC</v>
          </cell>
          <cell r="D348" t="str">
            <v>A1007</v>
          </cell>
        </row>
      </sheetData>
      <sheetData sheetId="9">
        <row r="10">
          <cell r="D10" t="str">
            <v>Draft standard menu</v>
          </cell>
          <cell r="E10" t="str">
            <v>Draft enhanced menu</v>
          </cell>
          <cell r="F10" t="str">
            <v>Spare 1</v>
          </cell>
          <cell r="G10" t="str">
            <v>Spare 2</v>
          </cell>
          <cell r="H10" t="str">
            <v>Spare 3</v>
          </cell>
          <cell r="I10" t="str">
            <v>Spare 4</v>
          </cell>
        </row>
      </sheetData>
      <sheetData sheetId="10">
        <row r="21">
          <cell r="D21" t="str">
            <v>ANH</v>
          </cell>
          <cell r="E21" t="str">
            <v>NES</v>
          </cell>
          <cell r="F21" t="str">
            <v>NWT</v>
          </cell>
          <cell r="G21" t="str">
            <v>SRN</v>
          </cell>
          <cell r="H21" t="str">
            <v>SVT</v>
          </cell>
          <cell r="I21" t="str">
            <v>SWT</v>
          </cell>
          <cell r="J21" t="str">
            <v>TMS</v>
          </cell>
          <cell r="K21" t="str">
            <v>WSH</v>
          </cell>
          <cell r="L21" t="str">
            <v>WSX</v>
          </cell>
          <cell r="M21" t="str">
            <v>YKY</v>
          </cell>
          <cell r="N21" t="str">
            <v>AFW</v>
          </cell>
          <cell r="O21" t="str">
            <v>BRL</v>
          </cell>
          <cell r="P21" t="str">
            <v>DVW</v>
          </cell>
          <cell r="Q21" t="str">
            <v>PRT</v>
          </cell>
          <cell r="R21" t="str">
            <v>SBW</v>
          </cell>
          <cell r="S21" t="str">
            <v>SES</v>
          </cell>
          <cell r="T21" t="str">
            <v>SEW</v>
          </cell>
          <cell r="U21" t="str">
            <v>SSC</v>
          </cell>
        </row>
      </sheetData>
      <sheetData sheetId="11"/>
      <sheetData sheetId="12" refreshError="1"/>
      <sheetData sheetId="13" refreshError="1"/>
      <sheetData sheetId="1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331"/>
      <sheetName val="93332"/>
      <sheetName val="93343"/>
      <sheetName val="93441"/>
      <sheetName val="93442"/>
      <sheetName val="93443"/>
      <sheetName val="93505"/>
      <sheetName val="93508"/>
      <sheetName val="93519"/>
      <sheetName val="93713"/>
      <sheetName val="93801"/>
      <sheetName val="95001 "/>
      <sheetName val="95041"/>
      <sheetName val="95208"/>
      <sheetName val="95214"/>
      <sheetName val="95301"/>
      <sheetName val="95302"/>
      <sheetName val="95309"/>
      <sheetName val="95310"/>
      <sheetName val="95313"/>
      <sheetName val="95832"/>
      <sheetName val="96004"/>
      <sheetName val="96070"/>
      <sheetName val="96099 "/>
      <sheetName val="Product Code"/>
      <sheetName val="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Performance"/>
      <sheetName val="Resources, Risks &amp; Dependencies"/>
      <sheetName val="Local Board variations"/>
      <sheetName val="Reference lists"/>
      <sheetName val="Albert-Eden LB"/>
      <sheetName val="Units"/>
      <sheetName val="PMs"/>
      <sheetName val="PC"/>
      <sheetName val="GL"/>
      <sheetName val="Devonport-Takapuna LB"/>
      <sheetName val="Franklin LB"/>
      <sheetName val="Great Barrier LB"/>
      <sheetName val="Henderson-Massey LB"/>
      <sheetName val="Hibiscus &amp; Bays LB"/>
      <sheetName val="Howick LB"/>
      <sheetName val="Kaipatiki LB"/>
      <sheetName val="Mangere-Otahuhu LB"/>
      <sheetName val="Manurewa LB"/>
      <sheetName val="Maungakiekie-Tamaki LB"/>
      <sheetName val="Orakei LB"/>
      <sheetName val="Otara-Papatoetoe LB"/>
      <sheetName val="Papakura LB"/>
      <sheetName val="Puketapapa LB"/>
      <sheetName val="Rodney LB"/>
      <sheetName val="Upper Harbour LB"/>
      <sheetName val="Waiheke LB"/>
      <sheetName val="Waitakere Ranges LB"/>
      <sheetName val="Waitemata"/>
      <sheetName val="Whau LB"/>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14">
          <cell r="AH14" t="str">
            <v>MO1: Kaitakitanga - guardianship including stewardship</v>
          </cell>
        </row>
        <row r="15">
          <cell r="AH15" t="str">
            <v>MO2: Wahi tapu – sacred ancestral sites and places of significance to iwi, hapu or whanau</v>
          </cell>
        </row>
        <row r="16">
          <cell r="AH16" t="str">
            <v>MO3: Rangatiratanga - self-determination</v>
          </cell>
        </row>
        <row r="17">
          <cell r="AH17" t="str">
            <v>MO4: Te Tiriti o Waitangi – The Treaty of Waitangi</v>
          </cell>
        </row>
        <row r="18">
          <cell r="AH18" t="str">
            <v>MO5: Mana tangata/oritetanga - citizenship/equal opportunity</v>
          </cell>
        </row>
        <row r="19">
          <cell r="AH19" t="str">
            <v>MO6: Mauri - life-force and maintaining balance</v>
          </cell>
        </row>
        <row r="20">
          <cell r="AH20" t="str">
            <v>MO7: Matauranga Maori - Maori knowledge, wisdom</v>
          </cell>
        </row>
        <row r="21">
          <cell r="AH21" t="str">
            <v>MO8: Mana whenua - customary authority</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ss"/>
      <sheetName val="Control"/>
      <sheetName val="Audit"/>
      <sheetName val="Entity"/>
      <sheetName val="Entity Mapping changes20101015"/>
      <sheetName val="ProjectMappingChanges20101019"/>
      <sheetName val="Custom1"/>
      <sheetName val="Custom1Lookup"/>
      <sheetName val="Custom2"/>
      <sheetName val="Custom3"/>
      <sheetName val="Entity re map Temp entities"/>
      <sheetName val="Sheet1"/>
      <sheetName val="ACPLAN Entity"/>
      <sheetName val="ACHFM Entity"/>
      <sheetName val="ACPLAN Projects"/>
      <sheetName val="ACHFM"/>
      <sheetName val="Export"/>
      <sheetName val="29.march.96"/>
    </sheetNames>
    <sheetDataSet>
      <sheetData sheetId="0"/>
      <sheetData sheetId="1"/>
      <sheetData sheetId="2"/>
      <sheetData sheetId="3">
        <row r="1">
          <cell r="A1" t="str">
            <v>From</v>
          </cell>
        </row>
      </sheetData>
      <sheetData sheetId="4"/>
      <sheetData sheetId="5"/>
      <sheetData sheetId="6"/>
      <sheetData sheetId="7" refreshError="1">
        <row r="2">
          <cell r="A2" t="str">
            <v>AC200000T</v>
          </cell>
          <cell r="B2" t="str">
            <v>A1011105</v>
          </cell>
        </row>
        <row r="3">
          <cell r="A3" t="str">
            <v>AC20000T</v>
          </cell>
          <cell r="B3" t="str">
            <v>A1011105</v>
          </cell>
          <cell r="C3" t="str">
            <v>Cemetery and crematoria management</v>
          </cell>
        </row>
        <row r="4">
          <cell r="A4" t="str">
            <v>AC2000T</v>
          </cell>
          <cell r="B4" t="str">
            <v>A101100T</v>
          </cell>
          <cell r="C4" t="str">
            <v>Cemetery and crematoria</v>
          </cell>
        </row>
        <row r="5">
          <cell r="A5" t="str">
            <v>AC200T</v>
          </cell>
          <cell r="B5" t="str">
            <v>A100100T</v>
          </cell>
          <cell r="C5" t="str">
            <v>Community</v>
          </cell>
        </row>
        <row r="6">
          <cell r="A6" t="str">
            <v>AC201000T</v>
          </cell>
          <cell r="B6" t="str">
            <v>A1021305</v>
          </cell>
          <cell r="C6" t="str">
            <v>Regional community facilities management</v>
          </cell>
        </row>
        <row r="7">
          <cell r="A7" t="str">
            <v>AC20100T</v>
          </cell>
          <cell r="B7" t="str">
            <v>A102130T</v>
          </cell>
          <cell r="C7" t="str">
            <v>Regional community facilities</v>
          </cell>
        </row>
        <row r="8">
          <cell r="A8" t="str">
            <v>AC2010T</v>
          </cell>
          <cell r="B8" t="str">
            <v>A102100T</v>
          </cell>
          <cell r="C8" t="str">
            <v>Community services</v>
          </cell>
        </row>
        <row r="9">
          <cell r="A9" t="str">
            <v>AC201100T</v>
          </cell>
          <cell r="B9" t="str">
            <v>A1021405</v>
          </cell>
          <cell r="C9" t="str">
            <v>Local community centres</v>
          </cell>
        </row>
        <row r="10">
          <cell r="A10" t="str">
            <v>AC20110T</v>
          </cell>
          <cell r="B10" t="str">
            <v>A102140T</v>
          </cell>
          <cell r="C10" t="str">
            <v>Local community facilities</v>
          </cell>
        </row>
        <row r="11">
          <cell r="A11" t="str">
            <v>AC201200T</v>
          </cell>
          <cell r="B11" t="str">
            <v>A1021810</v>
          </cell>
          <cell r="C11" t="str">
            <v>Regional safety programmes</v>
          </cell>
        </row>
        <row r="12">
          <cell r="A12" t="str">
            <v>AC20120T</v>
          </cell>
          <cell r="B12" t="str">
            <v>A102180T</v>
          </cell>
          <cell r="C12" t="str">
            <v>Regional community safety programmes</v>
          </cell>
        </row>
        <row r="13">
          <cell r="A13" t="str">
            <v>AC201300T</v>
          </cell>
          <cell r="B13" t="str">
            <v>A1021910</v>
          </cell>
          <cell r="C13" t="str">
            <v>Local safety programmes</v>
          </cell>
        </row>
        <row r="14">
          <cell r="A14" t="str">
            <v>AC20130T</v>
          </cell>
          <cell r="B14" t="str">
            <v>A102190T</v>
          </cell>
          <cell r="C14" t="str">
            <v>Local community safety programmes</v>
          </cell>
        </row>
        <row r="15">
          <cell r="A15" t="str">
            <v>AC201400T</v>
          </cell>
          <cell r="B15" t="str">
            <v>A1022005</v>
          </cell>
          <cell r="C15" t="str">
            <v>Regional community houses</v>
          </cell>
        </row>
        <row r="16">
          <cell r="A16" t="str">
            <v>AC20140T</v>
          </cell>
          <cell r="B16" t="str">
            <v>A102200T</v>
          </cell>
          <cell r="C16" t="str">
            <v>Regional social housing</v>
          </cell>
        </row>
        <row r="17">
          <cell r="A17" t="str">
            <v>AC201500T</v>
          </cell>
          <cell r="B17" t="str">
            <v>A1022105</v>
          </cell>
        </row>
        <row r="18">
          <cell r="A18" t="str">
            <v>AC20150T</v>
          </cell>
          <cell r="B18" t="str">
            <v>A1022105</v>
          </cell>
          <cell r="C18" t="str">
            <v>Local social housing</v>
          </cell>
        </row>
        <row r="19">
          <cell r="A19" t="str">
            <v>AC202000T</v>
          </cell>
          <cell r="B19" t="str">
            <v>A1031105</v>
          </cell>
        </row>
        <row r="20">
          <cell r="A20" t="str">
            <v>AC20200T</v>
          </cell>
          <cell r="B20" t="str">
            <v>A1031105</v>
          </cell>
          <cell r="C20" t="str">
            <v>Emergency management and preparedness</v>
          </cell>
        </row>
        <row r="21">
          <cell r="A21" t="str">
            <v>AC2020T</v>
          </cell>
          <cell r="B21" t="str">
            <v>A103100T</v>
          </cell>
          <cell r="C21" t="str">
            <v>Emergency management</v>
          </cell>
        </row>
        <row r="22">
          <cell r="A22" t="str">
            <v>AC202100T</v>
          </cell>
          <cell r="B22" t="str">
            <v>A1031205</v>
          </cell>
        </row>
        <row r="23">
          <cell r="A23" t="str">
            <v>AC20210T</v>
          </cell>
          <cell r="B23" t="str">
            <v>A1031205</v>
          </cell>
          <cell r="C23" t="str">
            <v>Rural fire services</v>
          </cell>
        </row>
        <row r="24">
          <cell r="A24" t="str">
            <v>AC203000T</v>
          </cell>
          <cell r="B24" t="str">
            <v>A1041135</v>
          </cell>
          <cell r="C24" t="str">
            <v>Regional library management</v>
          </cell>
        </row>
        <row r="25">
          <cell r="A25" t="str">
            <v>AC20300T</v>
          </cell>
          <cell r="B25" t="str">
            <v>A104110T</v>
          </cell>
          <cell r="C25" t="str">
            <v>Regional library services</v>
          </cell>
        </row>
        <row r="26">
          <cell r="A26" t="str">
            <v>AC2030T</v>
          </cell>
          <cell r="B26" t="str">
            <v>A104100T</v>
          </cell>
          <cell r="C26" t="str">
            <v>Libraries</v>
          </cell>
        </row>
        <row r="27">
          <cell r="A27" t="str">
            <v>AC203100T</v>
          </cell>
          <cell r="B27" t="str">
            <v>A1041205</v>
          </cell>
          <cell r="C27" t="str">
            <v>Local library facilities and services management</v>
          </cell>
        </row>
        <row r="28">
          <cell r="A28" t="str">
            <v>AC20310T</v>
          </cell>
          <cell r="B28" t="str">
            <v>A1041135</v>
          </cell>
        </row>
        <row r="29">
          <cell r="A29" t="str">
            <v>AC203200T</v>
          </cell>
          <cell r="B29" t="str">
            <v>A1041305</v>
          </cell>
          <cell r="C29" t="str">
            <v>Collection management</v>
          </cell>
        </row>
        <row r="30">
          <cell r="A30" t="str">
            <v>AC20320T</v>
          </cell>
          <cell r="B30" t="str">
            <v>A104130T</v>
          </cell>
          <cell r="C30" t="str">
            <v>Library collection management</v>
          </cell>
        </row>
        <row r="31">
          <cell r="A31" t="str">
            <v>AC203300T</v>
          </cell>
          <cell r="B31" t="str">
            <v>A1041125</v>
          </cell>
          <cell r="C31" t="str">
            <v>Digital services and library systems</v>
          </cell>
        </row>
        <row r="32">
          <cell r="A32" t="str">
            <v>AC20330T</v>
          </cell>
          <cell r="B32" t="str">
            <v>A1041310</v>
          </cell>
        </row>
        <row r="33">
          <cell r="A33" t="str">
            <v>AC203400T</v>
          </cell>
          <cell r="B33" t="str">
            <v>A1041130</v>
          </cell>
          <cell r="C33" t="str">
            <v>Mobile Libraries</v>
          </cell>
        </row>
        <row r="34">
          <cell r="A34" t="str">
            <v>AC20340T</v>
          </cell>
          <cell r="B34" t="str">
            <v>A1041310</v>
          </cell>
        </row>
        <row r="35">
          <cell r="A35" t="str">
            <v>AC203500T</v>
          </cell>
          <cell r="B35" t="str">
            <v>A1041205</v>
          </cell>
        </row>
        <row r="36">
          <cell r="A36" t="str">
            <v>AC20350T</v>
          </cell>
          <cell r="B36" t="str">
            <v>A104120T</v>
          </cell>
          <cell r="C36" t="str">
            <v>Local library facilities and services</v>
          </cell>
        </row>
        <row r="37">
          <cell r="A37" t="str">
            <v>AC20T</v>
          </cell>
          <cell r="B37" t="str">
            <v>A100000T</v>
          </cell>
          <cell r="C37" t="str">
            <v>Total activities</v>
          </cell>
        </row>
        <row r="38">
          <cell r="A38" t="str">
            <v>AC210000T</v>
          </cell>
          <cell r="B38" t="str">
            <v>A1211305</v>
          </cell>
        </row>
        <row r="39">
          <cell r="A39" t="str">
            <v>AC21000T</v>
          </cell>
          <cell r="B39" t="str">
            <v>A1211305</v>
          </cell>
          <cell r="C39" t="str">
            <v>Regional arts facilities</v>
          </cell>
        </row>
        <row r="40">
          <cell r="A40" t="str">
            <v>AC2100T</v>
          </cell>
          <cell r="B40" t="str">
            <v>A121100T</v>
          </cell>
          <cell r="C40" t="str">
            <v>Arts services</v>
          </cell>
        </row>
        <row r="41">
          <cell r="A41" t="str">
            <v>AC210100T</v>
          </cell>
          <cell r="B41" t="str">
            <v>A1211405</v>
          </cell>
        </row>
        <row r="42">
          <cell r="A42" t="str">
            <v>AC21010T</v>
          </cell>
          <cell r="B42" t="str">
            <v>A1211405</v>
          </cell>
          <cell r="C42" t="str">
            <v>Local arts facilities</v>
          </cell>
        </row>
        <row r="43">
          <cell r="A43" t="str">
            <v>AC210T</v>
          </cell>
          <cell r="B43" t="str">
            <v>A120100T</v>
          </cell>
          <cell r="C43" t="str">
            <v>Lifestyle and culture</v>
          </cell>
        </row>
        <row r="44">
          <cell r="A44" t="str">
            <v>AC211000T</v>
          </cell>
          <cell r="B44" t="str">
            <v>A1221525</v>
          </cell>
          <cell r="C44" t="str">
            <v>Stadia</v>
          </cell>
        </row>
        <row r="45">
          <cell r="A45" t="str">
            <v>AC21100T</v>
          </cell>
          <cell r="B45" t="str">
            <v>A122150T</v>
          </cell>
          <cell r="C45" t="str">
            <v>Event facilities</v>
          </cell>
        </row>
        <row r="46">
          <cell r="A46" t="str">
            <v>AC211010T</v>
          </cell>
          <cell r="B46" t="str">
            <v>A1221505</v>
          </cell>
          <cell r="C46" t="str">
            <v>The Edge</v>
          </cell>
        </row>
        <row r="47">
          <cell r="A47" t="str">
            <v>AC2110T</v>
          </cell>
          <cell r="B47" t="str">
            <v>A122100T</v>
          </cell>
          <cell r="C47" t="str">
            <v>Events</v>
          </cell>
        </row>
        <row r="48">
          <cell r="A48" t="str">
            <v>AC211100T</v>
          </cell>
          <cell r="B48" t="str">
            <v>A1221525</v>
          </cell>
        </row>
        <row r="49">
          <cell r="A49" t="str">
            <v>AC21110T</v>
          </cell>
          <cell r="B49" t="str">
            <v>A1221525</v>
          </cell>
        </row>
        <row r="50">
          <cell r="A50" t="str">
            <v>AC211200T</v>
          </cell>
          <cell r="B50" t="str">
            <v>A1221305</v>
          </cell>
          <cell r="C50" t="str">
            <v>Rugby World Cup 2011</v>
          </cell>
        </row>
        <row r="51">
          <cell r="A51" t="str">
            <v>AC21120T</v>
          </cell>
          <cell r="B51" t="str">
            <v>A122130T</v>
          </cell>
          <cell r="C51" t="str">
            <v>Major national and international events</v>
          </cell>
        </row>
        <row r="52">
          <cell r="A52" t="str">
            <v>AC212000T</v>
          </cell>
          <cell r="B52" t="str">
            <v>A1231110</v>
          </cell>
          <cell r="C52" t="str">
            <v>Other art galleries</v>
          </cell>
        </row>
        <row r="53">
          <cell r="A53" t="str">
            <v>AC21200T</v>
          </cell>
          <cell r="B53" t="str">
            <v>A123110T</v>
          </cell>
          <cell r="C53" t="str">
            <v>Art galleries</v>
          </cell>
        </row>
        <row r="54">
          <cell r="A54" t="str">
            <v>AC212010T</v>
          </cell>
          <cell r="B54" t="str">
            <v>A1231105</v>
          </cell>
          <cell r="C54" t="str">
            <v>Auckland Art Gallery net cost</v>
          </cell>
        </row>
        <row r="55">
          <cell r="A55" t="str">
            <v>AC2120T</v>
          </cell>
          <cell r="B55" t="str">
            <v>A123100T</v>
          </cell>
          <cell r="C55" t="str">
            <v>Museums and art galleries</v>
          </cell>
        </row>
        <row r="56">
          <cell r="A56" t="str">
            <v>AC212100T</v>
          </cell>
          <cell r="B56" t="str">
            <v>A1231205</v>
          </cell>
          <cell r="C56" t="str">
            <v>Museums support</v>
          </cell>
        </row>
        <row r="57">
          <cell r="A57" t="str">
            <v>AC21210T</v>
          </cell>
          <cell r="B57" t="str">
            <v>A123120T</v>
          </cell>
          <cell r="C57" t="str">
            <v>Museums</v>
          </cell>
        </row>
        <row r="58">
          <cell r="A58" t="str">
            <v>AC213000T</v>
          </cell>
          <cell r="B58" t="str">
            <v>A1241105</v>
          </cell>
          <cell r="C58" t="str">
            <v>Regional parks and visitor services</v>
          </cell>
        </row>
        <row r="59">
          <cell r="A59" t="str">
            <v>AC21300T</v>
          </cell>
          <cell r="B59" t="str">
            <v>A124110T</v>
          </cell>
          <cell r="C59" t="str">
            <v>Regional parks, botanic gardens and volcanic cones</v>
          </cell>
        </row>
        <row r="60">
          <cell r="A60" t="str">
            <v>AC2130T</v>
          </cell>
          <cell r="B60" t="str">
            <v>A124100T</v>
          </cell>
          <cell r="C60" t="str">
            <v>Parks</v>
          </cell>
        </row>
        <row r="61">
          <cell r="A61" t="str">
            <v>AC213100T</v>
          </cell>
          <cell r="B61" t="str">
            <v>A1241205</v>
          </cell>
        </row>
        <row r="62">
          <cell r="A62" t="str">
            <v>AC21310T</v>
          </cell>
          <cell r="B62" t="str">
            <v>A1241205</v>
          </cell>
          <cell r="C62" t="str">
            <v>Local parks</v>
          </cell>
        </row>
        <row r="63">
          <cell r="A63" t="str">
            <v>AC213200T</v>
          </cell>
          <cell r="B63" t="str">
            <v>A1241310</v>
          </cell>
          <cell r="C63" t="str">
            <v>Parks acquisition and development</v>
          </cell>
        </row>
        <row r="64">
          <cell r="A64" t="str">
            <v>AC21320T</v>
          </cell>
          <cell r="B64" t="str">
            <v>A124130T</v>
          </cell>
          <cell r="C64" t="str">
            <v>Parks strategy and policy</v>
          </cell>
        </row>
        <row r="65">
          <cell r="A65" t="str">
            <v>AC213300T</v>
          </cell>
          <cell r="B65" t="str">
            <v>A1241205</v>
          </cell>
        </row>
        <row r="66">
          <cell r="A66" t="str">
            <v>AC21330T</v>
          </cell>
          <cell r="B66" t="str">
            <v>A1241310</v>
          </cell>
        </row>
        <row r="67">
          <cell r="A67" t="str">
            <v>AC214000T</v>
          </cell>
          <cell r="B67" t="str">
            <v>A1251305</v>
          </cell>
          <cell r="C67" t="str">
            <v>Regional aquatic, leisure and recreation facilities</v>
          </cell>
        </row>
        <row r="68">
          <cell r="A68" t="str">
            <v>AC21400T</v>
          </cell>
          <cell r="B68" t="str">
            <v>A125130T</v>
          </cell>
          <cell r="C68" t="str">
            <v>Regional recreation and leisure facilities</v>
          </cell>
        </row>
        <row r="69">
          <cell r="A69" t="str">
            <v>AC2140T</v>
          </cell>
          <cell r="B69" t="str">
            <v>A125100T</v>
          </cell>
          <cell r="C69" t="str">
            <v>Recreation services</v>
          </cell>
        </row>
        <row r="70">
          <cell r="A70" t="str">
            <v>AC214100T</v>
          </cell>
          <cell r="B70" t="str">
            <v>A1251405</v>
          </cell>
          <cell r="C70" t="str">
            <v>Local aquatic, leisure and recreation facilities</v>
          </cell>
        </row>
        <row r="71">
          <cell r="A71" t="str">
            <v>AC21410T</v>
          </cell>
          <cell r="B71" t="str">
            <v>A125140T</v>
          </cell>
          <cell r="C71" t="str">
            <v>Local recreation and leisure facilities</v>
          </cell>
        </row>
        <row r="72">
          <cell r="A72" t="str">
            <v>AC215000T</v>
          </cell>
          <cell r="B72" t="str">
            <v>A1261105</v>
          </cell>
        </row>
        <row r="73">
          <cell r="A73" t="str">
            <v>AC21500T</v>
          </cell>
          <cell r="B73" t="str">
            <v>A1261105</v>
          </cell>
          <cell r="C73" t="str">
            <v>Auckland Zoo</v>
          </cell>
        </row>
        <row r="74">
          <cell r="A74" t="str">
            <v>AC2150T</v>
          </cell>
          <cell r="B74" t="str">
            <v>A126100T</v>
          </cell>
          <cell r="C74" t="str">
            <v>Zoo</v>
          </cell>
        </row>
        <row r="75">
          <cell r="A75" t="str">
            <v>AC220000T</v>
          </cell>
          <cell r="B75" t="str">
            <v>A1311110</v>
          </cell>
          <cell r="C75" t="str">
            <v>Regional economic development planning</v>
          </cell>
        </row>
        <row r="76">
          <cell r="A76" t="str">
            <v>AC22000T</v>
          </cell>
          <cell r="B76" t="str">
            <v>A131110T</v>
          </cell>
          <cell r="C76" t="str">
            <v>Regional economic strategy and policy</v>
          </cell>
        </row>
        <row r="77">
          <cell r="A77" t="str">
            <v>AC2200T</v>
          </cell>
          <cell r="B77" t="str">
            <v>A131100T</v>
          </cell>
          <cell r="C77" t="str">
            <v>Economic development and strategy</v>
          </cell>
        </row>
        <row r="78">
          <cell r="A78" t="str">
            <v>AC220100T</v>
          </cell>
          <cell r="B78" t="str">
            <v>A1311115</v>
          </cell>
          <cell r="C78" t="str">
            <v>Waterfront development</v>
          </cell>
        </row>
        <row r="79">
          <cell r="A79" t="str">
            <v>AC22010T</v>
          </cell>
          <cell r="B79" t="str">
            <v>A1311115</v>
          </cell>
        </row>
        <row r="80">
          <cell r="A80" t="str">
            <v>AC220200T</v>
          </cell>
          <cell r="B80" t="str">
            <v>A1311505</v>
          </cell>
          <cell r="C80" t="str">
            <v>Regional tourism promotion and development</v>
          </cell>
        </row>
        <row r="81">
          <cell r="A81" t="str">
            <v>AC22020T</v>
          </cell>
          <cell r="B81" t="str">
            <v>A131150T</v>
          </cell>
          <cell r="C81" t="str">
            <v>Tourism and visitor centres</v>
          </cell>
        </row>
        <row r="82">
          <cell r="A82" t="str">
            <v>AC220T</v>
          </cell>
          <cell r="B82" t="str">
            <v>A130100T</v>
          </cell>
          <cell r="C82" t="str">
            <v>Economic development</v>
          </cell>
        </row>
        <row r="83">
          <cell r="A83" t="str">
            <v>AC221000T</v>
          </cell>
          <cell r="B83" t="str">
            <v>A1321105</v>
          </cell>
        </row>
        <row r="84">
          <cell r="A84" t="str">
            <v>AC22100T</v>
          </cell>
          <cell r="B84" t="str">
            <v>A132100T</v>
          </cell>
        </row>
        <row r="85">
          <cell r="A85" t="str">
            <v>AC2210T</v>
          </cell>
          <cell r="B85" t="str">
            <v>A132100T</v>
          </cell>
          <cell r="C85" t="str">
            <v>Street environment and town centres</v>
          </cell>
        </row>
        <row r="86">
          <cell r="A86" t="str">
            <v>AC221100T</v>
          </cell>
          <cell r="B86" t="str">
            <v>A1321105</v>
          </cell>
        </row>
        <row r="87">
          <cell r="A87" t="str">
            <v>AC22110T</v>
          </cell>
          <cell r="B87" t="str">
            <v>A1321105</v>
          </cell>
          <cell r="C87" t="str">
            <v>Regional street environment and town centres</v>
          </cell>
        </row>
        <row r="88">
          <cell r="A88" t="str">
            <v>AC221200T</v>
          </cell>
          <cell r="B88" t="str">
            <v>A1321205</v>
          </cell>
        </row>
        <row r="89">
          <cell r="A89" t="str">
            <v>AC22120T</v>
          </cell>
          <cell r="B89" t="str">
            <v>A1321205</v>
          </cell>
          <cell r="C89" t="str">
            <v>Local street environment and town centres</v>
          </cell>
        </row>
        <row r="90">
          <cell r="A90" t="str">
            <v>AC230000T</v>
          </cell>
          <cell r="B90" t="str">
            <v>A1421505</v>
          </cell>
        </row>
        <row r="91">
          <cell r="A91" t="str">
            <v>AC23000T</v>
          </cell>
          <cell r="B91" t="str">
            <v>A1421505</v>
          </cell>
          <cell r="C91" t="str">
            <v>Marine safety</v>
          </cell>
        </row>
        <row r="92">
          <cell r="A92" t="str">
            <v>AC2300T</v>
          </cell>
          <cell r="B92" t="str">
            <v>A142100T</v>
          </cell>
          <cell r="C92" t="str">
            <v>Regulation</v>
          </cell>
        </row>
        <row r="93">
          <cell r="A93" t="str">
            <v>AC230T</v>
          </cell>
          <cell r="B93" t="str">
            <v>A140100T</v>
          </cell>
          <cell r="C93" t="str">
            <v>Planning and regulation</v>
          </cell>
        </row>
        <row r="94">
          <cell r="A94" t="str">
            <v>AC231000T</v>
          </cell>
          <cell r="B94" t="str">
            <v>A1421305</v>
          </cell>
        </row>
        <row r="95">
          <cell r="A95" t="str">
            <v>AC23100T</v>
          </cell>
          <cell r="B95" t="str">
            <v>A1421305</v>
          </cell>
          <cell r="C95" t="str">
            <v>Environmental health and licensing</v>
          </cell>
        </row>
        <row r="96">
          <cell r="A96" t="str">
            <v>AC2310T</v>
          </cell>
          <cell r="B96" t="str">
            <v>A141100T</v>
          </cell>
          <cell r="C96" t="str">
            <v>Planning and policy</v>
          </cell>
        </row>
        <row r="97">
          <cell r="A97" t="str">
            <v>AC231100T</v>
          </cell>
          <cell r="B97" t="str">
            <v>A1411505</v>
          </cell>
        </row>
        <row r="98">
          <cell r="A98" t="str">
            <v>AC23110T</v>
          </cell>
          <cell r="B98" t="str">
            <v>A1411505</v>
          </cell>
          <cell r="C98" t="str">
            <v>City transformation projects</v>
          </cell>
        </row>
        <row r="99">
          <cell r="A99" t="str">
            <v>AC232000T</v>
          </cell>
          <cell r="B99" t="str">
            <v>A1421105</v>
          </cell>
          <cell r="C99" t="str">
            <v>Building consents management</v>
          </cell>
        </row>
        <row r="100">
          <cell r="A100" t="str">
            <v>AC23200T</v>
          </cell>
          <cell r="B100" t="str">
            <v>A142110T</v>
          </cell>
          <cell r="C100" t="str">
            <v>Building consents</v>
          </cell>
        </row>
        <row r="101">
          <cell r="A101" t="str">
            <v>AC233000T</v>
          </cell>
          <cell r="B101" t="str">
            <v>A1421405</v>
          </cell>
        </row>
        <row r="102">
          <cell r="A102" t="str">
            <v>AC23300T</v>
          </cell>
          <cell r="B102" t="str">
            <v>A1421405</v>
          </cell>
          <cell r="C102" t="str">
            <v>Animal control</v>
          </cell>
        </row>
        <row r="103">
          <cell r="A103" t="str">
            <v>AC235000T</v>
          </cell>
          <cell r="B103" t="str">
            <v>A1421505</v>
          </cell>
        </row>
        <row r="104">
          <cell r="A104" t="str">
            <v>AC23500T</v>
          </cell>
          <cell r="B104" t="str">
            <v>A1421505</v>
          </cell>
        </row>
        <row r="105">
          <cell r="A105" t="str">
            <v>AC2350T</v>
          </cell>
          <cell r="B105" t="str">
            <v>A1421505</v>
          </cell>
        </row>
        <row r="106">
          <cell r="A106" t="str">
            <v>AC235T</v>
          </cell>
          <cell r="B106" t="str">
            <v>A1421505</v>
          </cell>
        </row>
        <row r="107">
          <cell r="A107" t="str">
            <v>AC240000T</v>
          </cell>
          <cell r="B107" t="str">
            <v>A1511105</v>
          </cell>
        </row>
        <row r="108">
          <cell r="A108" t="str">
            <v>AC24000T</v>
          </cell>
          <cell r="B108" t="str">
            <v>A1511105</v>
          </cell>
          <cell r="C108" t="str">
            <v>Air quality monitoring and management</v>
          </cell>
        </row>
        <row r="109">
          <cell r="A109" t="str">
            <v>AC2400T</v>
          </cell>
          <cell r="B109" t="str">
            <v>A151100T</v>
          </cell>
          <cell r="C109" t="str">
            <v>Air quality management</v>
          </cell>
        </row>
        <row r="110">
          <cell r="A110" t="str">
            <v>AC240T</v>
          </cell>
          <cell r="B110" t="str">
            <v>A150100T</v>
          </cell>
          <cell r="C110" t="str">
            <v>Environmental management</v>
          </cell>
        </row>
        <row r="111">
          <cell r="A111" t="str">
            <v>AC241000T</v>
          </cell>
          <cell r="B111" t="str">
            <v>A1521105</v>
          </cell>
          <cell r="C111" t="str">
            <v>Animal and plant pest management</v>
          </cell>
        </row>
        <row r="112">
          <cell r="A112" t="str">
            <v>AC24100T</v>
          </cell>
          <cell r="B112" t="str">
            <v>A152110T</v>
          </cell>
          <cell r="C112" t="str">
            <v>Biosecurity Management</v>
          </cell>
        </row>
        <row r="113">
          <cell r="A113" t="str">
            <v>AC2410T</v>
          </cell>
          <cell r="B113" t="str">
            <v>A152100T</v>
          </cell>
          <cell r="C113" t="str">
            <v>Biosecurity</v>
          </cell>
        </row>
        <row r="114">
          <cell r="A114" t="str">
            <v>AC242000T</v>
          </cell>
          <cell r="B114" t="str">
            <v>A1541105</v>
          </cell>
        </row>
        <row r="115">
          <cell r="A115" t="str">
            <v>AC24200T</v>
          </cell>
          <cell r="B115" t="str">
            <v>A1541105</v>
          </cell>
          <cell r="C115" t="str">
            <v>Freshwater monitoring and management</v>
          </cell>
        </row>
        <row r="116">
          <cell r="A116" t="str">
            <v>AC2420T</v>
          </cell>
          <cell r="B116" t="str">
            <v>A154100T</v>
          </cell>
          <cell r="C116" t="str">
            <v>Freshwater management</v>
          </cell>
        </row>
        <row r="117">
          <cell r="A117" t="str">
            <v>AC243000T</v>
          </cell>
          <cell r="B117" t="str">
            <v>A1551105</v>
          </cell>
        </row>
        <row r="118">
          <cell r="A118" t="str">
            <v>AC24300T</v>
          </cell>
          <cell r="B118" t="str">
            <v>A1551105</v>
          </cell>
          <cell r="C118" t="str">
            <v>Marine and coastal management</v>
          </cell>
        </row>
        <row r="119">
          <cell r="A119" t="str">
            <v>AC2430T</v>
          </cell>
          <cell r="B119" t="str">
            <v>A155100T</v>
          </cell>
          <cell r="C119" t="str">
            <v>Coastal management</v>
          </cell>
        </row>
        <row r="120">
          <cell r="A120" t="str">
            <v>AC244000T</v>
          </cell>
          <cell r="B120" t="str">
            <v>A1561105</v>
          </cell>
        </row>
        <row r="121">
          <cell r="A121" t="str">
            <v>AC24400T</v>
          </cell>
          <cell r="B121" t="str">
            <v>A1561105</v>
          </cell>
          <cell r="C121" t="str">
            <v>Land monitoring and management</v>
          </cell>
        </row>
        <row r="122">
          <cell r="A122" t="str">
            <v>AC2440T</v>
          </cell>
          <cell r="B122" t="str">
            <v>A156100T</v>
          </cell>
          <cell r="C122" t="str">
            <v>Land management</v>
          </cell>
        </row>
        <row r="123">
          <cell r="A123" t="str">
            <v>AC245000T</v>
          </cell>
          <cell r="B123" t="str">
            <v>A1571105</v>
          </cell>
        </row>
        <row r="124">
          <cell r="A124" t="str">
            <v>AC24500T</v>
          </cell>
          <cell r="B124" t="str">
            <v>A1571105</v>
          </cell>
          <cell r="C124" t="str">
            <v>Natural, cultural and built heritage protection</v>
          </cell>
        </row>
        <row r="125">
          <cell r="A125" t="str">
            <v>AC2450T</v>
          </cell>
          <cell r="B125" t="str">
            <v>A157100T</v>
          </cell>
          <cell r="C125" t="str">
            <v>Heritage protection</v>
          </cell>
        </row>
        <row r="126">
          <cell r="A126" t="str">
            <v>AC250000T</v>
          </cell>
          <cell r="B126" t="str">
            <v>A1611105</v>
          </cell>
        </row>
        <row r="127">
          <cell r="A127" t="str">
            <v>AC25000T</v>
          </cell>
          <cell r="B127" t="str">
            <v>A1611105</v>
          </cell>
          <cell r="C127" t="str">
            <v>Waste collection and disposal</v>
          </cell>
        </row>
        <row r="128">
          <cell r="A128" t="str">
            <v>AC2500T</v>
          </cell>
          <cell r="B128" t="str">
            <v>A161100T</v>
          </cell>
          <cell r="C128" t="str">
            <v>Waste services</v>
          </cell>
        </row>
        <row r="129">
          <cell r="A129" t="str">
            <v>AC250T</v>
          </cell>
          <cell r="B129" t="str">
            <v>A160100T</v>
          </cell>
          <cell r="C129" t="str">
            <v>Solid waste</v>
          </cell>
        </row>
        <row r="130">
          <cell r="A130" t="str">
            <v>AC251000T</v>
          </cell>
          <cell r="B130" t="str">
            <v>A1621105</v>
          </cell>
        </row>
        <row r="131">
          <cell r="A131" t="str">
            <v>AC25100T</v>
          </cell>
          <cell r="B131" t="str">
            <v>A1621105</v>
          </cell>
          <cell r="C131" t="str">
            <v>Recycling services</v>
          </cell>
        </row>
        <row r="132">
          <cell r="A132" t="str">
            <v>AC2510T</v>
          </cell>
          <cell r="B132" t="str">
            <v>A161100T</v>
          </cell>
          <cell r="C132" t="str">
            <v>Recycling</v>
          </cell>
        </row>
        <row r="133">
          <cell r="A133" t="str">
            <v>AC260000T</v>
          </cell>
          <cell r="B133" t="str">
            <v>A1711105</v>
          </cell>
          <cell r="C133" t="str">
            <v>Water supply management</v>
          </cell>
        </row>
        <row r="134">
          <cell r="A134" t="str">
            <v>AC26000T</v>
          </cell>
          <cell r="B134" t="str">
            <v>A171110T</v>
          </cell>
          <cell r="C134" t="str">
            <v>Water supply services</v>
          </cell>
        </row>
        <row r="135">
          <cell r="A135" t="str">
            <v>AC2600T</v>
          </cell>
          <cell r="B135" t="str">
            <v>A171100T</v>
          </cell>
          <cell r="C135" t="str">
            <v>Water supply</v>
          </cell>
        </row>
        <row r="136">
          <cell r="A136" t="str">
            <v>AC260T</v>
          </cell>
          <cell r="B136" t="str">
            <v>A170100T</v>
          </cell>
          <cell r="C136" t="str">
            <v>Water supply and wastewater</v>
          </cell>
        </row>
        <row r="137">
          <cell r="A137" t="str">
            <v>AC261000T</v>
          </cell>
          <cell r="B137" t="str">
            <v>A1721105</v>
          </cell>
          <cell r="C137" t="str">
            <v>Wastewater services management</v>
          </cell>
        </row>
        <row r="138">
          <cell r="A138" t="str">
            <v>AC26100T</v>
          </cell>
          <cell r="B138" t="str">
            <v>A172110T</v>
          </cell>
          <cell r="C138" t="str">
            <v>Wastewater services</v>
          </cell>
        </row>
        <row r="139">
          <cell r="A139" t="str">
            <v>AC2610T</v>
          </cell>
          <cell r="B139" t="str">
            <v>A172100T</v>
          </cell>
          <cell r="C139" t="str">
            <v>Wastewater</v>
          </cell>
        </row>
        <row r="140">
          <cell r="A140" t="str">
            <v>AC270000T</v>
          </cell>
          <cell r="B140" t="str">
            <v>A1811105</v>
          </cell>
          <cell r="C140" t="str">
            <v>Stormwater operations and maintenance services</v>
          </cell>
        </row>
        <row r="141">
          <cell r="A141" t="str">
            <v>AC27000T</v>
          </cell>
          <cell r="B141" t="str">
            <v>A181110T</v>
          </cell>
          <cell r="C141" t="str">
            <v>Stormwater operations and maintenance</v>
          </cell>
        </row>
        <row r="142">
          <cell r="A142" t="str">
            <v>AC2700T</v>
          </cell>
          <cell r="B142" t="str">
            <v>A181100T</v>
          </cell>
          <cell r="C142" t="str">
            <v>Stormwater management</v>
          </cell>
        </row>
        <row r="143">
          <cell r="A143" t="str">
            <v>AC270T</v>
          </cell>
          <cell r="B143" t="str">
            <v>A180100T</v>
          </cell>
          <cell r="C143" t="str">
            <v>Stormwater</v>
          </cell>
        </row>
        <row r="144">
          <cell r="A144" t="str">
            <v>AC280000T</v>
          </cell>
          <cell r="B144" t="str">
            <v>A1911105</v>
          </cell>
        </row>
        <row r="145">
          <cell r="A145" t="str">
            <v>AC28000T</v>
          </cell>
          <cell r="B145" t="str">
            <v>A1911105</v>
          </cell>
          <cell r="C145" t="str">
            <v>Transport planning</v>
          </cell>
        </row>
        <row r="146">
          <cell r="A146" t="str">
            <v>AC2800T</v>
          </cell>
          <cell r="B146" t="str">
            <v>A191100T</v>
          </cell>
          <cell r="C146" t="str">
            <v>Transport management</v>
          </cell>
        </row>
        <row r="147">
          <cell r="A147" t="str">
            <v>AC280100T</v>
          </cell>
          <cell r="B147" t="str">
            <v>A1911305</v>
          </cell>
        </row>
        <row r="148">
          <cell r="A148" t="str">
            <v>AC28010T</v>
          </cell>
          <cell r="B148" t="str">
            <v>A1911305</v>
          </cell>
          <cell r="C148" t="str">
            <v>Public transport</v>
          </cell>
        </row>
        <row r="149">
          <cell r="A149" t="str">
            <v>AC280200T</v>
          </cell>
          <cell r="B149" t="str">
            <v>A1911405</v>
          </cell>
          <cell r="C149" t="str">
            <v>Road network management</v>
          </cell>
        </row>
        <row r="150">
          <cell r="A150" t="str">
            <v>AC28020T</v>
          </cell>
          <cell r="B150" t="str">
            <v>A191140T</v>
          </cell>
          <cell r="C150" t="str">
            <v>Road network</v>
          </cell>
        </row>
        <row r="151">
          <cell r="A151" t="str">
            <v>AC280300T</v>
          </cell>
          <cell r="B151" t="str">
            <v>A1911505</v>
          </cell>
        </row>
        <row r="152">
          <cell r="A152" t="str">
            <v>AC28030T</v>
          </cell>
          <cell r="B152" t="str">
            <v>A1911505</v>
          </cell>
          <cell r="C152" t="str">
            <v>Travel behaviour change</v>
          </cell>
        </row>
        <row r="153">
          <cell r="A153" t="str">
            <v>AC280400T</v>
          </cell>
          <cell r="B153" t="str">
            <v>A1911605</v>
          </cell>
        </row>
        <row r="154">
          <cell r="A154" t="str">
            <v>AC28040T</v>
          </cell>
          <cell r="B154" t="str">
            <v>A1911605</v>
          </cell>
          <cell r="C154" t="str">
            <v>Parking and enforcement</v>
          </cell>
        </row>
        <row r="155">
          <cell r="A155" t="str">
            <v>AC280T</v>
          </cell>
          <cell r="B155" t="str">
            <v>A190100T</v>
          </cell>
          <cell r="C155" t="str">
            <v>Transport</v>
          </cell>
        </row>
        <row r="156">
          <cell r="A156" t="str">
            <v>AC290000T</v>
          </cell>
          <cell r="B156" t="str">
            <v>A2011105</v>
          </cell>
        </row>
        <row r="157">
          <cell r="A157" t="str">
            <v>AC29000T</v>
          </cell>
          <cell r="B157" t="str">
            <v>A2011105</v>
          </cell>
          <cell r="C157" t="str">
            <v>Commercial property management</v>
          </cell>
        </row>
        <row r="158">
          <cell r="A158" t="str">
            <v>AC2900T</v>
          </cell>
          <cell r="B158" t="str">
            <v>A201100T</v>
          </cell>
          <cell r="C158" t="str">
            <v>Commercial property</v>
          </cell>
        </row>
        <row r="159">
          <cell r="A159" t="str">
            <v>AC290T</v>
          </cell>
          <cell r="B159" t="str">
            <v>A200100T</v>
          </cell>
          <cell r="C159" t="str">
            <v>Commercial activities</v>
          </cell>
        </row>
        <row r="160">
          <cell r="A160" t="str">
            <v>AC291000T</v>
          </cell>
          <cell r="B160" t="str">
            <v>A2031105</v>
          </cell>
          <cell r="C160" t="str">
            <v>Investment income management</v>
          </cell>
        </row>
        <row r="161">
          <cell r="A161" t="str">
            <v>AC29100T</v>
          </cell>
          <cell r="B161" t="str">
            <v>A2031310</v>
          </cell>
        </row>
        <row r="162">
          <cell r="A162" t="str">
            <v>AC2910T</v>
          </cell>
          <cell r="B162" t="str">
            <v>A2031310</v>
          </cell>
          <cell r="C162" t="str">
            <v>Berth management</v>
          </cell>
        </row>
        <row r="163">
          <cell r="A163" t="str">
            <v>AC291100T</v>
          </cell>
          <cell r="B163" t="str">
            <v>A2031205</v>
          </cell>
        </row>
        <row r="164">
          <cell r="A164" t="str">
            <v>AC29110T</v>
          </cell>
          <cell r="B164" t="str">
            <v>A2031405</v>
          </cell>
          <cell r="C164" t="str">
            <v>Commercial holiday camps</v>
          </cell>
        </row>
        <row r="165">
          <cell r="A165" t="str">
            <v>AC291200T</v>
          </cell>
          <cell r="B165" t="str">
            <v>A2031301</v>
          </cell>
          <cell r="C165" t="str">
            <v>Other commercial activities</v>
          </cell>
        </row>
        <row r="166">
          <cell r="A166" t="str">
            <v>AC29120T</v>
          </cell>
          <cell r="B166" t="str">
            <v>A2031505</v>
          </cell>
          <cell r="C166" t="str">
            <v>Commercial activities - other</v>
          </cell>
        </row>
        <row r="167">
          <cell r="A167" t="str">
            <v>AC291300T</v>
          </cell>
          <cell r="B167" t="str">
            <v>A2031405</v>
          </cell>
          <cell r="C167" t="str">
            <v>Commercial marina operations</v>
          </cell>
        </row>
        <row r="168">
          <cell r="A168" t="str">
            <v>AC29130T</v>
          </cell>
          <cell r="B168" t="str">
            <v>A2031505</v>
          </cell>
        </row>
        <row r="169">
          <cell r="A169" t="str">
            <v>AC291400T</v>
          </cell>
          <cell r="B169" t="str">
            <v>A2031505</v>
          </cell>
          <cell r="C169" t="str">
            <v>Marina Management</v>
          </cell>
        </row>
        <row r="170">
          <cell r="A170" t="str">
            <v>AC29140T</v>
          </cell>
          <cell r="B170" t="str">
            <v>A203100T</v>
          </cell>
          <cell r="C170" t="str">
            <v>Investment Income</v>
          </cell>
        </row>
        <row r="171">
          <cell r="A171" t="str">
            <v>AC300000T</v>
          </cell>
          <cell r="B171" t="str">
            <v>A2111105</v>
          </cell>
        </row>
        <row r="172">
          <cell r="A172" t="str">
            <v>AC30000T</v>
          </cell>
          <cell r="B172" t="str">
            <v>A2111105</v>
          </cell>
          <cell r="C172" t="str">
            <v>Regional governance</v>
          </cell>
        </row>
        <row r="173">
          <cell r="A173" t="str">
            <v>AC300050T</v>
          </cell>
          <cell r="B173" t="str">
            <v>A2111205</v>
          </cell>
        </row>
        <row r="174">
          <cell r="A174" t="str">
            <v>AC30005T</v>
          </cell>
          <cell r="B174" t="str">
            <v>A2111205</v>
          </cell>
          <cell r="C174" t="str">
            <v>Local governance and advocacy</v>
          </cell>
        </row>
        <row r="175">
          <cell r="A175" t="str">
            <v>AC3000T</v>
          </cell>
          <cell r="B175" t="str">
            <v>A211100T</v>
          </cell>
          <cell r="C175" t="str">
            <v>Governance and democracy services</v>
          </cell>
        </row>
        <row r="176">
          <cell r="A176" t="str">
            <v>AC300100T</v>
          </cell>
          <cell r="B176" t="str">
            <v>A2111605</v>
          </cell>
        </row>
        <row r="177">
          <cell r="A177" t="str">
            <v>AC30010T</v>
          </cell>
          <cell r="B177" t="str">
            <v>A2111605</v>
          </cell>
          <cell r="C177" t="str">
            <v>Elections</v>
          </cell>
        </row>
        <row r="178">
          <cell r="A178" t="str">
            <v>AC300T</v>
          </cell>
          <cell r="B178" t="str">
            <v>A210100T</v>
          </cell>
          <cell r="C178" t="str">
            <v>Governance</v>
          </cell>
        </row>
        <row r="179">
          <cell r="A179" t="str">
            <v>AC310000T</v>
          </cell>
          <cell r="B179" t="str">
            <v>A5011105</v>
          </cell>
        </row>
        <row r="180">
          <cell r="A180" t="str">
            <v>AC31000T</v>
          </cell>
          <cell r="B180" t="str">
            <v>A5011105</v>
          </cell>
          <cell r="C180" t="str">
            <v>Communication</v>
          </cell>
        </row>
        <row r="181">
          <cell r="A181" t="str">
            <v>AC3100T</v>
          </cell>
          <cell r="B181" t="str">
            <v>A501100T</v>
          </cell>
          <cell r="C181" t="str">
            <v>Organisational support</v>
          </cell>
        </row>
        <row r="182">
          <cell r="A182" t="str">
            <v>AC310100T</v>
          </cell>
          <cell r="B182" t="str">
            <v>A5011205</v>
          </cell>
        </row>
        <row r="183">
          <cell r="A183" t="str">
            <v>AC31010T</v>
          </cell>
          <cell r="B183" t="str">
            <v>A5011205</v>
          </cell>
          <cell r="C183" t="str">
            <v>Customer services</v>
          </cell>
        </row>
        <row r="184">
          <cell r="A184" t="str">
            <v>AC310200T</v>
          </cell>
          <cell r="B184" t="str">
            <v>A5011305</v>
          </cell>
        </row>
        <row r="185">
          <cell r="A185" t="str">
            <v>AC31020T</v>
          </cell>
          <cell r="B185" t="str">
            <v>A5011305</v>
          </cell>
          <cell r="C185" t="str">
            <v>Financial services</v>
          </cell>
        </row>
        <row r="186">
          <cell r="A186" t="str">
            <v>AC310300T</v>
          </cell>
          <cell r="B186" t="str">
            <v>A5011405</v>
          </cell>
        </row>
        <row r="187">
          <cell r="A187" t="str">
            <v>AC31030T</v>
          </cell>
          <cell r="B187" t="str">
            <v>A5011405</v>
          </cell>
          <cell r="C187" t="str">
            <v>Human Resources</v>
          </cell>
        </row>
        <row r="188">
          <cell r="A188" t="str">
            <v>AC310400T</v>
          </cell>
          <cell r="B188" t="str">
            <v>A5011505</v>
          </cell>
        </row>
        <row r="189">
          <cell r="A189" t="str">
            <v>AC31040T</v>
          </cell>
          <cell r="B189" t="str">
            <v>A5011505</v>
          </cell>
          <cell r="C189" t="str">
            <v>Information technology services</v>
          </cell>
        </row>
        <row r="190">
          <cell r="A190" t="str">
            <v>AC310500T</v>
          </cell>
          <cell r="B190" t="str">
            <v>A5011605</v>
          </cell>
        </row>
        <row r="191">
          <cell r="A191" t="str">
            <v>AC31050T</v>
          </cell>
          <cell r="B191" t="str">
            <v>A5011605</v>
          </cell>
          <cell r="C191" t="str">
            <v>Management and administration</v>
          </cell>
        </row>
        <row r="192">
          <cell r="A192" t="str">
            <v>AC310600T</v>
          </cell>
          <cell r="B192" t="str">
            <v>A5011705</v>
          </cell>
        </row>
        <row r="193">
          <cell r="A193" t="str">
            <v>AC31060T</v>
          </cell>
          <cell r="B193" t="str">
            <v>A5011705</v>
          </cell>
          <cell r="C193" t="str">
            <v>Management of council property</v>
          </cell>
        </row>
        <row r="194">
          <cell r="A194" t="str">
            <v>AC310700T</v>
          </cell>
          <cell r="B194" t="str">
            <v>A5011905</v>
          </cell>
        </row>
        <row r="195">
          <cell r="A195" t="str">
            <v>AC31070T</v>
          </cell>
          <cell r="B195" t="str">
            <v>A5011905</v>
          </cell>
          <cell r="C195" t="str">
            <v>Organisational improvement initiatives</v>
          </cell>
        </row>
        <row r="196">
          <cell r="A196" t="str">
            <v>AC310800T</v>
          </cell>
          <cell r="B196" t="str">
            <v>A5012005</v>
          </cell>
        </row>
        <row r="197">
          <cell r="A197" t="str">
            <v>AC31080T</v>
          </cell>
          <cell r="B197" t="str">
            <v>A5012005</v>
          </cell>
          <cell r="C197" t="str">
            <v>Procurement</v>
          </cell>
        </row>
        <row r="198">
          <cell r="A198" t="str">
            <v>AC310900T</v>
          </cell>
          <cell r="B198" t="str">
            <v>A5012105</v>
          </cell>
        </row>
        <row r="199">
          <cell r="A199" t="str">
            <v>AC31090T</v>
          </cell>
          <cell r="B199" t="str">
            <v>A5012105</v>
          </cell>
          <cell r="C199" t="str">
            <v>Rating services</v>
          </cell>
        </row>
        <row r="200">
          <cell r="A200" t="str">
            <v>AC310T</v>
          </cell>
          <cell r="B200" t="str">
            <v>A500100T</v>
          </cell>
          <cell r="C200" t="str">
            <v>Council support</v>
          </cell>
        </row>
        <row r="201">
          <cell r="A201" t="str">
            <v>AO10000T</v>
          </cell>
          <cell r="B201" t="str">
            <v>A1011105</v>
          </cell>
          <cell r="C201" t="str">
            <v>Cemetery and crematoria management</v>
          </cell>
        </row>
        <row r="202">
          <cell r="A202" t="str">
            <v>AO1000T</v>
          </cell>
          <cell r="B202" t="str">
            <v>A101100T</v>
          </cell>
          <cell r="C202" t="str">
            <v>Cemetery and crematoria</v>
          </cell>
        </row>
        <row r="203">
          <cell r="A203" t="str">
            <v>AO100T</v>
          </cell>
          <cell r="B203" t="str">
            <v>A100100T</v>
          </cell>
          <cell r="C203" t="str">
            <v>Community</v>
          </cell>
        </row>
        <row r="204">
          <cell r="A204" t="str">
            <v>AO101000T</v>
          </cell>
          <cell r="B204" t="str">
            <v>A1021105</v>
          </cell>
          <cell r="C204" t="str">
            <v>Regional community development programmes - ethnicity</v>
          </cell>
        </row>
        <row r="205">
          <cell r="A205" t="str">
            <v>AO10100T</v>
          </cell>
          <cell r="B205" t="str">
            <v>A102110T</v>
          </cell>
          <cell r="C205" t="str">
            <v>Regional community development programmes</v>
          </cell>
        </row>
        <row r="206">
          <cell r="A206" t="str">
            <v>AO101010T</v>
          </cell>
          <cell r="B206" t="str">
            <v>A1021110</v>
          </cell>
          <cell r="C206" t="str">
            <v>Regional community development programmes - youth</v>
          </cell>
        </row>
        <row r="207">
          <cell r="A207" t="str">
            <v>AO101020T</v>
          </cell>
          <cell r="B207" t="str">
            <v>A1021115</v>
          </cell>
          <cell r="C207" t="str">
            <v>Regional community development programmes - disability</v>
          </cell>
        </row>
        <row r="208">
          <cell r="A208" t="str">
            <v>AO101030T</v>
          </cell>
          <cell r="B208" t="str">
            <v>A1021120</v>
          </cell>
          <cell r="C208" t="str">
            <v>Regional community development programmes - older people</v>
          </cell>
        </row>
        <row r="209">
          <cell r="A209" t="str">
            <v>AO101040T</v>
          </cell>
          <cell r="B209" t="str">
            <v>A1021125</v>
          </cell>
          <cell r="C209" t="str">
            <v>Regional community development programmes - health and wellbeing</v>
          </cell>
        </row>
        <row r="210">
          <cell r="A210" t="str">
            <v>AO101050T</v>
          </cell>
          <cell r="B210" t="str">
            <v>A1021130</v>
          </cell>
          <cell r="C210" t="str">
            <v>Regional community development programmes - Maori</v>
          </cell>
        </row>
        <row r="211">
          <cell r="A211" t="str">
            <v>AO101060T</v>
          </cell>
          <cell r="B211" t="str">
            <v>A1021135</v>
          </cell>
          <cell r="C211" t="str">
            <v>Regional community development programmes - Pacific Islander</v>
          </cell>
        </row>
        <row r="212">
          <cell r="A212" t="str">
            <v>AO101070T</v>
          </cell>
          <cell r="B212" t="str">
            <v>A1021140</v>
          </cell>
          <cell r="C212" t="str">
            <v>Regional community development programmes - diversity</v>
          </cell>
        </row>
        <row r="213">
          <cell r="A213" t="str">
            <v>AO1010T</v>
          </cell>
          <cell r="B213" t="str">
            <v>A102100T</v>
          </cell>
          <cell r="C213" t="str">
            <v>Community services</v>
          </cell>
        </row>
        <row r="214">
          <cell r="A214" t="str">
            <v>AO101100T</v>
          </cell>
          <cell r="B214" t="str">
            <v>A1021205</v>
          </cell>
          <cell r="C214" t="str">
            <v>Local place-based community development programmes</v>
          </cell>
        </row>
        <row r="215">
          <cell r="A215" t="str">
            <v>AO10110T</v>
          </cell>
          <cell r="B215" t="str">
            <v>A102120T</v>
          </cell>
          <cell r="C215" t="str">
            <v>Local community development programmes</v>
          </cell>
        </row>
        <row r="216">
          <cell r="A216" t="str">
            <v>AO101110T</v>
          </cell>
          <cell r="B216" t="str">
            <v>A1021210</v>
          </cell>
          <cell r="C216" t="str">
            <v>Local community development programmes - ethnicity</v>
          </cell>
        </row>
        <row r="217">
          <cell r="A217" t="str">
            <v>AO101120T</v>
          </cell>
          <cell r="B217" t="str">
            <v>A1021215</v>
          </cell>
          <cell r="C217" t="str">
            <v>Local community development programmes - youth</v>
          </cell>
        </row>
        <row r="218">
          <cell r="A218" t="str">
            <v>AO101130T</v>
          </cell>
          <cell r="B218" t="str">
            <v>A1021220</v>
          </cell>
          <cell r="C218" t="str">
            <v>Local community development programmes - disability</v>
          </cell>
        </row>
        <row r="219">
          <cell r="A219" t="str">
            <v>AO101140T</v>
          </cell>
          <cell r="B219" t="str">
            <v>A1021225</v>
          </cell>
          <cell r="C219" t="str">
            <v>Local community development programmes - older people</v>
          </cell>
        </row>
        <row r="220">
          <cell r="A220" t="str">
            <v>AO101150T</v>
          </cell>
          <cell r="B220" t="str">
            <v>A1021230</v>
          </cell>
          <cell r="C220" t="str">
            <v>Local community development programmes - health and wellbeing</v>
          </cell>
        </row>
        <row r="221">
          <cell r="A221" t="str">
            <v>AO101160T</v>
          </cell>
          <cell r="B221" t="str">
            <v>A1021235</v>
          </cell>
          <cell r="C221" t="str">
            <v>Local community development programmes - Maori</v>
          </cell>
        </row>
        <row r="222">
          <cell r="A222" t="str">
            <v>AO101170T</v>
          </cell>
          <cell r="B222" t="str">
            <v>A1021240</v>
          </cell>
          <cell r="C222" t="str">
            <v>Local community development programmes - Pacific Islander</v>
          </cell>
        </row>
        <row r="223">
          <cell r="A223" t="str">
            <v>AO101180T</v>
          </cell>
          <cell r="B223" t="str">
            <v>A1021245</v>
          </cell>
          <cell r="C223" t="str">
            <v>Local Community Development Programmes - diversity</v>
          </cell>
        </row>
        <row r="224">
          <cell r="A224" t="str">
            <v>AO101200T</v>
          </cell>
          <cell r="B224" t="str">
            <v>A1021305</v>
          </cell>
          <cell r="C224" t="str">
            <v>Regional community facilities management</v>
          </cell>
        </row>
        <row r="225">
          <cell r="A225" t="str">
            <v>AO10120T</v>
          </cell>
          <cell r="B225" t="str">
            <v>A102130T</v>
          </cell>
          <cell r="C225" t="str">
            <v>Regional community facilities</v>
          </cell>
        </row>
        <row r="226">
          <cell r="A226" t="str">
            <v>AO101210T</v>
          </cell>
          <cell r="B226" t="str">
            <v>A1021310</v>
          </cell>
          <cell r="C226" t="str">
            <v>Community facilities development contribution revenue</v>
          </cell>
        </row>
        <row r="227">
          <cell r="A227" t="str">
            <v>AO101220T</v>
          </cell>
          <cell r="B227" t="str">
            <v>A1021315</v>
          </cell>
          <cell r="C227" t="str">
            <v>Financial Contribution Revenue 5</v>
          </cell>
        </row>
        <row r="228">
          <cell r="A228" t="str">
            <v>AO101300T</v>
          </cell>
          <cell r="B228" t="str">
            <v>A1021405</v>
          </cell>
          <cell r="C228" t="str">
            <v>Local community centres</v>
          </cell>
        </row>
        <row r="229">
          <cell r="A229" t="str">
            <v>AO10130T</v>
          </cell>
          <cell r="B229" t="str">
            <v>A102140T</v>
          </cell>
          <cell r="C229" t="str">
            <v>Local community facilities</v>
          </cell>
        </row>
        <row r="230">
          <cell r="A230" t="str">
            <v>AO101310T</v>
          </cell>
          <cell r="B230" t="str">
            <v>A1021410</v>
          </cell>
          <cell r="C230" t="str">
            <v>Local community halls</v>
          </cell>
        </row>
        <row r="231">
          <cell r="A231" t="str">
            <v>AO101320T</v>
          </cell>
          <cell r="B231" t="str">
            <v>A1021415</v>
          </cell>
          <cell r="C231" t="str">
            <v>Local community leases</v>
          </cell>
        </row>
        <row r="232">
          <cell r="A232" t="str">
            <v>AO101400T</v>
          </cell>
          <cell r="B232" t="str">
            <v>A1021505</v>
          </cell>
          <cell r="C232" t="str">
            <v>Regional community group grants</v>
          </cell>
        </row>
        <row r="233">
          <cell r="A233" t="str">
            <v>AO10140T</v>
          </cell>
          <cell r="B233" t="str">
            <v>A102150T</v>
          </cell>
          <cell r="C233" t="str">
            <v>Regional community grants, information and advice</v>
          </cell>
        </row>
        <row r="234">
          <cell r="A234" t="str">
            <v>AO101410T</v>
          </cell>
          <cell r="B234" t="str">
            <v>A1021510</v>
          </cell>
          <cell r="C234" t="str">
            <v>Citizen advice bureau grants</v>
          </cell>
        </row>
        <row r="235">
          <cell r="A235" t="str">
            <v>AO101420T</v>
          </cell>
          <cell r="B235" t="str">
            <v>A1021515</v>
          </cell>
          <cell r="C235" t="str">
            <v>Annual contestable local community grants</v>
          </cell>
        </row>
        <row r="236">
          <cell r="A236" t="str">
            <v>AO101430T</v>
          </cell>
          <cell r="B236" t="str">
            <v>A1021520</v>
          </cell>
          <cell r="C236" t="str">
            <v>Regional community advice</v>
          </cell>
        </row>
        <row r="237">
          <cell r="A237" t="str">
            <v>AO101500T</v>
          </cell>
          <cell r="B237" t="str">
            <v>A1021605</v>
          </cell>
          <cell r="C237" t="str">
            <v>Non-contestable local community grants</v>
          </cell>
        </row>
        <row r="238">
          <cell r="A238" t="str">
            <v>AO10150T</v>
          </cell>
          <cell r="B238" t="str">
            <v>A102160T</v>
          </cell>
          <cell r="C238" t="str">
            <v>Local community grants, information and advice</v>
          </cell>
        </row>
        <row r="239">
          <cell r="A239" t="str">
            <v>AO101510T</v>
          </cell>
          <cell r="B239" t="str">
            <v>A1021610</v>
          </cell>
          <cell r="C239" t="str">
            <v>Local community advice</v>
          </cell>
        </row>
        <row r="240">
          <cell r="A240" t="str">
            <v>AO10160T</v>
          </cell>
          <cell r="B240" t="str">
            <v>A1021705</v>
          </cell>
          <cell r="C240" t="str">
            <v>Community development strategy and policy</v>
          </cell>
        </row>
        <row r="241">
          <cell r="A241" t="str">
            <v>AO101700T</v>
          </cell>
          <cell r="B241" t="str">
            <v>A1021805</v>
          </cell>
          <cell r="C241" t="str">
            <v>Regional graffiti removal and education</v>
          </cell>
        </row>
        <row r="242">
          <cell r="A242" t="str">
            <v>AO10170T</v>
          </cell>
          <cell r="B242" t="str">
            <v>A102180T</v>
          </cell>
          <cell r="C242" t="str">
            <v>Regional community safety programmes</v>
          </cell>
        </row>
        <row r="243">
          <cell r="A243" t="str">
            <v>AO101710T</v>
          </cell>
          <cell r="B243" t="str">
            <v>A1021810</v>
          </cell>
          <cell r="C243" t="str">
            <v>Regional safety programmes</v>
          </cell>
        </row>
        <row r="244">
          <cell r="A244" t="str">
            <v>AO101720T</v>
          </cell>
          <cell r="B244" t="str">
            <v>A1021815</v>
          </cell>
          <cell r="C244" t="str">
            <v>Community safety strategy and policy</v>
          </cell>
        </row>
        <row r="245">
          <cell r="A245" t="str">
            <v>AO101800T</v>
          </cell>
          <cell r="B245" t="str">
            <v>A1021905</v>
          </cell>
          <cell r="C245" t="str">
            <v>Local graffiti removal and education</v>
          </cell>
        </row>
        <row r="246">
          <cell r="A246" t="str">
            <v>AO10180T</v>
          </cell>
          <cell r="B246" t="str">
            <v>A102190T</v>
          </cell>
          <cell r="C246" t="str">
            <v>Local community safety programmes</v>
          </cell>
        </row>
        <row r="247">
          <cell r="A247" t="str">
            <v>AO101810T</v>
          </cell>
          <cell r="B247" t="str">
            <v>A1021910</v>
          </cell>
          <cell r="C247" t="str">
            <v>Local safety programmes</v>
          </cell>
        </row>
        <row r="248">
          <cell r="A248" t="str">
            <v>AO101900T</v>
          </cell>
          <cell r="B248" t="str">
            <v>A1022005</v>
          </cell>
          <cell r="C248" t="str">
            <v>Regional community houses</v>
          </cell>
        </row>
        <row r="249">
          <cell r="A249" t="str">
            <v>AO10190T</v>
          </cell>
          <cell r="B249" t="str">
            <v>A102200T</v>
          </cell>
          <cell r="C249" t="str">
            <v>Regional social housing</v>
          </cell>
        </row>
        <row r="250">
          <cell r="A250" t="str">
            <v>AO101910T</v>
          </cell>
          <cell r="B250" t="str">
            <v>A1022010</v>
          </cell>
          <cell r="C250" t="str">
            <v>Regional housing for older people</v>
          </cell>
        </row>
        <row r="251">
          <cell r="A251" t="str">
            <v>AO101920T</v>
          </cell>
          <cell r="B251" t="str">
            <v>A1022015</v>
          </cell>
          <cell r="C251" t="str">
            <v>Regional assisted home ownership</v>
          </cell>
        </row>
        <row r="252">
          <cell r="A252" t="str">
            <v>AO10200T</v>
          </cell>
          <cell r="B252" t="str">
            <v>A1022105</v>
          </cell>
          <cell r="C252" t="str">
            <v>Local social housing</v>
          </cell>
        </row>
        <row r="253">
          <cell r="A253" t="str">
            <v>AO10300T</v>
          </cell>
          <cell r="B253" t="str">
            <v>A1031105</v>
          </cell>
          <cell r="C253" t="str">
            <v>Emergency management and preparedness</v>
          </cell>
        </row>
        <row r="254">
          <cell r="A254" t="str">
            <v>AO1030T</v>
          </cell>
          <cell r="B254" t="str">
            <v>A103100T</v>
          </cell>
          <cell r="C254" t="str">
            <v>Emergency management</v>
          </cell>
        </row>
        <row r="255">
          <cell r="A255" t="str">
            <v>AO10310T</v>
          </cell>
          <cell r="B255" t="str">
            <v>A1031205</v>
          </cell>
          <cell r="C255" t="str">
            <v>Rural fire services</v>
          </cell>
        </row>
        <row r="256">
          <cell r="A256" t="str">
            <v>AO104000T</v>
          </cell>
          <cell r="B256" t="str">
            <v>A1041105</v>
          </cell>
          <cell r="C256" t="str">
            <v>Special collections</v>
          </cell>
        </row>
        <row r="257">
          <cell r="A257" t="str">
            <v>AO10400T</v>
          </cell>
          <cell r="B257" t="str">
            <v>A104110T</v>
          </cell>
          <cell r="C257" t="str">
            <v>Regional library services</v>
          </cell>
        </row>
        <row r="258">
          <cell r="A258" t="str">
            <v>AO104010T</v>
          </cell>
          <cell r="B258" t="str">
            <v>A1041110</v>
          </cell>
          <cell r="C258" t="str">
            <v>Preservation</v>
          </cell>
        </row>
        <row r="259">
          <cell r="A259" t="str">
            <v>AO104020T</v>
          </cell>
          <cell r="B259" t="str">
            <v>A1041115</v>
          </cell>
          <cell r="C259" t="str">
            <v>Corporate information and library</v>
          </cell>
        </row>
        <row r="260">
          <cell r="A260" t="str">
            <v>AO104030T</v>
          </cell>
          <cell r="B260" t="str">
            <v>A1041120</v>
          </cell>
          <cell r="C260" t="str">
            <v>Research centres / libraries</v>
          </cell>
        </row>
        <row r="261">
          <cell r="A261" t="str">
            <v>AO104040T</v>
          </cell>
          <cell r="B261" t="str">
            <v>A1041125</v>
          </cell>
          <cell r="C261" t="str">
            <v>Digital services and library systems</v>
          </cell>
        </row>
        <row r="262">
          <cell r="A262" t="str">
            <v>AO104050T</v>
          </cell>
          <cell r="B262" t="str">
            <v>A1041130</v>
          </cell>
          <cell r="C262" t="str">
            <v>Mobile Libraries</v>
          </cell>
        </row>
        <row r="263">
          <cell r="A263" t="str">
            <v>AO104060T</v>
          </cell>
          <cell r="B263" t="str">
            <v>A1041135</v>
          </cell>
          <cell r="C263" t="str">
            <v>Regional library management</v>
          </cell>
        </row>
        <row r="264">
          <cell r="A264" t="str">
            <v>AO1040T</v>
          </cell>
          <cell r="B264" t="str">
            <v>A104100T</v>
          </cell>
          <cell r="C264" t="str">
            <v>Libraries</v>
          </cell>
        </row>
        <row r="265">
          <cell r="A265" t="str">
            <v>AO104100T</v>
          </cell>
          <cell r="B265" t="str">
            <v>A1041205</v>
          </cell>
          <cell r="C265" t="str">
            <v>Local library facilities and services management</v>
          </cell>
        </row>
        <row r="266">
          <cell r="A266" t="str">
            <v>AO10410T</v>
          </cell>
          <cell r="B266" t="str">
            <v>A104120T</v>
          </cell>
          <cell r="C266" t="str">
            <v>Local library facilities and services</v>
          </cell>
        </row>
        <row r="267">
          <cell r="A267" t="str">
            <v>AO104110T</v>
          </cell>
          <cell r="B267" t="str">
            <v>A1041210</v>
          </cell>
          <cell r="C267" t="str">
            <v>Bequests for library collections in local areas</v>
          </cell>
        </row>
        <row r="268">
          <cell r="A268" t="str">
            <v>AO104200T</v>
          </cell>
          <cell r="B268" t="str">
            <v>A1041305</v>
          </cell>
          <cell r="C268" t="str">
            <v>Collection management</v>
          </cell>
        </row>
        <row r="269">
          <cell r="A269" t="str">
            <v>AO10420T</v>
          </cell>
          <cell r="B269" t="str">
            <v>A104130T</v>
          </cell>
          <cell r="C269" t="str">
            <v>Library collection management</v>
          </cell>
        </row>
        <row r="270">
          <cell r="A270" t="str">
            <v>AO104210T</v>
          </cell>
          <cell r="B270" t="str">
            <v>A1041310</v>
          </cell>
          <cell r="C270" t="str">
            <v>Circulation and supply logistics</v>
          </cell>
        </row>
        <row r="271">
          <cell r="A271" t="str">
            <v>AO10440T</v>
          </cell>
          <cell r="B271" t="str">
            <v>A1041310</v>
          </cell>
        </row>
        <row r="272">
          <cell r="A272" t="str">
            <v>AO10450T</v>
          </cell>
          <cell r="B272" t="str">
            <v>A1041310</v>
          </cell>
        </row>
        <row r="273">
          <cell r="A273" t="str">
            <v>AO10T</v>
          </cell>
          <cell r="B273" t="str">
            <v>A100000T</v>
          </cell>
          <cell r="C273" t="str">
            <v>Total activities</v>
          </cell>
        </row>
        <row r="274">
          <cell r="A274" t="str">
            <v>AO110000T</v>
          </cell>
          <cell r="B274" t="str">
            <v>A1211105</v>
          </cell>
          <cell r="C274" t="str">
            <v>Regional community arts programmes</v>
          </cell>
        </row>
        <row r="275">
          <cell r="A275" t="str">
            <v>AO11000T</v>
          </cell>
          <cell r="B275" t="str">
            <v>A121110T</v>
          </cell>
          <cell r="C275" t="str">
            <v>Regional arts programmes</v>
          </cell>
        </row>
        <row r="276">
          <cell r="A276" t="str">
            <v>AO110010T</v>
          </cell>
          <cell r="B276" t="str">
            <v>A1211110</v>
          </cell>
          <cell r="C276" t="str">
            <v>Regional public art</v>
          </cell>
        </row>
        <row r="277">
          <cell r="A277" t="str">
            <v>AO1100T</v>
          </cell>
          <cell r="B277" t="str">
            <v>A121100T</v>
          </cell>
          <cell r="C277" t="str">
            <v>Arts services</v>
          </cell>
        </row>
        <row r="278">
          <cell r="A278" t="str">
            <v>AO110100T</v>
          </cell>
          <cell r="B278" t="str">
            <v>A1211205</v>
          </cell>
          <cell r="C278" t="str">
            <v>Local community art programmes</v>
          </cell>
        </row>
        <row r="279">
          <cell r="A279" t="str">
            <v>AO11010T</v>
          </cell>
          <cell r="B279" t="str">
            <v>A121120T</v>
          </cell>
          <cell r="C279" t="str">
            <v>Local arts programmes</v>
          </cell>
        </row>
        <row r="280">
          <cell r="A280" t="str">
            <v>AO110110T</v>
          </cell>
          <cell r="B280" t="str">
            <v>A1211210</v>
          </cell>
          <cell r="C280" t="str">
            <v>Local public art</v>
          </cell>
        </row>
        <row r="281">
          <cell r="A281" t="str">
            <v>AO11020T</v>
          </cell>
          <cell r="B281" t="str">
            <v>A1211305</v>
          </cell>
          <cell r="C281" t="str">
            <v>Regional arts facilities</v>
          </cell>
        </row>
        <row r="282">
          <cell r="A282" t="str">
            <v>AO11030T</v>
          </cell>
          <cell r="B282" t="str">
            <v>A1211405</v>
          </cell>
          <cell r="C282" t="str">
            <v>Local arts facilities</v>
          </cell>
        </row>
        <row r="283">
          <cell r="A283" t="str">
            <v>AO110400T</v>
          </cell>
          <cell r="B283" t="str">
            <v>A1211505</v>
          </cell>
          <cell r="C283" t="str">
            <v>Grants for regional arts organisations</v>
          </cell>
        </row>
        <row r="284">
          <cell r="A284" t="str">
            <v>AO11040T</v>
          </cell>
          <cell r="B284" t="str">
            <v>A121150T</v>
          </cell>
          <cell r="C284" t="str">
            <v>Regional arts grants and advice</v>
          </cell>
        </row>
        <row r="285">
          <cell r="A285" t="str">
            <v>AO110410T</v>
          </cell>
          <cell r="B285" t="str">
            <v>A1211510</v>
          </cell>
          <cell r="C285" t="str">
            <v>Annual contestable local arts grants</v>
          </cell>
        </row>
        <row r="286">
          <cell r="A286" t="str">
            <v>AO110420T</v>
          </cell>
          <cell r="B286" t="str">
            <v>A1211515</v>
          </cell>
          <cell r="C286" t="str">
            <v>Regional arts advice</v>
          </cell>
        </row>
        <row r="287">
          <cell r="A287" t="str">
            <v>AO110500T</v>
          </cell>
          <cell r="B287" t="str">
            <v>A1211605</v>
          </cell>
          <cell r="C287" t="str">
            <v>Grants for local arts organisations</v>
          </cell>
        </row>
        <row r="288">
          <cell r="A288" t="str">
            <v>AO11050T</v>
          </cell>
          <cell r="B288" t="str">
            <v>A121160T</v>
          </cell>
          <cell r="C288" t="str">
            <v>Local arts grants and advice</v>
          </cell>
        </row>
        <row r="289">
          <cell r="A289" t="str">
            <v>AO110510T</v>
          </cell>
          <cell r="B289" t="str">
            <v>A1211610</v>
          </cell>
          <cell r="C289" t="str">
            <v>Non-contestable local arts grants</v>
          </cell>
        </row>
        <row r="290">
          <cell r="A290" t="str">
            <v>AO110520T</v>
          </cell>
          <cell r="B290" t="str">
            <v>A1211615</v>
          </cell>
          <cell r="C290" t="str">
            <v>Local arts advice</v>
          </cell>
        </row>
        <row r="291">
          <cell r="A291" t="str">
            <v>AO11060T</v>
          </cell>
          <cell r="B291" t="str">
            <v>A1211705</v>
          </cell>
          <cell r="C291" t="str">
            <v>Arts, culture and events strategy and policy</v>
          </cell>
        </row>
        <row r="292">
          <cell r="A292" t="str">
            <v>AO110T</v>
          </cell>
          <cell r="B292" t="str">
            <v>A120100T</v>
          </cell>
          <cell r="C292" t="str">
            <v>Lifestyle and culture</v>
          </cell>
        </row>
        <row r="293">
          <cell r="A293" t="str">
            <v>AO111000T</v>
          </cell>
          <cell r="B293" t="str">
            <v>A1221105</v>
          </cell>
          <cell r="C293" t="str">
            <v>Regional events management</v>
          </cell>
        </row>
        <row r="294">
          <cell r="A294" t="str">
            <v>AO11100T</v>
          </cell>
          <cell r="B294" t="str">
            <v>A122110T</v>
          </cell>
          <cell r="C294" t="str">
            <v>Regional Events</v>
          </cell>
        </row>
        <row r="295">
          <cell r="A295" t="str">
            <v>AO111010T</v>
          </cell>
          <cell r="B295" t="str">
            <v>A1221110</v>
          </cell>
          <cell r="C295" t="str">
            <v>Events production</v>
          </cell>
        </row>
        <row r="296">
          <cell r="A296" t="str">
            <v>AO1110T</v>
          </cell>
          <cell r="B296" t="str">
            <v>A122100T</v>
          </cell>
          <cell r="C296" t="str">
            <v>Events</v>
          </cell>
        </row>
        <row r="297">
          <cell r="A297" t="str">
            <v>AO11110T</v>
          </cell>
          <cell r="B297" t="str">
            <v>A1221205</v>
          </cell>
          <cell r="C297" t="str">
            <v>Local events</v>
          </cell>
        </row>
        <row r="298">
          <cell r="A298" t="str">
            <v>AO111200T</v>
          </cell>
          <cell r="B298" t="str">
            <v>A1221305</v>
          </cell>
          <cell r="C298" t="str">
            <v>Rugby World Cup 2011</v>
          </cell>
        </row>
        <row r="299">
          <cell r="A299" t="str">
            <v>AO11120T</v>
          </cell>
          <cell r="B299" t="str">
            <v>A122130T</v>
          </cell>
          <cell r="C299" t="str">
            <v>Major national and international events</v>
          </cell>
        </row>
        <row r="300">
          <cell r="A300" t="str">
            <v>AO111210T</v>
          </cell>
          <cell r="B300" t="str">
            <v>A1221310</v>
          </cell>
          <cell r="C300" t="str">
            <v>Major national events</v>
          </cell>
        </row>
        <row r="301">
          <cell r="A301" t="str">
            <v>AO111220T</v>
          </cell>
          <cell r="B301" t="str">
            <v>A1221315</v>
          </cell>
          <cell r="C301" t="str">
            <v>Major international events</v>
          </cell>
        </row>
        <row r="302">
          <cell r="A302" t="str">
            <v>AO111230T</v>
          </cell>
          <cell r="B302" t="str">
            <v>A1221320</v>
          </cell>
          <cell r="C302" t="str">
            <v>Events strategy and attraction</v>
          </cell>
        </row>
        <row r="303">
          <cell r="A303" t="str">
            <v>AO111240T</v>
          </cell>
          <cell r="B303" t="str">
            <v>A1221325</v>
          </cell>
          <cell r="C303" t="str">
            <v>Targeted rates revenue</v>
          </cell>
        </row>
        <row r="304">
          <cell r="A304" t="str">
            <v>AO11130T</v>
          </cell>
          <cell r="B304" t="str">
            <v>A1221405</v>
          </cell>
          <cell r="C304" t="str">
            <v>Event and film facilitation</v>
          </cell>
        </row>
        <row r="305">
          <cell r="A305" t="str">
            <v>AO111400T</v>
          </cell>
          <cell r="B305" t="str">
            <v>A1221505</v>
          </cell>
          <cell r="C305" t="str">
            <v>The Edge</v>
          </cell>
        </row>
        <row r="306">
          <cell r="A306" t="str">
            <v>AO11140T</v>
          </cell>
          <cell r="B306" t="str">
            <v>A122150T</v>
          </cell>
          <cell r="C306" t="str">
            <v>Event facilities</v>
          </cell>
        </row>
        <row r="307">
          <cell r="A307" t="str">
            <v>AO111410T</v>
          </cell>
          <cell r="B307" t="str">
            <v>A1221510</v>
          </cell>
          <cell r="C307" t="str">
            <v>Marine Events Centre</v>
          </cell>
        </row>
        <row r="308">
          <cell r="A308" t="str">
            <v>AO111420T</v>
          </cell>
          <cell r="B308" t="str">
            <v>A1221515</v>
          </cell>
          <cell r="C308" t="str">
            <v>Events centres and arenas</v>
          </cell>
        </row>
        <row r="309">
          <cell r="A309" t="str">
            <v>AO111430T</v>
          </cell>
          <cell r="B309" t="str">
            <v>A1221520</v>
          </cell>
          <cell r="C309" t="str">
            <v>Mt Smart stadium</v>
          </cell>
        </row>
        <row r="310">
          <cell r="A310" t="str">
            <v>AO111440T</v>
          </cell>
          <cell r="B310" t="str">
            <v>A1221525</v>
          </cell>
          <cell r="C310" t="str">
            <v>Stadia</v>
          </cell>
        </row>
        <row r="311">
          <cell r="A311" t="str">
            <v>AO112000T</v>
          </cell>
          <cell r="B311" t="str">
            <v>A1231105</v>
          </cell>
          <cell r="C311" t="str">
            <v>Auckland Art Gallery net cost</v>
          </cell>
        </row>
        <row r="312">
          <cell r="A312" t="str">
            <v>AO11200T</v>
          </cell>
          <cell r="B312" t="str">
            <v>A123110T</v>
          </cell>
          <cell r="C312" t="str">
            <v>Art galleries</v>
          </cell>
        </row>
        <row r="313">
          <cell r="A313" t="str">
            <v>AO112010T</v>
          </cell>
          <cell r="B313" t="str">
            <v>A1231110</v>
          </cell>
          <cell r="C313" t="str">
            <v>Other art galleries</v>
          </cell>
        </row>
        <row r="314">
          <cell r="A314" t="str">
            <v>AO1120T</v>
          </cell>
          <cell r="B314" t="str">
            <v>A123100T</v>
          </cell>
          <cell r="C314" t="str">
            <v>Museums and art galleries</v>
          </cell>
        </row>
        <row r="315">
          <cell r="A315" t="str">
            <v>AO112100T</v>
          </cell>
          <cell r="B315" t="str">
            <v>A1231205</v>
          </cell>
          <cell r="C315" t="str">
            <v>Museums support</v>
          </cell>
        </row>
        <row r="316">
          <cell r="A316" t="str">
            <v>AO11210T</v>
          </cell>
          <cell r="B316" t="str">
            <v>A123120T</v>
          </cell>
          <cell r="C316" t="str">
            <v>Museums</v>
          </cell>
        </row>
        <row r="317">
          <cell r="A317" t="str">
            <v>AO112110T</v>
          </cell>
          <cell r="B317" t="str">
            <v>A1231210</v>
          </cell>
          <cell r="C317" t="str">
            <v>Museum targeted rates</v>
          </cell>
        </row>
        <row r="318">
          <cell r="A318" t="str">
            <v>AO113000T</v>
          </cell>
          <cell r="B318" t="str">
            <v>A1241105</v>
          </cell>
          <cell r="C318" t="str">
            <v>Regional parks and visitor services</v>
          </cell>
        </row>
        <row r="319">
          <cell r="A319" t="str">
            <v>AO11300T</v>
          </cell>
          <cell r="B319" t="str">
            <v>A124110T</v>
          </cell>
          <cell r="C319" t="str">
            <v>Regional parks, botanic gardens and volcanic cones</v>
          </cell>
        </row>
        <row r="320">
          <cell r="A320" t="str">
            <v>AO113010T</v>
          </cell>
          <cell r="B320" t="str">
            <v>A1241110</v>
          </cell>
          <cell r="C320" t="str">
            <v>Volcanic cones</v>
          </cell>
        </row>
        <row r="321">
          <cell r="A321" t="str">
            <v>AO113020T</v>
          </cell>
          <cell r="B321" t="str">
            <v>A1241115</v>
          </cell>
          <cell r="C321" t="str">
            <v>Botanic gardens</v>
          </cell>
        </row>
        <row r="322">
          <cell r="A322" t="str">
            <v>AO113030T</v>
          </cell>
          <cell r="B322" t="str">
            <v>A1241120</v>
          </cell>
          <cell r="C322" t="str">
            <v>Other major citywide parks</v>
          </cell>
        </row>
        <row r="323">
          <cell r="A323" t="str">
            <v>AO113040T</v>
          </cell>
          <cell r="B323" t="str">
            <v>A1241125</v>
          </cell>
          <cell r="C323" t="str">
            <v>Parks development contributions revenue</v>
          </cell>
        </row>
        <row r="324">
          <cell r="A324" t="str">
            <v>AO113050T</v>
          </cell>
          <cell r="B324" t="str">
            <v>A1241130</v>
          </cell>
          <cell r="C324" t="str">
            <v>Financial Contributions Revenue</v>
          </cell>
        </row>
        <row r="325">
          <cell r="A325" t="str">
            <v>AO1130T</v>
          </cell>
          <cell r="B325" t="str">
            <v>A124100T</v>
          </cell>
          <cell r="C325" t="str">
            <v>Parks</v>
          </cell>
        </row>
        <row r="326">
          <cell r="A326" t="str">
            <v>AO11310T</v>
          </cell>
          <cell r="B326" t="str">
            <v>A1241205</v>
          </cell>
          <cell r="C326" t="str">
            <v>Local parks</v>
          </cell>
        </row>
        <row r="327">
          <cell r="A327" t="str">
            <v>AO113200T</v>
          </cell>
          <cell r="B327" t="str">
            <v>A1241305</v>
          </cell>
          <cell r="C327" t="str">
            <v>Parks strategy and policy development</v>
          </cell>
        </row>
        <row r="328">
          <cell r="A328" t="str">
            <v>AO11320T</v>
          </cell>
          <cell r="B328" t="str">
            <v>A124130T</v>
          </cell>
          <cell r="C328" t="str">
            <v>Parks strategy and policy</v>
          </cell>
        </row>
        <row r="329">
          <cell r="A329" t="str">
            <v>AO113210T</v>
          </cell>
          <cell r="B329" t="str">
            <v>A1241310</v>
          </cell>
          <cell r="C329" t="str">
            <v>Parks acquisition and development</v>
          </cell>
        </row>
        <row r="330">
          <cell r="A330" t="str">
            <v>AO11330T</v>
          </cell>
          <cell r="B330" t="str">
            <v>A1241310</v>
          </cell>
        </row>
        <row r="331">
          <cell r="A331" t="str">
            <v>AO11400T</v>
          </cell>
          <cell r="B331" t="str">
            <v>A1251105</v>
          </cell>
          <cell r="C331" t="str">
            <v>Regional recreation programmes</v>
          </cell>
        </row>
        <row r="332">
          <cell r="A332" t="str">
            <v>AO1140T</v>
          </cell>
          <cell r="B332" t="str">
            <v>A125100T</v>
          </cell>
          <cell r="C332" t="str">
            <v>Recreation services</v>
          </cell>
        </row>
        <row r="333">
          <cell r="A333" t="str">
            <v>AO11410T</v>
          </cell>
          <cell r="B333" t="str">
            <v>A1251205</v>
          </cell>
          <cell r="C333" t="str">
            <v>Local recreation programmes</v>
          </cell>
        </row>
        <row r="334">
          <cell r="A334" t="str">
            <v>AO114200T</v>
          </cell>
          <cell r="B334" t="str">
            <v>A1251305</v>
          </cell>
          <cell r="C334" t="str">
            <v>Regional aquatic, leisure and recreation facilities</v>
          </cell>
        </row>
        <row r="335">
          <cell r="A335" t="str">
            <v>AO11420T</v>
          </cell>
          <cell r="B335" t="str">
            <v>A125130T</v>
          </cell>
          <cell r="C335" t="str">
            <v>Regional recreation and leisure facilities</v>
          </cell>
        </row>
        <row r="336">
          <cell r="A336" t="str">
            <v>AO114210T</v>
          </cell>
          <cell r="B336" t="str">
            <v>A1251310</v>
          </cell>
          <cell r="C336" t="str">
            <v>Other regional recreation facilities</v>
          </cell>
        </row>
        <row r="337">
          <cell r="A337" t="str">
            <v>AO114300T</v>
          </cell>
          <cell r="B337" t="str">
            <v>A1251405</v>
          </cell>
          <cell r="C337" t="str">
            <v>Local aquatic, leisure and recreation facilities</v>
          </cell>
        </row>
        <row r="338">
          <cell r="A338" t="str">
            <v>AO11430T</v>
          </cell>
          <cell r="B338" t="str">
            <v>A125140T</v>
          </cell>
          <cell r="C338" t="str">
            <v>Local recreation and leisure facilities</v>
          </cell>
        </row>
        <row r="339">
          <cell r="A339" t="str">
            <v>AO114310T</v>
          </cell>
          <cell r="B339" t="str">
            <v>A1251410</v>
          </cell>
          <cell r="C339" t="str">
            <v>Other local recreation facilities</v>
          </cell>
        </row>
        <row r="340">
          <cell r="A340" t="str">
            <v>AO114400T</v>
          </cell>
          <cell r="B340" t="str">
            <v>A1251505</v>
          </cell>
          <cell r="C340" t="str">
            <v>Grants for regional recreation organisations</v>
          </cell>
        </row>
        <row r="341">
          <cell r="A341" t="str">
            <v>AO11440T</v>
          </cell>
          <cell r="B341" t="str">
            <v>A125150T</v>
          </cell>
          <cell r="C341" t="str">
            <v>Regional recreation grants and advice</v>
          </cell>
        </row>
        <row r="342">
          <cell r="A342" t="str">
            <v>AO114410T</v>
          </cell>
          <cell r="B342" t="str">
            <v>A1251510</v>
          </cell>
          <cell r="C342" t="str">
            <v>Annual contestable local recreation grants</v>
          </cell>
        </row>
        <row r="343">
          <cell r="A343" t="str">
            <v>AO114420T</v>
          </cell>
          <cell r="B343" t="str">
            <v>A1251515</v>
          </cell>
          <cell r="C343" t="str">
            <v>Regional recreation advice</v>
          </cell>
        </row>
        <row r="344">
          <cell r="A344" t="str">
            <v>AO114500T</v>
          </cell>
          <cell r="B344" t="str">
            <v>A1251605</v>
          </cell>
          <cell r="C344" t="str">
            <v>Grants for local recreation organisations</v>
          </cell>
        </row>
        <row r="345">
          <cell r="A345" t="str">
            <v>AO11450T</v>
          </cell>
          <cell r="B345" t="str">
            <v>A125160T</v>
          </cell>
          <cell r="C345" t="str">
            <v>Local recreation grants and advice</v>
          </cell>
        </row>
        <row r="346">
          <cell r="A346" t="str">
            <v>AO114510T</v>
          </cell>
          <cell r="B346" t="str">
            <v>A1251610</v>
          </cell>
          <cell r="C346" t="str">
            <v>Non-contestable local recreation grants</v>
          </cell>
        </row>
        <row r="347">
          <cell r="A347" t="str">
            <v>AO114520T</v>
          </cell>
          <cell r="B347" t="str">
            <v>A1251615</v>
          </cell>
          <cell r="C347" t="str">
            <v>Local recreation advice</v>
          </cell>
        </row>
        <row r="348">
          <cell r="A348" t="str">
            <v>AO11460T</v>
          </cell>
          <cell r="B348" t="str">
            <v>A1251705</v>
          </cell>
          <cell r="C348" t="str">
            <v>Recreation strategy and policy</v>
          </cell>
        </row>
        <row r="349">
          <cell r="A349" t="str">
            <v>AO11500T</v>
          </cell>
          <cell r="B349" t="str">
            <v>A1261105</v>
          </cell>
          <cell r="C349" t="str">
            <v>Auckland Zoo</v>
          </cell>
        </row>
        <row r="350">
          <cell r="A350" t="str">
            <v>AO1150T</v>
          </cell>
          <cell r="B350" t="str">
            <v>A126100T</v>
          </cell>
          <cell r="C350" t="str">
            <v>Zoo</v>
          </cell>
        </row>
        <row r="351">
          <cell r="A351" t="str">
            <v>AO120000T</v>
          </cell>
          <cell r="B351" t="str">
            <v>A1311105</v>
          </cell>
          <cell r="C351" t="str">
            <v>Economic strategy, policy and advice</v>
          </cell>
        </row>
        <row r="352">
          <cell r="A352" t="str">
            <v>AO12000T</v>
          </cell>
          <cell r="B352" t="str">
            <v>A131110T</v>
          </cell>
          <cell r="C352" t="str">
            <v>Regional economic strategy and policy</v>
          </cell>
        </row>
        <row r="353">
          <cell r="A353" t="str">
            <v>AO120010T</v>
          </cell>
          <cell r="B353" t="str">
            <v>A1311110</v>
          </cell>
          <cell r="C353" t="str">
            <v>Regional economic development planning</v>
          </cell>
        </row>
        <row r="354">
          <cell r="A354" t="str">
            <v>AO120020T</v>
          </cell>
          <cell r="B354" t="str">
            <v>A1311115</v>
          </cell>
          <cell r="C354" t="str">
            <v>Waterfront development</v>
          </cell>
        </row>
        <row r="355">
          <cell r="A355" t="str">
            <v>AO1200T</v>
          </cell>
          <cell r="B355" t="str">
            <v>A131100T</v>
          </cell>
          <cell r="C355" t="str">
            <v>Economic development and strategy</v>
          </cell>
        </row>
        <row r="356">
          <cell r="A356" t="str">
            <v>AO120100T</v>
          </cell>
          <cell r="B356" t="str">
            <v>A1311205</v>
          </cell>
          <cell r="C356" t="str">
            <v>Investment and new business attraction</v>
          </cell>
        </row>
        <row r="357">
          <cell r="A357" t="str">
            <v>AO12010T</v>
          </cell>
          <cell r="B357" t="str">
            <v>A131120T</v>
          </cell>
          <cell r="C357" t="str">
            <v>Business attraction and development</v>
          </cell>
        </row>
        <row r="358">
          <cell r="A358" t="str">
            <v>AO120110T</v>
          </cell>
          <cell r="B358" t="str">
            <v>A1311210</v>
          </cell>
          <cell r="C358" t="str">
            <v>Business development and advice</v>
          </cell>
        </row>
        <row r="359">
          <cell r="A359" t="str">
            <v>AO120120T</v>
          </cell>
          <cell r="B359" t="str">
            <v>A1311215</v>
          </cell>
          <cell r="C359" t="str">
            <v>Training</v>
          </cell>
        </row>
        <row r="360">
          <cell r="A360" t="str">
            <v>AO120130T</v>
          </cell>
          <cell r="B360" t="str">
            <v>A1311220</v>
          </cell>
          <cell r="C360" t="str">
            <v>Sector development</v>
          </cell>
        </row>
        <row r="361">
          <cell r="A361" t="str">
            <v>AO120140T</v>
          </cell>
          <cell r="B361" t="str">
            <v>A1311225</v>
          </cell>
          <cell r="C361" t="str">
            <v>International relations management</v>
          </cell>
        </row>
        <row r="362">
          <cell r="A362" t="str">
            <v>AO120200T</v>
          </cell>
          <cell r="B362" t="str">
            <v>A1311305</v>
          </cell>
          <cell r="C362" t="str">
            <v>Business precinct planning and development</v>
          </cell>
        </row>
        <row r="363">
          <cell r="A363" t="str">
            <v>AO12020T</v>
          </cell>
          <cell r="B363" t="str">
            <v>A131130T</v>
          </cell>
          <cell r="C363" t="str">
            <v>Regional business area planning and infrastructure</v>
          </cell>
        </row>
        <row r="364">
          <cell r="A364" t="str">
            <v>AO120210T</v>
          </cell>
          <cell r="B364" t="str">
            <v>A1311310</v>
          </cell>
          <cell r="C364" t="str">
            <v>Economic development infrastructure</v>
          </cell>
        </row>
        <row r="365">
          <cell r="A365" t="str">
            <v>AO12030T</v>
          </cell>
          <cell r="B365" t="str">
            <v>A1311405</v>
          </cell>
          <cell r="C365" t="str">
            <v>Local business area planning and infrastructure</v>
          </cell>
        </row>
        <row r="366">
          <cell r="A366" t="str">
            <v>AO120400T</v>
          </cell>
          <cell r="B366" t="str">
            <v>A1311505</v>
          </cell>
          <cell r="C366" t="str">
            <v>Regional tourism promotion and development</v>
          </cell>
        </row>
        <row r="367">
          <cell r="A367" t="str">
            <v>AO12040T</v>
          </cell>
          <cell r="B367" t="str">
            <v>A131150T</v>
          </cell>
          <cell r="C367" t="str">
            <v>Tourism and visitor centres</v>
          </cell>
        </row>
        <row r="368">
          <cell r="A368" t="str">
            <v>AO120410T</v>
          </cell>
          <cell r="B368" t="str">
            <v>A1311510</v>
          </cell>
          <cell r="C368" t="str">
            <v>Visitor centres</v>
          </cell>
        </row>
        <row r="369">
          <cell r="A369" t="str">
            <v>AO120420T</v>
          </cell>
          <cell r="B369" t="str">
            <v>A1311515</v>
          </cell>
          <cell r="C369" t="str">
            <v>Visitor facility planning</v>
          </cell>
        </row>
        <row r="370">
          <cell r="A370" t="str">
            <v>AO120T</v>
          </cell>
          <cell r="B370" t="str">
            <v>A130100T</v>
          </cell>
          <cell r="C370" t="str">
            <v>Economic development</v>
          </cell>
        </row>
        <row r="371">
          <cell r="A371" t="str">
            <v>AO12100T</v>
          </cell>
          <cell r="B371" t="str">
            <v>A1321105</v>
          </cell>
          <cell r="C371" t="str">
            <v>Regional street environment and town centres</v>
          </cell>
        </row>
        <row r="372">
          <cell r="A372" t="str">
            <v>AO1210T</v>
          </cell>
          <cell r="B372" t="str">
            <v>A132100T</v>
          </cell>
          <cell r="C372" t="str">
            <v>Street environment and town centres</v>
          </cell>
        </row>
        <row r="373">
          <cell r="A373" t="str">
            <v>AO12110T</v>
          </cell>
          <cell r="B373" t="str">
            <v>A1321205</v>
          </cell>
          <cell r="C373" t="str">
            <v>Local street environment and town centres</v>
          </cell>
        </row>
        <row r="374">
          <cell r="A374" t="str">
            <v>AO12120T</v>
          </cell>
          <cell r="B374" t="str">
            <v>A1321305</v>
          </cell>
          <cell r="C374" t="str">
            <v>Street environment and town centres strategy and policy</v>
          </cell>
        </row>
        <row r="375">
          <cell r="A375" t="str">
            <v>AO13000T</v>
          </cell>
          <cell r="B375" t="str">
            <v>A1411105</v>
          </cell>
          <cell r="C375" t="str">
            <v>Planning and strategy</v>
          </cell>
        </row>
        <row r="376">
          <cell r="A376" t="str">
            <v>AO1300T</v>
          </cell>
          <cell r="B376" t="str">
            <v>A141100T</v>
          </cell>
          <cell r="C376" t="str">
            <v>Planning and policy</v>
          </cell>
        </row>
        <row r="377">
          <cell r="A377" t="str">
            <v>AO13010T</v>
          </cell>
          <cell r="B377" t="str">
            <v>A1411205</v>
          </cell>
          <cell r="C377" t="str">
            <v>Local boards plans and agreements</v>
          </cell>
        </row>
        <row r="378">
          <cell r="A378" t="str">
            <v>AO13020T</v>
          </cell>
          <cell r="B378" t="str">
            <v>A1411305</v>
          </cell>
          <cell r="C378" t="str">
            <v>Bylaw development</v>
          </cell>
        </row>
        <row r="379">
          <cell r="A379" t="str">
            <v>AO13030T</v>
          </cell>
          <cell r="B379" t="str">
            <v>A1411405</v>
          </cell>
          <cell r="C379" t="str">
            <v>Local bylaw development</v>
          </cell>
        </row>
        <row r="380">
          <cell r="A380" t="str">
            <v>AO13040T</v>
          </cell>
          <cell r="B380" t="str">
            <v>A1411505</v>
          </cell>
          <cell r="C380" t="str">
            <v>City transformation projects</v>
          </cell>
        </row>
        <row r="381">
          <cell r="A381" t="str">
            <v>AO13050T</v>
          </cell>
          <cell r="B381" t="str">
            <v>A1411605</v>
          </cell>
          <cell r="C381" t="str">
            <v>Design standards</v>
          </cell>
        </row>
        <row r="382">
          <cell r="A382" t="str">
            <v>AO13060T</v>
          </cell>
          <cell r="B382" t="str">
            <v>A1411705</v>
          </cell>
          <cell r="C382" t="str">
            <v>Research and monitoring</v>
          </cell>
        </row>
        <row r="383">
          <cell r="A383" t="str">
            <v>AO130T</v>
          </cell>
          <cell r="B383" t="str">
            <v>A140100T</v>
          </cell>
          <cell r="C383" t="str">
            <v>Planning and regulation</v>
          </cell>
        </row>
        <row r="384">
          <cell r="A384" t="str">
            <v>AO131000T</v>
          </cell>
          <cell r="B384" t="str">
            <v>A1421105</v>
          </cell>
          <cell r="C384" t="str">
            <v>Building consents management</v>
          </cell>
        </row>
        <row r="385">
          <cell r="A385" t="str">
            <v>AO13100T</v>
          </cell>
          <cell r="B385" t="str">
            <v>A142110T</v>
          </cell>
          <cell r="C385" t="str">
            <v>Building consents</v>
          </cell>
        </row>
        <row r="386">
          <cell r="A386" t="str">
            <v>AO131010T</v>
          </cell>
          <cell r="B386" t="str">
            <v>A1421110</v>
          </cell>
          <cell r="C386" t="str">
            <v>Land and property information</v>
          </cell>
        </row>
        <row r="387">
          <cell r="A387" t="str">
            <v>AO1310T</v>
          </cell>
          <cell r="B387" t="str">
            <v>A142100T</v>
          </cell>
          <cell r="C387" t="str">
            <v>Regulation</v>
          </cell>
        </row>
        <row r="388">
          <cell r="A388" t="str">
            <v>AO13110T</v>
          </cell>
          <cell r="B388" t="str">
            <v>A1421205</v>
          </cell>
          <cell r="C388" t="str">
            <v>Resource consents</v>
          </cell>
        </row>
        <row r="389">
          <cell r="A389" t="str">
            <v>AO13120T</v>
          </cell>
          <cell r="B389" t="str">
            <v>A1421305</v>
          </cell>
          <cell r="C389" t="str">
            <v>Environmental health and licensing</v>
          </cell>
        </row>
        <row r="390">
          <cell r="A390" t="str">
            <v>AO13130T</v>
          </cell>
          <cell r="B390" t="str">
            <v>A1421405</v>
          </cell>
          <cell r="C390" t="str">
            <v>Animal control</v>
          </cell>
        </row>
        <row r="391">
          <cell r="A391" t="str">
            <v>AO13140T</v>
          </cell>
          <cell r="B391" t="str">
            <v>A1421505</v>
          </cell>
          <cell r="C391" t="str">
            <v>Marine safety</v>
          </cell>
        </row>
        <row r="392">
          <cell r="A392" t="str">
            <v>AO14000T</v>
          </cell>
          <cell r="B392" t="str">
            <v>A1511105</v>
          </cell>
          <cell r="C392" t="str">
            <v>Air quality monitoring and management</v>
          </cell>
        </row>
        <row r="393">
          <cell r="A393" t="str">
            <v>AO1400T</v>
          </cell>
          <cell r="B393" t="str">
            <v>A151100T</v>
          </cell>
          <cell r="C393" t="str">
            <v>Air quality management</v>
          </cell>
        </row>
        <row r="394">
          <cell r="A394" t="str">
            <v>AO140T</v>
          </cell>
          <cell r="B394" t="str">
            <v>A150100T</v>
          </cell>
          <cell r="C394" t="str">
            <v>Environmental management</v>
          </cell>
        </row>
        <row r="395">
          <cell r="A395" t="str">
            <v>AO141000T</v>
          </cell>
          <cell r="B395" t="str">
            <v>A1521105</v>
          </cell>
          <cell r="C395" t="str">
            <v>Animal and plant pest management</v>
          </cell>
        </row>
        <row r="396">
          <cell r="A396" t="str">
            <v>AO14100T</v>
          </cell>
          <cell r="B396" t="str">
            <v>A152110T</v>
          </cell>
          <cell r="C396" t="str">
            <v>Biosecurity Management</v>
          </cell>
        </row>
        <row r="397">
          <cell r="A397" t="str">
            <v>AO141010T</v>
          </cell>
          <cell r="B397" t="str">
            <v>A1521110</v>
          </cell>
          <cell r="C397" t="str">
            <v>Biosecurity targeted rates</v>
          </cell>
        </row>
        <row r="398">
          <cell r="A398" t="str">
            <v>AO1410T</v>
          </cell>
          <cell r="B398" t="str">
            <v>A152100T</v>
          </cell>
          <cell r="C398" t="str">
            <v>Biosecurity</v>
          </cell>
        </row>
        <row r="399">
          <cell r="A399" t="str">
            <v>AO14200T</v>
          </cell>
          <cell r="B399" t="str">
            <v>A1531105</v>
          </cell>
          <cell r="C399" t="str">
            <v>Regional environmental programmes</v>
          </cell>
        </row>
        <row r="400">
          <cell r="A400" t="str">
            <v>AO1420T</v>
          </cell>
          <cell r="B400" t="str">
            <v>A153100T</v>
          </cell>
          <cell r="C400" t="str">
            <v>Environmental strategy and programmes</v>
          </cell>
        </row>
        <row r="401">
          <cell r="A401" t="str">
            <v>AO14210T</v>
          </cell>
          <cell r="B401" t="str">
            <v>A1531205</v>
          </cell>
          <cell r="C401" t="str">
            <v>Local environmental programmes</v>
          </cell>
        </row>
        <row r="402">
          <cell r="A402" t="str">
            <v>AO14220T</v>
          </cell>
          <cell r="B402" t="str">
            <v>A1531305</v>
          </cell>
          <cell r="C402" t="str">
            <v>Environmental strategy and policy</v>
          </cell>
        </row>
        <row r="403">
          <cell r="A403" t="str">
            <v>AO14300T</v>
          </cell>
          <cell r="B403" t="str">
            <v>A1541105</v>
          </cell>
          <cell r="C403" t="str">
            <v>Freshwater monitoring and management</v>
          </cell>
        </row>
        <row r="404">
          <cell r="A404" t="str">
            <v>AO1430T</v>
          </cell>
          <cell r="B404" t="str">
            <v>A154100T</v>
          </cell>
          <cell r="C404" t="str">
            <v>Freshwater management</v>
          </cell>
        </row>
        <row r="405">
          <cell r="A405" t="str">
            <v>AO14400T</v>
          </cell>
          <cell r="B405" t="str">
            <v>A1551105</v>
          </cell>
          <cell r="C405" t="str">
            <v>Marine and coastal management</v>
          </cell>
        </row>
        <row r="406">
          <cell r="A406" t="str">
            <v>AO1440T</v>
          </cell>
          <cell r="B406" t="str">
            <v>A155100T</v>
          </cell>
          <cell r="C406" t="str">
            <v>Coastal management</v>
          </cell>
        </row>
        <row r="407">
          <cell r="A407" t="str">
            <v>AO14500T</v>
          </cell>
          <cell r="B407" t="str">
            <v>A1561105</v>
          </cell>
          <cell r="C407" t="str">
            <v>Land monitoring and management</v>
          </cell>
        </row>
        <row r="408">
          <cell r="A408" t="str">
            <v>AO1450T</v>
          </cell>
          <cell r="B408" t="str">
            <v>A156100T</v>
          </cell>
          <cell r="C408" t="str">
            <v>Land management</v>
          </cell>
        </row>
        <row r="409">
          <cell r="A409" t="str">
            <v>AO14600T</v>
          </cell>
          <cell r="B409" t="str">
            <v>A1571105</v>
          </cell>
          <cell r="C409" t="str">
            <v>Natural, cultural and built heritage protection</v>
          </cell>
        </row>
        <row r="410">
          <cell r="A410" t="str">
            <v>AO1460T</v>
          </cell>
          <cell r="B410" t="str">
            <v>A157100T</v>
          </cell>
          <cell r="C410" t="str">
            <v>Heritage protection</v>
          </cell>
        </row>
        <row r="411">
          <cell r="A411" t="str">
            <v>AO15000T</v>
          </cell>
          <cell r="B411" t="str">
            <v>A1611105</v>
          </cell>
          <cell r="C411" t="str">
            <v>Waste collection and disposal</v>
          </cell>
        </row>
        <row r="412">
          <cell r="A412" t="str">
            <v>AO1500T</v>
          </cell>
          <cell r="B412" t="str">
            <v>A161100T</v>
          </cell>
          <cell r="C412" t="str">
            <v>Waste services</v>
          </cell>
        </row>
        <row r="413">
          <cell r="A413" t="str">
            <v>AO150T</v>
          </cell>
          <cell r="B413" t="str">
            <v>A160100T</v>
          </cell>
          <cell r="C413" t="str">
            <v>Solid waste</v>
          </cell>
        </row>
        <row r="414">
          <cell r="A414" t="str">
            <v>AO15100T</v>
          </cell>
          <cell r="B414" t="str">
            <v>A1621105</v>
          </cell>
          <cell r="C414" t="str">
            <v>Recycling services</v>
          </cell>
        </row>
        <row r="415">
          <cell r="A415" t="str">
            <v>AO1510T</v>
          </cell>
          <cell r="B415" t="str">
            <v>A161100T</v>
          </cell>
          <cell r="C415" t="str">
            <v>Recycling</v>
          </cell>
        </row>
        <row r="416">
          <cell r="A416" t="str">
            <v>AO160000T</v>
          </cell>
          <cell r="B416" t="str">
            <v>A1711105</v>
          </cell>
          <cell r="C416" t="str">
            <v>Water supply management</v>
          </cell>
        </row>
        <row r="417">
          <cell r="A417" t="str">
            <v>AO16000T</v>
          </cell>
          <cell r="B417" t="str">
            <v>A171110T</v>
          </cell>
          <cell r="C417" t="str">
            <v>Water supply services</v>
          </cell>
        </row>
        <row r="418">
          <cell r="A418" t="str">
            <v>AO160010T</v>
          </cell>
          <cell r="B418" t="str">
            <v>A1711110</v>
          </cell>
          <cell r="C418" t="str">
            <v>Water supply development contribution revenue</v>
          </cell>
        </row>
        <row r="419">
          <cell r="A419" t="str">
            <v>AO160020T</v>
          </cell>
          <cell r="B419" t="str">
            <v>A1711115</v>
          </cell>
          <cell r="C419" t="str">
            <v>Financial Contribution Revenue</v>
          </cell>
        </row>
        <row r="420">
          <cell r="A420" t="str">
            <v>AO1600T</v>
          </cell>
          <cell r="B420" t="str">
            <v>A171100T</v>
          </cell>
          <cell r="C420" t="str">
            <v>Water supply</v>
          </cell>
        </row>
        <row r="421">
          <cell r="A421" t="str">
            <v>AO160T</v>
          </cell>
          <cell r="B421" t="str">
            <v>A170100T</v>
          </cell>
          <cell r="C421" t="str">
            <v>Water supply and wastewater</v>
          </cell>
        </row>
        <row r="422">
          <cell r="A422" t="str">
            <v>AO161000T</v>
          </cell>
          <cell r="B422" t="str">
            <v>A1721105</v>
          </cell>
          <cell r="C422" t="str">
            <v>Wastewater services management</v>
          </cell>
        </row>
        <row r="423">
          <cell r="A423" t="str">
            <v>AO16100T</v>
          </cell>
          <cell r="B423" t="str">
            <v>A172110T</v>
          </cell>
          <cell r="C423" t="str">
            <v>Wastewater services</v>
          </cell>
        </row>
        <row r="424">
          <cell r="A424" t="str">
            <v>AO161010T</v>
          </cell>
          <cell r="B424" t="str">
            <v>A1721110</v>
          </cell>
          <cell r="C424" t="str">
            <v>Wastewater development contribution revenue</v>
          </cell>
        </row>
        <row r="425">
          <cell r="A425" t="str">
            <v>AO161020T</v>
          </cell>
          <cell r="B425" t="str">
            <v>A1721115</v>
          </cell>
          <cell r="C425" t="str">
            <v>Financial Contribution Revenue 3</v>
          </cell>
        </row>
        <row r="426">
          <cell r="A426" t="str">
            <v>AO1610T</v>
          </cell>
          <cell r="B426" t="str">
            <v>A172100T</v>
          </cell>
          <cell r="C426" t="str">
            <v>Wastewater</v>
          </cell>
        </row>
        <row r="427">
          <cell r="A427" t="str">
            <v>AO170000T</v>
          </cell>
          <cell r="B427" t="str">
            <v>A1811105</v>
          </cell>
          <cell r="C427" t="str">
            <v>Stormwater operations and maintenance services</v>
          </cell>
        </row>
        <row r="428">
          <cell r="A428" t="str">
            <v>AO17000T</v>
          </cell>
          <cell r="B428" t="str">
            <v>A181110T</v>
          </cell>
          <cell r="C428" t="str">
            <v>Stormwater operations and maintenance</v>
          </cell>
        </row>
        <row r="429">
          <cell r="A429" t="str">
            <v>AO170010T</v>
          </cell>
          <cell r="B429" t="str">
            <v>A1811110</v>
          </cell>
          <cell r="C429" t="str">
            <v>Stormwater development contribution revenue</v>
          </cell>
        </row>
        <row r="430">
          <cell r="A430" t="str">
            <v>AO170020T</v>
          </cell>
          <cell r="B430" t="str">
            <v>A1811115</v>
          </cell>
          <cell r="C430" t="str">
            <v>Financial Contribution Revenue 4</v>
          </cell>
        </row>
        <row r="431">
          <cell r="A431" t="str">
            <v>AO1700T</v>
          </cell>
          <cell r="B431" t="str">
            <v>A181100T</v>
          </cell>
          <cell r="C431" t="str">
            <v>Stormwater management</v>
          </cell>
        </row>
        <row r="432">
          <cell r="A432" t="str">
            <v>AO17010T</v>
          </cell>
          <cell r="B432" t="str">
            <v>A1811205</v>
          </cell>
          <cell r="C432" t="str">
            <v>Stormwater catchment and network planning</v>
          </cell>
        </row>
        <row r="433">
          <cell r="A433" t="str">
            <v>AO170T</v>
          </cell>
          <cell r="B433" t="str">
            <v>A180100T</v>
          </cell>
          <cell r="C433" t="str">
            <v>Stormwater</v>
          </cell>
        </row>
        <row r="434">
          <cell r="A434" t="str">
            <v>AO18000T</v>
          </cell>
          <cell r="B434" t="str">
            <v>A1911105</v>
          </cell>
          <cell r="C434" t="str">
            <v>Transport planning</v>
          </cell>
        </row>
        <row r="435">
          <cell r="A435" t="str">
            <v>AO1800T</v>
          </cell>
          <cell r="B435" t="str">
            <v>A191100T</v>
          </cell>
          <cell r="C435" t="str">
            <v>Transport management</v>
          </cell>
        </row>
        <row r="436">
          <cell r="A436" t="str">
            <v>AO18010T</v>
          </cell>
          <cell r="B436" t="str">
            <v>A1911205</v>
          </cell>
          <cell r="C436" t="str">
            <v>Transport strategy</v>
          </cell>
        </row>
        <row r="437">
          <cell r="A437" t="str">
            <v>AO18020T</v>
          </cell>
          <cell r="B437" t="str">
            <v>A1911305</v>
          </cell>
          <cell r="C437" t="str">
            <v>Public transport</v>
          </cell>
        </row>
        <row r="438">
          <cell r="A438" t="str">
            <v>AO180300T</v>
          </cell>
          <cell r="B438" t="str">
            <v>A1911405</v>
          </cell>
          <cell r="C438" t="str">
            <v>Road network management</v>
          </cell>
        </row>
        <row r="439">
          <cell r="A439" t="str">
            <v>AO18030T</v>
          </cell>
          <cell r="B439" t="str">
            <v>A191140T</v>
          </cell>
          <cell r="C439" t="str">
            <v>Road network</v>
          </cell>
        </row>
        <row r="440">
          <cell r="A440" t="str">
            <v>AO180400T</v>
          </cell>
          <cell r="B440" t="str">
            <v>A1911415</v>
          </cell>
          <cell r="C440" t="str">
            <v>Financial Contribution Revenue 2</v>
          </cell>
        </row>
        <row r="441">
          <cell r="A441" t="str">
            <v>AO180T</v>
          </cell>
          <cell r="B441" t="str">
            <v>A190100T</v>
          </cell>
          <cell r="C441" t="str">
            <v>Transport</v>
          </cell>
        </row>
        <row r="442">
          <cell r="A442" t="str">
            <v>AO181000T</v>
          </cell>
          <cell r="B442" t="str">
            <v>A1911410</v>
          </cell>
          <cell r="C442" t="str">
            <v>Transport development contribution revenue</v>
          </cell>
        </row>
        <row r="443">
          <cell r="A443" t="str">
            <v>AO182100T</v>
          </cell>
          <cell r="B443" t="str">
            <v>A1911505</v>
          </cell>
          <cell r="C443" t="str">
            <v>Travel behaviour change</v>
          </cell>
        </row>
        <row r="444">
          <cell r="A444" t="str">
            <v>AO182110T</v>
          </cell>
          <cell r="B444" t="str">
            <v>A1911605</v>
          </cell>
          <cell r="C444" t="str">
            <v>Parking and enforcement</v>
          </cell>
        </row>
        <row r="445">
          <cell r="A445" t="str">
            <v>AO19000T</v>
          </cell>
          <cell r="B445" t="str">
            <v>A2011105</v>
          </cell>
          <cell r="C445" t="str">
            <v>Commercial property management</v>
          </cell>
        </row>
        <row r="446">
          <cell r="A446" t="str">
            <v>AO1900T</v>
          </cell>
          <cell r="B446" t="str">
            <v>A201100T</v>
          </cell>
          <cell r="C446" t="str">
            <v>Commercial property</v>
          </cell>
        </row>
        <row r="447">
          <cell r="A447" t="str">
            <v>AO190T</v>
          </cell>
          <cell r="B447" t="str">
            <v>A200100T</v>
          </cell>
          <cell r="C447" t="str">
            <v>Commercial activities</v>
          </cell>
        </row>
        <row r="448">
          <cell r="A448" t="str">
            <v>AO19100T</v>
          </cell>
          <cell r="B448" t="str">
            <v>A2021105</v>
          </cell>
        </row>
        <row r="449">
          <cell r="A449" t="str">
            <v>AO1910T</v>
          </cell>
          <cell r="B449" t="str">
            <v>A202100T</v>
          </cell>
        </row>
        <row r="450">
          <cell r="A450" t="str">
            <v>AO19200T</v>
          </cell>
          <cell r="B450" t="str">
            <v>A2031105</v>
          </cell>
          <cell r="C450" t="str">
            <v>Investment income management</v>
          </cell>
        </row>
        <row r="451">
          <cell r="A451" t="str">
            <v>AO1920T</v>
          </cell>
          <cell r="B451" t="str">
            <v>A203100T</v>
          </cell>
          <cell r="C451" t="str">
            <v>Investment Income</v>
          </cell>
        </row>
        <row r="452">
          <cell r="A452" t="str">
            <v>AO19210T</v>
          </cell>
          <cell r="B452" t="str">
            <v>A2031205</v>
          </cell>
        </row>
        <row r="453">
          <cell r="A453" t="str">
            <v>AO192200T</v>
          </cell>
          <cell r="B453" t="str">
            <v>A2031305</v>
          </cell>
          <cell r="C453" t="str">
            <v>Farming</v>
          </cell>
        </row>
        <row r="454">
          <cell r="A454" t="str">
            <v>AO19220T</v>
          </cell>
          <cell r="B454" t="str">
            <v>A2031301</v>
          </cell>
          <cell r="C454" t="str">
            <v>Other commercial activities</v>
          </cell>
        </row>
        <row r="455">
          <cell r="A455" t="str">
            <v>AO192210T</v>
          </cell>
          <cell r="B455" t="str">
            <v>A2031310</v>
          </cell>
          <cell r="C455" t="str">
            <v>Forestry</v>
          </cell>
        </row>
        <row r="456">
          <cell r="A456" t="str">
            <v>AO19230T</v>
          </cell>
          <cell r="B456" t="str">
            <v>A2031405</v>
          </cell>
          <cell r="C456" t="str">
            <v>Commercial marina operations</v>
          </cell>
        </row>
        <row r="457">
          <cell r="A457" t="str">
            <v>AO19240T</v>
          </cell>
          <cell r="B457" t="str">
            <v>A2031505</v>
          </cell>
          <cell r="C457" t="str">
            <v>Marina Management</v>
          </cell>
        </row>
        <row r="458">
          <cell r="A458" t="str">
            <v>AO20000T</v>
          </cell>
          <cell r="B458" t="str">
            <v>A2111105</v>
          </cell>
          <cell r="C458" t="str">
            <v>Regional governance</v>
          </cell>
        </row>
        <row r="459">
          <cell r="A459" t="str">
            <v>AO2000T</v>
          </cell>
          <cell r="B459" t="str">
            <v>A211100T</v>
          </cell>
          <cell r="C459" t="str">
            <v>Governance and democracy services</v>
          </cell>
        </row>
        <row r="460">
          <cell r="A460" t="str">
            <v>AO20010T</v>
          </cell>
          <cell r="B460" t="str">
            <v>A2111205</v>
          </cell>
          <cell r="C460" t="str">
            <v>Local governance and advocacy</v>
          </cell>
        </row>
        <row r="461">
          <cell r="A461" t="str">
            <v>AO20020T</v>
          </cell>
          <cell r="B461" t="str">
            <v>A2111305</v>
          </cell>
          <cell r="C461" t="str">
            <v>Monitoring of council controlled organisations</v>
          </cell>
        </row>
        <row r="462">
          <cell r="A462" t="str">
            <v>AO20030T</v>
          </cell>
          <cell r="B462" t="str">
            <v>A2111405</v>
          </cell>
          <cell r="C462" t="str">
            <v>Mayoral office</v>
          </cell>
        </row>
        <row r="463">
          <cell r="A463" t="str">
            <v>AO20040T</v>
          </cell>
          <cell r="B463" t="str">
            <v>A2111505</v>
          </cell>
          <cell r="C463" t="str">
            <v>Maori relations</v>
          </cell>
        </row>
        <row r="464">
          <cell r="A464" t="str">
            <v>AO20050T</v>
          </cell>
          <cell r="B464" t="str">
            <v>A2111605</v>
          </cell>
          <cell r="C464" t="str">
            <v>Elections</v>
          </cell>
        </row>
        <row r="465">
          <cell r="A465" t="str">
            <v>AO200T</v>
          </cell>
          <cell r="B465" t="str">
            <v>A210100T</v>
          </cell>
          <cell r="C465" t="str">
            <v>Governance</v>
          </cell>
        </row>
        <row r="466">
          <cell r="A466" t="str">
            <v>AO21000T</v>
          </cell>
          <cell r="B466" t="str">
            <v>A4011105</v>
          </cell>
          <cell r="C466" t="str">
            <v>Rates income received</v>
          </cell>
        </row>
        <row r="467">
          <cell r="A467" t="str">
            <v>AO2100T</v>
          </cell>
          <cell r="B467" t="str">
            <v>A401100T</v>
          </cell>
          <cell r="C467" t="str">
            <v>Rates income</v>
          </cell>
        </row>
        <row r="468">
          <cell r="A468" t="str">
            <v>AO21010T</v>
          </cell>
          <cell r="B468" t="str">
            <v>A4011205</v>
          </cell>
          <cell r="C468" t="str">
            <v>Local board targeted rate revenue</v>
          </cell>
        </row>
        <row r="469">
          <cell r="A469" t="str">
            <v>AO210T</v>
          </cell>
          <cell r="B469" t="str">
            <v>A400100T</v>
          </cell>
          <cell r="C469" t="str">
            <v>Corporate</v>
          </cell>
        </row>
        <row r="470">
          <cell r="A470" t="str">
            <v>AO21100T</v>
          </cell>
          <cell r="B470" t="str">
            <v>A4081105</v>
          </cell>
          <cell r="C470" t="str">
            <v>Intra Auckland Council elimination</v>
          </cell>
        </row>
        <row r="471">
          <cell r="A471" t="str">
            <v>AO2110T</v>
          </cell>
          <cell r="B471" t="str">
            <v>A408100T</v>
          </cell>
          <cell r="C471" t="str">
            <v>Intra Auckland Council</v>
          </cell>
        </row>
        <row r="472">
          <cell r="A472" t="str">
            <v>AO22000T</v>
          </cell>
          <cell r="B472" t="str">
            <v>A5011105</v>
          </cell>
          <cell r="C472" t="str">
            <v>Communication</v>
          </cell>
        </row>
        <row r="473">
          <cell r="A473" t="str">
            <v>AO2200T</v>
          </cell>
          <cell r="B473" t="str">
            <v>A501100T</v>
          </cell>
          <cell r="C473" t="str">
            <v>Organisational support</v>
          </cell>
        </row>
        <row r="474">
          <cell r="A474" t="str">
            <v>AO22010T</v>
          </cell>
          <cell r="B474" t="str">
            <v>A5011205</v>
          </cell>
          <cell r="C474" t="str">
            <v>Customer services</v>
          </cell>
        </row>
        <row r="475">
          <cell r="A475" t="str">
            <v>AO22020T</v>
          </cell>
          <cell r="B475" t="str">
            <v>A5011305</v>
          </cell>
          <cell r="C475" t="str">
            <v>Financial services</v>
          </cell>
        </row>
        <row r="476">
          <cell r="A476" t="str">
            <v>AO22030T</v>
          </cell>
          <cell r="B476" t="str">
            <v>A5011405</v>
          </cell>
          <cell r="C476" t="str">
            <v>Human Resources</v>
          </cell>
        </row>
        <row r="477">
          <cell r="A477" t="str">
            <v>AO22040T</v>
          </cell>
          <cell r="B477" t="str">
            <v>A5011505</v>
          </cell>
          <cell r="C477" t="str">
            <v>Information technology services</v>
          </cell>
        </row>
        <row r="478">
          <cell r="A478" t="str">
            <v>AO22050T</v>
          </cell>
          <cell r="B478" t="str">
            <v>A5011605</v>
          </cell>
          <cell r="C478" t="str">
            <v>Management and administration</v>
          </cell>
        </row>
        <row r="479">
          <cell r="A479" t="str">
            <v>AO22060T</v>
          </cell>
          <cell r="B479" t="str">
            <v>A5011705</v>
          </cell>
          <cell r="C479" t="str">
            <v>Management of council property</v>
          </cell>
        </row>
        <row r="480">
          <cell r="A480" t="str">
            <v>AO22070T</v>
          </cell>
          <cell r="B480" t="str">
            <v>A5011805</v>
          </cell>
          <cell r="C480" t="str">
            <v>Management of legal issues</v>
          </cell>
        </row>
        <row r="481">
          <cell r="A481" t="str">
            <v>AO22080T</v>
          </cell>
          <cell r="B481" t="str">
            <v>A5011905</v>
          </cell>
          <cell r="C481" t="str">
            <v>Organisational improvement initiatives</v>
          </cell>
        </row>
        <row r="482">
          <cell r="A482" t="str">
            <v>AO22090T</v>
          </cell>
          <cell r="B482" t="str">
            <v>A5012005</v>
          </cell>
          <cell r="C482" t="str">
            <v>Procurement</v>
          </cell>
        </row>
        <row r="483">
          <cell r="A483" t="str">
            <v>AO220T</v>
          </cell>
          <cell r="B483" t="str">
            <v>A500100T</v>
          </cell>
          <cell r="C483" t="str">
            <v>Council support</v>
          </cell>
        </row>
        <row r="484">
          <cell r="A484" t="str">
            <v>AO22100T</v>
          </cell>
          <cell r="B484" t="str">
            <v>A5012105</v>
          </cell>
          <cell r="C484" t="str">
            <v>Rating services</v>
          </cell>
        </row>
        <row r="485">
          <cell r="A485" t="str">
            <v>AO22110T</v>
          </cell>
          <cell r="B485" t="str">
            <v>A5012205</v>
          </cell>
          <cell r="C485" t="str">
            <v>Risk and assurance services</v>
          </cell>
        </row>
        <row r="486">
          <cell r="A486" t="str">
            <v>AO23100T</v>
          </cell>
          <cell r="B486" t="str">
            <v>A5019105</v>
          </cell>
          <cell r="C486" t="str">
            <v>Overheads allocation</v>
          </cell>
        </row>
        <row r="487">
          <cell r="A487" t="str">
            <v>AO2310T</v>
          </cell>
          <cell r="B487" t="str">
            <v>A501900T</v>
          </cell>
          <cell r="C487" t="str">
            <v>Overheads Allocated</v>
          </cell>
        </row>
      </sheetData>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331"/>
      <sheetName val="93332"/>
      <sheetName val="93343"/>
      <sheetName val="93441"/>
      <sheetName val="93442"/>
      <sheetName val="93443"/>
      <sheetName val="93501"/>
      <sheetName val="93505"/>
      <sheetName val="93508"/>
      <sheetName val="93519"/>
      <sheetName val="93713"/>
      <sheetName val="93801"/>
      <sheetName val="95001 "/>
      <sheetName val="95041"/>
      <sheetName val="95208"/>
      <sheetName val="95214"/>
      <sheetName val="95301"/>
      <sheetName val="95302"/>
      <sheetName val="95309"/>
      <sheetName val="95310"/>
      <sheetName val="95313"/>
      <sheetName val="95832"/>
      <sheetName val="96004"/>
      <sheetName val="96070"/>
      <sheetName val="96099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Invoice"/>
      <sheetName val="Monthly Breakdown"/>
      <sheetName val="Daily MI consolidated"/>
      <sheetName val="Daily files received"/>
      <sheetName val="Incident Log"/>
      <sheetName val="Change log"/>
    </sheetNames>
    <sheetDataSet>
      <sheetData sheetId="0" refreshError="1"/>
      <sheetData sheetId="1" refreshError="1">
        <row r="4">
          <cell r="N4" t="str">
            <v>Total cost paper</v>
          </cell>
          <cell r="O4" t="str">
            <v>Unit cost envelopes (per 1,000)</v>
          </cell>
          <cell r="P4" t="str">
            <v>Unit cost 
printing per 1,000</v>
          </cell>
          <cell r="Q4" t="str">
            <v>Unit cost
enclosing C5 (per 1,000)</v>
          </cell>
          <cell r="R4" t="str">
            <v>Unit Cost enclosing C4</v>
          </cell>
          <cell r="S4" t="str">
            <v>Unit cost 
postal sorted</v>
          </cell>
          <cell r="T4" t="str">
            <v>Unit cost 
postal unsorted</v>
          </cell>
          <cell r="U4" t="str">
            <v>Unit costs BRE's</v>
          </cell>
        </row>
        <row r="5">
          <cell r="M5">
            <v>40878</v>
          </cell>
          <cell r="N5">
            <v>337.34066000000001</v>
          </cell>
          <cell r="O5">
            <v>330.75900000000001</v>
          </cell>
          <cell r="P5">
            <v>928.29380000000015</v>
          </cell>
          <cell r="Q5">
            <v>299.68769999999995</v>
          </cell>
          <cell r="S5">
            <v>0</v>
          </cell>
          <cell r="T5">
            <v>4790.4789999999994</v>
          </cell>
          <cell r="U5">
            <v>18.7075</v>
          </cell>
        </row>
        <row r="6">
          <cell r="M6">
            <v>40909</v>
          </cell>
          <cell r="N6">
            <v>0</v>
          </cell>
          <cell r="O6">
            <v>0</v>
          </cell>
          <cell r="P6">
            <v>0</v>
          </cell>
          <cell r="Q6">
            <v>0</v>
          </cell>
          <cell r="S6">
            <v>0</v>
          </cell>
          <cell r="T6">
            <v>0</v>
          </cell>
          <cell r="U6">
            <v>0</v>
          </cell>
        </row>
        <row r="7">
          <cell r="M7">
            <v>40940</v>
          </cell>
          <cell r="N7">
            <v>0</v>
          </cell>
          <cell r="O7">
            <v>0</v>
          </cell>
          <cell r="P7">
            <v>0</v>
          </cell>
          <cell r="Q7">
            <v>0</v>
          </cell>
          <cell r="S7">
            <v>0</v>
          </cell>
          <cell r="T7">
            <v>0</v>
          </cell>
          <cell r="U7">
            <v>0</v>
          </cell>
        </row>
        <row r="8">
          <cell r="M8">
            <v>40969</v>
          </cell>
          <cell r="N8">
            <v>0</v>
          </cell>
          <cell r="O8">
            <v>0</v>
          </cell>
          <cell r="P8">
            <v>0</v>
          </cell>
          <cell r="Q8">
            <v>0</v>
          </cell>
          <cell r="S8">
            <v>0</v>
          </cell>
          <cell r="T8">
            <v>0</v>
          </cell>
          <cell r="U8">
            <v>0</v>
          </cell>
        </row>
        <row r="9">
          <cell r="M9">
            <v>41000</v>
          </cell>
          <cell r="N9">
            <v>0</v>
          </cell>
          <cell r="O9">
            <v>0</v>
          </cell>
          <cell r="P9">
            <v>0</v>
          </cell>
          <cell r="Q9">
            <v>0</v>
          </cell>
          <cell r="S9">
            <v>0</v>
          </cell>
          <cell r="T9">
            <v>0</v>
          </cell>
          <cell r="U9">
            <v>0</v>
          </cell>
        </row>
        <row r="10">
          <cell r="M10">
            <v>41030</v>
          </cell>
          <cell r="N10">
            <v>0</v>
          </cell>
          <cell r="O10">
            <v>0</v>
          </cell>
          <cell r="P10">
            <v>0</v>
          </cell>
          <cell r="Q10">
            <v>0</v>
          </cell>
          <cell r="S10">
            <v>0</v>
          </cell>
          <cell r="T10">
            <v>0</v>
          </cell>
          <cell r="U10">
            <v>0</v>
          </cell>
        </row>
        <row r="11">
          <cell r="M11">
            <v>41061</v>
          </cell>
          <cell r="N11">
            <v>0</v>
          </cell>
          <cell r="O11">
            <v>0</v>
          </cell>
          <cell r="P11">
            <v>0</v>
          </cell>
          <cell r="Q11">
            <v>0</v>
          </cell>
          <cell r="S11">
            <v>0</v>
          </cell>
          <cell r="T11">
            <v>0</v>
          </cell>
          <cell r="U11">
            <v>0</v>
          </cell>
        </row>
        <row r="12">
          <cell r="M12">
            <v>41091</v>
          </cell>
          <cell r="N12">
            <v>0</v>
          </cell>
          <cell r="O12">
            <v>0</v>
          </cell>
          <cell r="P12">
            <v>0</v>
          </cell>
          <cell r="Q12">
            <v>0</v>
          </cell>
          <cell r="S12">
            <v>0</v>
          </cell>
          <cell r="T12">
            <v>0</v>
          </cell>
          <cell r="U12">
            <v>0</v>
          </cell>
        </row>
        <row r="13">
          <cell r="M13">
            <v>41122</v>
          </cell>
          <cell r="N13">
            <v>0</v>
          </cell>
          <cell r="O13">
            <v>0</v>
          </cell>
          <cell r="P13">
            <v>0</v>
          </cell>
          <cell r="Q13">
            <v>0</v>
          </cell>
          <cell r="S13">
            <v>0</v>
          </cell>
          <cell r="T13">
            <v>0</v>
          </cell>
          <cell r="U13">
            <v>0</v>
          </cell>
        </row>
        <row r="14">
          <cell r="M14">
            <v>41153</v>
          </cell>
          <cell r="N14">
            <v>0</v>
          </cell>
          <cell r="O14">
            <v>0</v>
          </cell>
          <cell r="P14">
            <v>0</v>
          </cell>
          <cell r="Q14">
            <v>0</v>
          </cell>
          <cell r="S14">
            <v>0</v>
          </cell>
          <cell r="T14">
            <v>0</v>
          </cell>
          <cell r="U14">
            <v>0</v>
          </cell>
        </row>
        <row r="15">
          <cell r="M15">
            <v>41183</v>
          </cell>
          <cell r="N15">
            <v>0</v>
          </cell>
          <cell r="O15">
            <v>0</v>
          </cell>
          <cell r="P15">
            <v>0</v>
          </cell>
          <cell r="Q15">
            <v>0</v>
          </cell>
          <cell r="S15">
            <v>0</v>
          </cell>
          <cell r="T15">
            <v>0</v>
          </cell>
          <cell r="U15">
            <v>0</v>
          </cell>
        </row>
        <row r="16">
          <cell r="M16">
            <v>41214</v>
          </cell>
          <cell r="N16">
            <v>0</v>
          </cell>
          <cell r="O16">
            <v>0</v>
          </cell>
          <cell r="P16">
            <v>0</v>
          </cell>
          <cell r="Q16">
            <v>0</v>
          </cell>
          <cell r="S16">
            <v>0</v>
          </cell>
          <cell r="T16">
            <v>0</v>
          </cell>
          <cell r="U16">
            <v>0</v>
          </cell>
        </row>
        <row r="17">
          <cell r="M17">
            <v>41244</v>
          </cell>
          <cell r="N17">
            <v>0</v>
          </cell>
          <cell r="O17">
            <v>0</v>
          </cell>
          <cell r="P17">
            <v>0</v>
          </cell>
          <cell r="Q17">
            <v>0</v>
          </cell>
          <cell r="S17">
            <v>0</v>
          </cell>
          <cell r="T17">
            <v>0</v>
          </cell>
          <cell r="U17">
            <v>0</v>
          </cell>
        </row>
      </sheetData>
      <sheetData sheetId="2" refreshError="1"/>
      <sheetData sheetId="3" refreshError="1"/>
      <sheetData sheetId="4" refreshError="1"/>
      <sheetData sheetId="5"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Input_History"/>
      <sheetName val="Output_Statements1"/>
      <sheetName val="Output_Statements2"/>
      <sheetName val="Output_ExternalEVA"/>
      <sheetName val="Output_Graphs"/>
      <sheetName val="Output_BUSummary1"/>
      <sheetName val="Output_BUSummary2"/>
      <sheetName val="Output_BUSummary3"/>
      <sheetName val="X_Contents2"/>
      <sheetName val="Control"/>
      <sheetName val="Check"/>
      <sheetName val="Print"/>
      <sheetName val="Input_CoC"/>
      <sheetName val="Input_Data"/>
      <sheetName val="AdjCalcs_Tax"/>
      <sheetName val="AdjCalcs_EVA"/>
      <sheetName val="Output_Statements3"/>
      <sheetName val="Output_AnnRep99"/>
      <sheetName val="X_9900Targets"/>
      <sheetName val="X_Rates"/>
      <sheetName val="X_Movement"/>
      <sheetName val="X_Summary"/>
      <sheetName val="X_Ranking"/>
      <sheetName val="X_OpeningBS"/>
      <sheetName val="X_ClosingBS"/>
      <sheetName val="X_MovementBS"/>
      <sheetName val="X_Header1"/>
      <sheetName val="X_Header2"/>
      <sheetName val="X_Header3"/>
      <sheetName val="X_Contents1"/>
      <sheetName val="X_Contents3"/>
      <sheetName val="Macros"/>
    </sheetNames>
    <sheetDataSet>
      <sheetData sheetId="0" refreshError="1">
        <row r="3">
          <cell r="B3" t="str">
            <v>EVA MODEL for Company and Business Unit Performance Measurement</v>
          </cell>
        </row>
        <row r="4">
          <cell r="B4" t="str">
            <v>Official Calculation Model For Use By CORPORATE FINANCE ONLY</v>
          </cell>
        </row>
        <row r="9">
          <cell r="B9" t="str">
            <v>MODEL LAYOUT</v>
          </cell>
        </row>
        <row r="11">
          <cell r="C11" t="str">
            <v>INPUT</v>
          </cell>
          <cell r="F11" t="str">
            <v>ADJUSTMENTS &amp; CALCS</v>
          </cell>
          <cell r="J11" t="str">
            <v>OUTPUT</v>
          </cell>
        </row>
        <row r="14">
          <cell r="C14" t="str">
            <v>Input_CoC</v>
          </cell>
          <cell r="F14" t="str">
            <v>AdjCalcs_Tax</v>
          </cell>
          <cell r="J14" t="str">
            <v>Output_Graphs</v>
          </cell>
        </row>
        <row r="15">
          <cell r="C15" t="str">
            <v>CoC Calculation</v>
          </cell>
          <cell r="F15" t="str">
            <v>Taxable Income</v>
          </cell>
          <cell r="J15" t="str">
            <v>EVA</v>
          </cell>
        </row>
        <row r="16">
          <cell r="F16" t="str">
            <v>Total Corporate Tax</v>
          </cell>
          <cell r="J16" t="str">
            <v>NOPAT</v>
          </cell>
        </row>
        <row r="17">
          <cell r="C17" t="str">
            <v>Input_Data</v>
          </cell>
          <cell r="F17" t="str">
            <v>Support Group Tax</v>
          </cell>
          <cell r="J17" t="str">
            <v>Capital Employed</v>
          </cell>
          <cell r="N17" t="str">
            <v>Output_Statements2</v>
          </cell>
        </row>
        <row r="18">
          <cell r="C18" t="str">
            <v>LY Actual By Month</v>
          </cell>
          <cell r="J18" t="str">
            <v>Decomp. of Capt Employed</v>
          </cell>
          <cell r="N18" t="str">
            <v>EVA Reconciliation (1 Page)</v>
          </cell>
        </row>
        <row r="19">
          <cell r="C19" t="str">
            <v>CY Actual By Month</v>
          </cell>
        </row>
        <row r="20">
          <cell r="C20" t="str">
            <v>CY Budget By Month</v>
          </cell>
          <cell r="F20" t="str">
            <v>AdjCalcs_EVA</v>
          </cell>
          <cell r="J20" t="str">
            <v>Output_Statements1</v>
          </cell>
        </row>
        <row r="21">
          <cell r="C21" t="str">
            <v>CY Target By Month</v>
          </cell>
          <cell r="F21" t="str">
            <v>Accounting Data (Base)</v>
          </cell>
          <cell r="J21" t="str">
            <v>EVA Reconciliation</v>
          </cell>
          <cell r="N21" t="str">
            <v>Output_Statements3</v>
          </cell>
        </row>
        <row r="22">
          <cell r="C22" t="str">
            <v>Annual Data</v>
          </cell>
          <cell r="F22" t="str">
            <v>Adjustments &amp; Calculations</v>
          </cell>
          <cell r="J22" t="str">
            <v>EVA Performance</v>
          </cell>
          <cell r="N22" t="str">
            <v>Board Reports</v>
          </cell>
        </row>
        <row r="23">
          <cell r="J23" t="str">
            <v>Other Special Formats</v>
          </cell>
        </row>
        <row r="24">
          <cell r="C24" t="str">
            <v>Input_History</v>
          </cell>
        </row>
        <row r="25">
          <cell r="C25" t="str">
            <v>Historical Company Data</v>
          </cell>
          <cell r="J25" t="str">
            <v>Output_BUSummary1</v>
          </cell>
          <cell r="N25" t="str">
            <v>Output_BUSummary2</v>
          </cell>
        </row>
        <row r="26">
          <cell r="F26" t="str">
            <v>Economic Data (Adjusted)</v>
          </cell>
          <cell r="J26" t="str">
            <v>BU EVA Statements</v>
          </cell>
          <cell r="N26" t="str">
            <v>BU EVA</v>
          </cell>
        </row>
        <row r="27">
          <cell r="J27" t="str">
            <v>BU EVA Graphs</v>
          </cell>
          <cell r="N27" t="str">
            <v>BU Movement in EVA</v>
          </cell>
        </row>
        <row r="29">
          <cell r="J29" t="str">
            <v>Output_ExternalEVA</v>
          </cell>
          <cell r="N29" t="str">
            <v>Output_BUSummary3</v>
          </cell>
        </row>
        <row r="30">
          <cell r="J30" t="str">
            <v>EVA Reconciliation</v>
          </cell>
          <cell r="N30" t="str">
            <v>BU EVA Tables</v>
          </cell>
        </row>
        <row r="31">
          <cell r="N31" t="str">
            <v>BU EVA Graphs</v>
          </cell>
        </row>
        <row r="32">
          <cell r="J32" t="str">
            <v>Output_AnnRepxx</v>
          </cell>
        </row>
        <row r="33">
          <cell r="J33" t="str">
            <v>EVA Reconciliation</v>
          </cell>
        </row>
        <row r="38">
          <cell r="D38" t="str">
            <v>Control</v>
          </cell>
          <cell r="H38" t="str">
            <v>Check</v>
          </cell>
          <cell r="M38" t="str">
            <v>Print</v>
          </cell>
        </row>
        <row r="39">
          <cell r="D39" t="str">
            <v>Model Control Features</v>
          </cell>
          <cell r="H39" t="str">
            <v>Input &amp; Output Check</v>
          </cell>
          <cell r="M39" t="str">
            <v>Pre-formatted Reports</v>
          </cell>
        </row>
        <row r="44">
          <cell r="B44" t="str">
            <v>MODEL NOTES</v>
          </cell>
        </row>
        <row r="46">
          <cell r="B46" t="str">
            <v>Overview</v>
          </cell>
        </row>
        <row r="54">
          <cell r="B54" t="str">
            <v>Structure</v>
          </cell>
        </row>
        <row r="66">
          <cell r="B66" t="str">
            <v>Text &amp; Background Colour Key</v>
          </cell>
        </row>
        <row r="68">
          <cell r="D68" t="str">
            <v xml:space="preserve">  =  input cell</v>
          </cell>
        </row>
        <row r="69">
          <cell r="C69" t="str">
            <v>black text</v>
          </cell>
          <cell r="D69" t="str">
            <v xml:space="preserve">  =  calculated</v>
          </cell>
        </row>
        <row r="70">
          <cell r="C70" t="str">
            <v>blue text</v>
          </cell>
          <cell r="D70" t="str">
            <v xml:space="preserve">  =  calculated but with a complex or unobvious link to another sheet</v>
          </cell>
        </row>
        <row r="71">
          <cell r="C71" t="str">
            <v>magenta text</v>
          </cell>
          <cell r="D71" t="str">
            <v xml:space="preserve">  =  calculated but with a different formula than that expected</v>
          </cell>
        </row>
        <row r="72">
          <cell r="C72" t="str">
            <v>green text</v>
          </cell>
          <cell r="D72" t="str">
            <v xml:space="preserve">  =  notes and comments</v>
          </cell>
        </row>
        <row r="75">
          <cell r="B75" t="str">
            <v>Sheet and Cell Protection</v>
          </cell>
        </row>
        <row r="80">
          <cell r="B80" t="str">
            <v>Help!</v>
          </cell>
        </row>
      </sheetData>
      <sheetData sheetId="1" refreshError="1">
        <row r="9">
          <cell r="B9">
            <v>1</v>
          </cell>
          <cell r="C9" t="str">
            <v>NZPG</v>
          </cell>
          <cell r="D9" t="str">
            <v>Severances</v>
          </cell>
          <cell r="I9">
            <v>0</v>
          </cell>
          <cell r="J9">
            <v>29239</v>
          </cell>
          <cell r="K9">
            <v>2277</v>
          </cell>
          <cell r="L9">
            <v>6194</v>
          </cell>
          <cell r="M9">
            <v>22173</v>
          </cell>
          <cell r="N9">
            <v>11018</v>
          </cell>
          <cell r="O9">
            <v>5603</v>
          </cell>
          <cell r="P9">
            <v>5119</v>
          </cell>
          <cell r="Q9">
            <v>5578</v>
          </cell>
          <cell r="R9">
            <v>5808</v>
          </cell>
          <cell r="S9">
            <v>26583</v>
          </cell>
        </row>
        <row r="10">
          <cell r="B10">
            <v>1</v>
          </cell>
          <cell r="C10" t="str">
            <v>NZPG</v>
          </cell>
          <cell r="D10" t="str">
            <v>Tax Shield</v>
          </cell>
          <cell r="I10">
            <v>0</v>
          </cell>
          <cell r="J10">
            <v>-9648.8700000000008</v>
          </cell>
          <cell r="K10">
            <v>-751.41000000000008</v>
          </cell>
          <cell r="L10">
            <v>-2044.0200000000002</v>
          </cell>
          <cell r="M10">
            <v>-7317.09</v>
          </cell>
          <cell r="N10">
            <v>-3635.94</v>
          </cell>
          <cell r="O10">
            <v>-1848.99</v>
          </cell>
          <cell r="P10">
            <v>-1689.27</v>
          </cell>
          <cell r="Q10">
            <v>-1840.74</v>
          </cell>
          <cell r="R10">
            <v>-1916.64</v>
          </cell>
          <cell r="S10">
            <v>-8772.3900000000012</v>
          </cell>
        </row>
        <row r="11">
          <cell r="B11">
            <v>1</v>
          </cell>
          <cell r="C11" t="str">
            <v>NZPG</v>
          </cell>
          <cell r="D11" t="str">
            <v>NET SEVERANCES After Tax</v>
          </cell>
          <cell r="I11">
            <v>0</v>
          </cell>
          <cell r="J11">
            <v>19590.129999999997</v>
          </cell>
          <cell r="K11">
            <v>1525.59</v>
          </cell>
          <cell r="L11">
            <v>4149.9799999999996</v>
          </cell>
          <cell r="M11">
            <v>14855.91</v>
          </cell>
          <cell r="N11">
            <v>7382.0599999999995</v>
          </cell>
          <cell r="O11">
            <v>3754.01</v>
          </cell>
          <cell r="P11">
            <v>3429.73</v>
          </cell>
          <cell r="Q11">
            <v>3737.26</v>
          </cell>
          <cell r="R11">
            <v>3891.3599999999997</v>
          </cell>
          <cell r="S11">
            <v>17810.61</v>
          </cell>
        </row>
        <row r="12">
          <cell r="B12">
            <v>1</v>
          </cell>
          <cell r="C12" t="str">
            <v>NZPG</v>
          </cell>
          <cell r="D12" t="str">
            <v>Accumulated Net Severances</v>
          </cell>
          <cell r="F12">
            <v>80126.640000000014</v>
          </cell>
          <cell r="G12">
            <v>81665.979070000016</v>
          </cell>
          <cell r="H12">
            <v>87428.60619000002</v>
          </cell>
          <cell r="I12">
            <v>0</v>
          </cell>
          <cell r="J12">
            <v>19590.129999999997</v>
          </cell>
          <cell r="K12">
            <v>21115.719999999998</v>
          </cell>
          <cell r="L12">
            <v>25265.699999999997</v>
          </cell>
          <cell r="M12">
            <v>40121.61</v>
          </cell>
          <cell r="N12">
            <v>47503.67</v>
          </cell>
          <cell r="O12">
            <v>51257.68</v>
          </cell>
          <cell r="P12">
            <v>54687.41</v>
          </cell>
          <cell r="Q12">
            <v>58424.670000000006</v>
          </cell>
          <cell r="R12">
            <v>62316.030000000006</v>
          </cell>
          <cell r="S12">
            <v>80126.640000000014</v>
          </cell>
        </row>
        <row r="13">
          <cell r="B13">
            <v>1</v>
          </cell>
          <cell r="C13" t="str">
            <v>NZPG</v>
          </cell>
          <cell r="D13" t="str">
            <v>Alexander Proudfoot</v>
          </cell>
          <cell r="M13">
            <v>-7313</v>
          </cell>
          <cell r="N13">
            <v>-2936</v>
          </cell>
        </row>
        <row r="14">
          <cell r="B14">
            <v>1</v>
          </cell>
          <cell r="C14" t="str">
            <v>NZPG</v>
          </cell>
          <cell r="D14" t="str">
            <v>Abatement Allowances</v>
          </cell>
          <cell r="M14">
            <v>-5063</v>
          </cell>
          <cell r="N14">
            <v>-2381</v>
          </cell>
        </row>
        <row r="15">
          <cell r="B15">
            <v>1</v>
          </cell>
          <cell r="C15" t="str">
            <v>NZPG</v>
          </cell>
          <cell r="D15" t="str">
            <v>Retiring Allowances</v>
          </cell>
          <cell r="M15">
            <v>-944</v>
          </cell>
          <cell r="N15">
            <v>-1133</v>
          </cell>
        </row>
        <row r="16">
          <cell r="B16">
            <v>1</v>
          </cell>
          <cell r="C16" t="str">
            <v>NZPG</v>
          </cell>
          <cell r="D16" t="str">
            <v>FBT</v>
          </cell>
          <cell r="M16">
            <v>-4165</v>
          </cell>
          <cell r="N16">
            <v>-3302</v>
          </cell>
        </row>
        <row r="17">
          <cell r="B17">
            <v>1</v>
          </cell>
          <cell r="C17" t="str">
            <v>NZPG</v>
          </cell>
          <cell r="D17" t="str">
            <v>Write down of Transport Fleet</v>
          </cell>
          <cell r="S17">
            <v>-1907</v>
          </cell>
        </row>
        <row r="18">
          <cell r="B18">
            <v>1</v>
          </cell>
          <cell r="C18" t="str">
            <v>NZPG</v>
          </cell>
          <cell r="D18" t="str">
            <v>Other</v>
          </cell>
        </row>
        <row r="19">
          <cell r="B19">
            <v>1</v>
          </cell>
          <cell r="C19" t="str">
            <v>NZPG</v>
          </cell>
          <cell r="D19" t="str">
            <v>Other</v>
          </cell>
        </row>
        <row r="20">
          <cell r="B20">
            <v>1</v>
          </cell>
          <cell r="C20" t="str">
            <v>NZPG</v>
          </cell>
          <cell r="D20" t="str">
            <v>Other</v>
          </cell>
        </row>
        <row r="21">
          <cell r="B21">
            <v>1</v>
          </cell>
          <cell r="C21" t="str">
            <v>NZPG</v>
          </cell>
          <cell r="D21" t="str">
            <v>Other</v>
          </cell>
        </row>
        <row r="22">
          <cell r="B22">
            <v>1</v>
          </cell>
          <cell r="C22" t="str">
            <v>NZPG</v>
          </cell>
          <cell r="D22" t="str">
            <v>Personnel Abnormals*</v>
          </cell>
          <cell r="I22">
            <v>0</v>
          </cell>
          <cell r="J22">
            <v>0</v>
          </cell>
          <cell r="K22">
            <v>0</v>
          </cell>
          <cell r="L22">
            <v>0</v>
          </cell>
          <cell r="M22">
            <v>-17485</v>
          </cell>
          <cell r="N22">
            <v>-9752</v>
          </cell>
          <cell r="O22">
            <v>0</v>
          </cell>
          <cell r="P22">
            <v>0</v>
          </cell>
          <cell r="Q22">
            <v>0</v>
          </cell>
          <cell r="R22">
            <v>0</v>
          </cell>
          <cell r="S22">
            <v>-1907</v>
          </cell>
        </row>
        <row r="23">
          <cell r="B23">
            <v>1</v>
          </cell>
          <cell r="C23" t="str">
            <v>NZPG</v>
          </cell>
          <cell r="D23" t="str">
            <v>Customer Management System</v>
          </cell>
          <cell r="M23">
            <v>-1814</v>
          </cell>
          <cell r="N23">
            <v>-1287</v>
          </cell>
        </row>
        <row r="24">
          <cell r="B24">
            <v>1</v>
          </cell>
          <cell r="C24" t="str">
            <v>NZPG</v>
          </cell>
          <cell r="D24" t="str">
            <v>Track and Trace</v>
          </cell>
          <cell r="L24">
            <v>-1173</v>
          </cell>
          <cell r="M24">
            <v>-2294</v>
          </cell>
          <cell r="N24">
            <v>-1</v>
          </cell>
        </row>
        <row r="25">
          <cell r="B25">
            <v>1</v>
          </cell>
          <cell r="C25" t="str">
            <v>NZPG</v>
          </cell>
          <cell r="D25" t="str">
            <v>Post Link</v>
          </cell>
          <cell r="M25">
            <v>-5842</v>
          </cell>
          <cell r="N25">
            <v>-6791</v>
          </cell>
        </row>
        <row r="26">
          <cell r="B26">
            <v>1</v>
          </cell>
          <cell r="C26" t="str">
            <v>NZPG</v>
          </cell>
          <cell r="D26" t="str">
            <v>Datanet</v>
          </cell>
          <cell r="M26">
            <v>-360</v>
          </cell>
        </row>
        <row r="27">
          <cell r="B27">
            <v>1</v>
          </cell>
          <cell r="C27" t="str">
            <v>NZPG</v>
          </cell>
          <cell r="D27" t="str">
            <v>MSC Production Control</v>
          </cell>
          <cell r="M27">
            <v>-274</v>
          </cell>
          <cell r="N27">
            <v>-3589</v>
          </cell>
        </row>
        <row r="28">
          <cell r="B28">
            <v>1</v>
          </cell>
          <cell r="C28" t="str">
            <v>NZPG</v>
          </cell>
          <cell r="D28" t="str">
            <v>Cost Rec. Post Link Land Transport</v>
          </cell>
          <cell r="N28">
            <v>1000</v>
          </cell>
        </row>
        <row r="29">
          <cell r="B29">
            <v>1</v>
          </cell>
          <cell r="C29" t="str">
            <v>NZPG</v>
          </cell>
          <cell r="D29" t="str">
            <v>Other</v>
          </cell>
        </row>
        <row r="30">
          <cell r="B30">
            <v>1</v>
          </cell>
          <cell r="C30" t="str">
            <v>NZPG</v>
          </cell>
          <cell r="D30" t="str">
            <v>Other</v>
          </cell>
        </row>
        <row r="31">
          <cell r="B31">
            <v>1</v>
          </cell>
          <cell r="C31" t="str">
            <v>NZPG</v>
          </cell>
          <cell r="D31" t="str">
            <v>Other</v>
          </cell>
        </row>
        <row r="32">
          <cell r="B32">
            <v>1</v>
          </cell>
          <cell r="C32" t="str">
            <v>NZPG</v>
          </cell>
          <cell r="D32" t="str">
            <v>EDP Abnormals*</v>
          </cell>
          <cell r="I32">
            <v>0</v>
          </cell>
          <cell r="J32">
            <v>0</v>
          </cell>
          <cell r="K32">
            <v>0</v>
          </cell>
          <cell r="L32">
            <v>-1173</v>
          </cell>
          <cell r="M32">
            <v>-10584</v>
          </cell>
          <cell r="N32">
            <v>-10668</v>
          </cell>
          <cell r="O32">
            <v>0</v>
          </cell>
          <cell r="P32">
            <v>0</v>
          </cell>
          <cell r="Q32">
            <v>0</v>
          </cell>
          <cell r="R32">
            <v>0</v>
          </cell>
          <cell r="S32">
            <v>0</v>
          </cell>
        </row>
        <row r="33">
          <cell r="B33">
            <v>1</v>
          </cell>
          <cell r="C33" t="str">
            <v>NZPG</v>
          </cell>
          <cell r="D33" t="str">
            <v>Total Abnormals*</v>
          </cell>
          <cell r="I33">
            <v>0</v>
          </cell>
          <cell r="J33">
            <v>0</v>
          </cell>
          <cell r="K33">
            <v>0</v>
          </cell>
          <cell r="L33">
            <v>-1173</v>
          </cell>
          <cell r="M33">
            <v>-28069</v>
          </cell>
          <cell r="N33">
            <v>-20420</v>
          </cell>
          <cell r="O33">
            <v>0</v>
          </cell>
          <cell r="P33">
            <v>0</v>
          </cell>
          <cell r="Q33">
            <v>0</v>
          </cell>
          <cell r="R33">
            <v>0</v>
          </cell>
          <cell r="S33">
            <v>-1907</v>
          </cell>
        </row>
        <row r="34">
          <cell r="B34">
            <v>1</v>
          </cell>
          <cell r="C34" t="str">
            <v>NZPG</v>
          </cell>
          <cell r="D34" t="str">
            <v>Tax Shield</v>
          </cell>
          <cell r="I34">
            <v>0</v>
          </cell>
          <cell r="J34">
            <v>0</v>
          </cell>
          <cell r="K34">
            <v>0</v>
          </cell>
          <cell r="L34">
            <v>387.09000000000003</v>
          </cell>
          <cell r="M34">
            <v>9262.77</v>
          </cell>
          <cell r="N34">
            <v>6738.6</v>
          </cell>
          <cell r="O34">
            <v>0</v>
          </cell>
          <cell r="P34">
            <v>0</v>
          </cell>
          <cell r="Q34">
            <v>0</v>
          </cell>
          <cell r="R34">
            <v>0</v>
          </cell>
          <cell r="S34">
            <v>629.31000000000006</v>
          </cell>
        </row>
        <row r="35">
          <cell r="B35">
            <v>1</v>
          </cell>
          <cell r="C35" t="str">
            <v>NZPG</v>
          </cell>
          <cell r="D35" t="str">
            <v>NET CAPITALISED ABNORMALS</v>
          </cell>
          <cell r="I35">
            <v>0</v>
          </cell>
          <cell r="J35">
            <v>0</v>
          </cell>
          <cell r="K35">
            <v>0</v>
          </cell>
          <cell r="L35">
            <v>-785.91</v>
          </cell>
          <cell r="M35">
            <v>-18806.23</v>
          </cell>
          <cell r="N35">
            <v>-13681.4</v>
          </cell>
          <cell r="O35">
            <v>0</v>
          </cell>
          <cell r="P35">
            <v>0</v>
          </cell>
          <cell r="Q35">
            <v>0</v>
          </cell>
          <cell r="R35">
            <v>0</v>
          </cell>
          <cell r="S35">
            <v>-1277.69</v>
          </cell>
        </row>
        <row r="36">
          <cell r="B36">
            <v>1</v>
          </cell>
          <cell r="C36" t="str">
            <v>NZPG</v>
          </cell>
          <cell r="D36" t="str">
            <v>Accumulated Net Abnormals</v>
          </cell>
          <cell r="F36">
            <v>-34551.230000000003</v>
          </cell>
          <cell r="G36">
            <v>-34551.230000000003</v>
          </cell>
          <cell r="H36">
            <v>-34551.230000000003</v>
          </cell>
          <cell r="I36">
            <v>0</v>
          </cell>
          <cell r="J36">
            <v>0</v>
          </cell>
          <cell r="K36">
            <v>0</v>
          </cell>
          <cell r="L36">
            <v>-785.91</v>
          </cell>
          <cell r="M36">
            <v>-19592.14</v>
          </cell>
          <cell r="N36">
            <v>-33273.54</v>
          </cell>
          <cell r="O36">
            <v>-33273.54</v>
          </cell>
          <cell r="P36">
            <v>-33273.54</v>
          </cell>
          <cell r="Q36">
            <v>-33273.54</v>
          </cell>
          <cell r="R36">
            <v>-33273.54</v>
          </cell>
          <cell r="S36">
            <v>-34551.230000000003</v>
          </cell>
        </row>
        <row r="37">
          <cell r="B37">
            <v>1</v>
          </cell>
          <cell r="C37" t="str">
            <v>NZPG</v>
          </cell>
          <cell r="D37" t="str">
            <v>Goodwill Written-Off</v>
          </cell>
          <cell r="I37">
            <v>0</v>
          </cell>
          <cell r="J37">
            <v>0</v>
          </cell>
          <cell r="K37">
            <v>0</v>
          </cell>
          <cell r="L37">
            <v>0</v>
          </cell>
          <cell r="M37">
            <v>0</v>
          </cell>
          <cell r="N37">
            <v>1866</v>
          </cell>
          <cell r="O37">
            <v>416</v>
          </cell>
          <cell r="P37">
            <v>420</v>
          </cell>
          <cell r="Q37">
            <v>1183</v>
          </cell>
          <cell r="R37">
            <v>1351</v>
          </cell>
          <cell r="S37">
            <v>1435</v>
          </cell>
        </row>
        <row r="38">
          <cell r="B38">
            <v>1</v>
          </cell>
          <cell r="C38" t="str">
            <v>NZPG</v>
          </cell>
          <cell r="D38" t="str">
            <v>CAPITALISED GOODWILL</v>
          </cell>
          <cell r="I38">
            <v>0</v>
          </cell>
          <cell r="J38">
            <v>0</v>
          </cell>
          <cell r="K38">
            <v>0</v>
          </cell>
          <cell r="L38">
            <v>0</v>
          </cell>
          <cell r="M38">
            <v>0</v>
          </cell>
          <cell r="N38">
            <v>1866</v>
          </cell>
          <cell r="O38">
            <v>416</v>
          </cell>
          <cell r="P38">
            <v>420</v>
          </cell>
          <cell r="Q38">
            <v>1183</v>
          </cell>
          <cell r="R38">
            <v>1351</v>
          </cell>
          <cell r="S38">
            <v>1435</v>
          </cell>
        </row>
        <row r="39">
          <cell r="B39">
            <v>1</v>
          </cell>
          <cell r="C39" t="str">
            <v>NZPG</v>
          </cell>
          <cell r="D39" t="str">
            <v>Accumulated Goodwill Write-Offs</v>
          </cell>
          <cell r="F39">
            <v>6671</v>
          </cell>
          <cell r="G39">
            <v>9259</v>
          </cell>
          <cell r="H39">
            <v>13728.964</v>
          </cell>
          <cell r="I39">
            <v>0</v>
          </cell>
          <cell r="J39">
            <v>0</v>
          </cell>
          <cell r="K39">
            <v>0</v>
          </cell>
          <cell r="L39">
            <v>0</v>
          </cell>
          <cell r="M39">
            <v>0</v>
          </cell>
          <cell r="N39">
            <v>1866</v>
          </cell>
          <cell r="O39">
            <v>2282</v>
          </cell>
          <cell r="P39">
            <v>2702</v>
          </cell>
          <cell r="Q39">
            <v>3885</v>
          </cell>
          <cell r="R39">
            <v>5236</v>
          </cell>
          <cell r="S39">
            <v>6671</v>
          </cell>
        </row>
        <row r="40">
          <cell r="B40">
            <v>1</v>
          </cell>
          <cell r="C40" t="str">
            <v>NZPG</v>
          </cell>
          <cell r="D40" t="str">
            <v>Tax Rate</v>
          </cell>
          <cell r="F40" t="str">
            <v>n.a.</v>
          </cell>
          <cell r="G40" t="str">
            <v>n.a.</v>
          </cell>
          <cell r="H40" t="str">
            <v>n.a.</v>
          </cell>
          <cell r="I40">
            <v>0.48</v>
          </cell>
          <cell r="J40">
            <v>0.28000000000000003</v>
          </cell>
          <cell r="K40">
            <v>0.33</v>
          </cell>
          <cell r="L40">
            <v>0.33</v>
          </cell>
          <cell r="M40">
            <v>0.33</v>
          </cell>
          <cell r="N40">
            <v>0.33</v>
          </cell>
          <cell r="O40">
            <v>0.33</v>
          </cell>
          <cell r="P40">
            <v>0.33</v>
          </cell>
          <cell r="Q40">
            <v>0.33</v>
          </cell>
          <cell r="R40">
            <v>0.33</v>
          </cell>
          <cell r="S40">
            <v>0.33</v>
          </cell>
        </row>
        <row r="41">
          <cell r="B41" t="str">
            <v>*  Net of Severances and Personnel Provision Movement.</v>
          </cell>
        </row>
      </sheetData>
      <sheetData sheetId="2" refreshError="1">
        <row r="6">
          <cell r="B6" t="str">
            <v>New Zealand Post Group</v>
          </cell>
          <cell r="Y6" t="str">
            <v>New Zealand Post Group</v>
          </cell>
        </row>
        <row r="7">
          <cell r="B7" t="str">
            <v>EVA Reconciliation Statement</v>
          </cell>
          <cell r="Y7" t="str">
            <v>EVA Reconciliation Statement</v>
          </cell>
        </row>
        <row r="8">
          <cell r="B8" t="str">
            <v>November 1999</v>
          </cell>
          <cell r="Y8" t="str">
            <v>Annual Summary</v>
          </cell>
        </row>
        <row r="10">
          <cell r="I10" t="str">
            <v>Month</v>
          </cell>
          <cell r="N10" t="str">
            <v>Year To Date</v>
          </cell>
          <cell r="S10" t="str">
            <v>Full Year</v>
          </cell>
          <cell r="AF10" t="str">
            <v>Actual</v>
          </cell>
          <cell r="AG10" t="str">
            <v>Actual</v>
          </cell>
          <cell r="AH10" t="str">
            <v>Actual</v>
          </cell>
          <cell r="AI10" t="str">
            <v>Actual</v>
          </cell>
          <cell r="AJ10" t="str">
            <v>Actual</v>
          </cell>
          <cell r="AK10" t="str">
            <v>Actual</v>
          </cell>
          <cell r="AL10" t="str">
            <v>Actual</v>
          </cell>
          <cell r="AM10" t="str">
            <v>Actual</v>
          </cell>
          <cell r="AN10" t="str">
            <v>Actual</v>
          </cell>
          <cell r="AO10" t="str">
            <v>Actual</v>
          </cell>
          <cell r="AP10" t="str">
            <v>Actual</v>
          </cell>
          <cell r="AQ10" t="str">
            <v>Actual</v>
          </cell>
          <cell r="AR10" t="str">
            <v>Budget</v>
          </cell>
          <cell r="AS10" t="str">
            <v>Plan</v>
          </cell>
          <cell r="AT10" t="str">
            <v>Plan</v>
          </cell>
          <cell r="AU10" t="str">
            <v>Plan</v>
          </cell>
          <cell r="AV10" t="str">
            <v>Plan</v>
          </cell>
          <cell r="AW10" t="str">
            <v>Plan</v>
          </cell>
          <cell r="AX10" t="str">
            <v>Plan</v>
          </cell>
          <cell r="AY10" t="str">
            <v>Plan</v>
          </cell>
          <cell r="AZ10" t="str">
            <v>Plan</v>
          </cell>
          <cell r="BA10" t="str">
            <v>Plan</v>
          </cell>
          <cell r="BB10" t="str">
            <v>Plan</v>
          </cell>
        </row>
        <row r="11">
          <cell r="I11" t="str">
            <v xml:space="preserve">Actual </v>
          </cell>
          <cell r="J11" t="str">
            <v>Budget</v>
          </cell>
          <cell r="K11" t="str">
            <v>Target</v>
          </cell>
          <cell r="L11" t="str">
            <v>Last Year</v>
          </cell>
          <cell r="N11" t="str">
            <v xml:space="preserve">Actual </v>
          </cell>
          <cell r="O11" t="str">
            <v>Budget</v>
          </cell>
          <cell r="P11" t="str">
            <v>Target</v>
          </cell>
          <cell r="Q11" t="str">
            <v>Last Year</v>
          </cell>
          <cell r="S11" t="str">
            <v>Budget</v>
          </cell>
          <cell r="T11" t="str">
            <v>Target</v>
          </cell>
          <cell r="U11" t="str">
            <v>Outturn</v>
          </cell>
          <cell r="V11" t="str">
            <v>Last Year</v>
          </cell>
          <cell r="AF11" t="str">
            <v>1987/88</v>
          </cell>
          <cell r="AG11" t="str">
            <v>1988/89</v>
          </cell>
          <cell r="AH11" t="str">
            <v>1989/90</v>
          </cell>
          <cell r="AI11" t="str">
            <v>1990/91</v>
          </cell>
          <cell r="AJ11" t="str">
            <v>1991/92</v>
          </cell>
          <cell r="AK11" t="str">
            <v>1992/93</v>
          </cell>
          <cell r="AL11" t="str">
            <v>1993/94</v>
          </cell>
          <cell r="AM11" t="str">
            <v>1994/95</v>
          </cell>
          <cell r="AN11" t="str">
            <v>1995/96</v>
          </cell>
          <cell r="AO11" t="str">
            <v>1996/97</v>
          </cell>
          <cell r="AP11" t="str">
            <v>1997/98</v>
          </cell>
          <cell r="AQ11" t="str">
            <v>1998/99</v>
          </cell>
          <cell r="AR11" t="str">
            <v>1999/00</v>
          </cell>
          <cell r="AS11" t="str">
            <v>2000/01</v>
          </cell>
          <cell r="AT11" t="str">
            <v>2001/02</v>
          </cell>
          <cell r="AU11" t="str">
            <v>2002/03</v>
          </cell>
          <cell r="AV11" t="str">
            <v>2003/04</v>
          </cell>
          <cell r="AW11" t="str">
            <v>2004/05</v>
          </cell>
          <cell r="AX11" t="str">
            <v>2005/06</v>
          </cell>
          <cell r="AY11" t="str">
            <v>2006/07</v>
          </cell>
          <cell r="AZ11" t="str">
            <v>2007/08</v>
          </cell>
          <cell r="BA11" t="str">
            <v>2008/09</v>
          </cell>
          <cell r="BB11" t="str">
            <v>2009/10</v>
          </cell>
        </row>
        <row r="12">
          <cell r="I12" t="str">
            <v>$k</v>
          </cell>
          <cell r="J12" t="str">
            <v>$k</v>
          </cell>
          <cell r="K12" t="str">
            <v>$k</v>
          </cell>
          <cell r="L12" t="str">
            <v>$k</v>
          </cell>
          <cell r="N12" t="str">
            <v>$k</v>
          </cell>
          <cell r="O12" t="str">
            <v>$k</v>
          </cell>
          <cell r="P12" t="str">
            <v>$k</v>
          </cell>
          <cell r="Q12" t="str">
            <v>$k</v>
          </cell>
          <cell r="S12" t="str">
            <v>$k</v>
          </cell>
          <cell r="T12" t="str">
            <v>$k</v>
          </cell>
          <cell r="U12" t="str">
            <v>$k</v>
          </cell>
          <cell r="V12" t="str">
            <v>$k</v>
          </cell>
          <cell r="AF12" t="str">
            <v>$k</v>
          </cell>
          <cell r="AG12" t="str">
            <v>$k</v>
          </cell>
          <cell r="AH12" t="str">
            <v>$k</v>
          </cell>
          <cell r="AI12" t="str">
            <v>$k</v>
          </cell>
          <cell r="AJ12" t="str">
            <v>$k</v>
          </cell>
          <cell r="AK12" t="str">
            <v>$k</v>
          </cell>
          <cell r="AL12" t="str">
            <v>$k</v>
          </cell>
          <cell r="AM12" t="str">
            <v>$k</v>
          </cell>
          <cell r="AN12" t="str">
            <v>$k</v>
          </cell>
          <cell r="AO12" t="str">
            <v>$k</v>
          </cell>
          <cell r="AP12" t="str">
            <v>$k</v>
          </cell>
          <cell r="AQ12" t="str">
            <v>$k</v>
          </cell>
          <cell r="AR12" t="str">
            <v>$k</v>
          </cell>
          <cell r="AS12" t="str">
            <v>$k</v>
          </cell>
          <cell r="AT12" t="str">
            <v>$k</v>
          </cell>
          <cell r="AU12" t="str">
            <v>$k</v>
          </cell>
          <cell r="AV12" t="str">
            <v>$k</v>
          </cell>
          <cell r="AW12" t="str">
            <v>$k</v>
          </cell>
          <cell r="AX12" t="str">
            <v>$k</v>
          </cell>
          <cell r="AY12" t="str">
            <v>$k</v>
          </cell>
          <cell r="AZ12" t="str">
            <v>$k</v>
          </cell>
          <cell r="BA12" t="str">
            <v>$k</v>
          </cell>
          <cell r="BB12" t="str">
            <v>$k</v>
          </cell>
        </row>
        <row r="148">
          <cell r="B148" t="str">
            <v>New Zealand Post Group</v>
          </cell>
          <cell r="Y148" t="str">
            <v>New Zealand Post Group</v>
          </cell>
        </row>
        <row r="149">
          <cell r="B149" t="str">
            <v>EVA Performance Statement</v>
          </cell>
          <cell r="Y149" t="str">
            <v>EVA Performance Statement</v>
          </cell>
        </row>
        <row r="150">
          <cell r="B150" t="str">
            <v>November 1999</v>
          </cell>
          <cell r="Y150" t="str">
            <v>Annual Summary</v>
          </cell>
        </row>
        <row r="152">
          <cell r="I152" t="str">
            <v>Month</v>
          </cell>
          <cell r="N152" t="str">
            <v>Year To Date</v>
          </cell>
          <cell r="S152" t="str">
            <v>Full Year</v>
          </cell>
          <cell r="AF152" t="str">
            <v>Actual</v>
          </cell>
          <cell r="AG152" t="str">
            <v>Actual</v>
          </cell>
          <cell r="AH152" t="str">
            <v>Actual</v>
          </cell>
          <cell r="AI152" t="str">
            <v>Actual</v>
          </cell>
          <cell r="AJ152" t="str">
            <v>Actual</v>
          </cell>
          <cell r="AK152" t="str">
            <v>Actual</v>
          </cell>
          <cell r="AL152" t="str">
            <v>Actual</v>
          </cell>
          <cell r="AM152" t="str">
            <v>Actual</v>
          </cell>
          <cell r="AN152" t="str">
            <v>Actual</v>
          </cell>
          <cell r="AO152" t="str">
            <v>Actual</v>
          </cell>
          <cell r="AP152" t="str">
            <v>Actual</v>
          </cell>
          <cell r="AQ152" t="str">
            <v>Actual</v>
          </cell>
          <cell r="AR152" t="str">
            <v>Budget</v>
          </cell>
          <cell r="AS152" t="str">
            <v>Plan</v>
          </cell>
          <cell r="AT152" t="str">
            <v>Plan</v>
          </cell>
          <cell r="AU152" t="str">
            <v>Plan</v>
          </cell>
          <cell r="AV152" t="str">
            <v>Plan</v>
          </cell>
          <cell r="AW152" t="str">
            <v>Plan</v>
          </cell>
          <cell r="AX152" t="str">
            <v>Plan</v>
          </cell>
          <cell r="AY152" t="str">
            <v>Plan</v>
          </cell>
          <cell r="AZ152" t="str">
            <v>Plan</v>
          </cell>
          <cell r="BA152" t="str">
            <v>Plan</v>
          </cell>
          <cell r="BB152" t="str">
            <v>Plan</v>
          </cell>
        </row>
        <row r="153">
          <cell r="I153" t="str">
            <v xml:space="preserve">Actual </v>
          </cell>
          <cell r="J153" t="str">
            <v>Budget</v>
          </cell>
          <cell r="K153" t="str">
            <v>Target</v>
          </cell>
          <cell r="L153" t="str">
            <v>Last Year</v>
          </cell>
          <cell r="N153" t="str">
            <v xml:space="preserve">Actual </v>
          </cell>
          <cell r="O153" t="str">
            <v>Budget</v>
          </cell>
          <cell r="P153" t="str">
            <v>Target</v>
          </cell>
          <cell r="Q153" t="str">
            <v>Last Year</v>
          </cell>
          <cell r="S153" t="str">
            <v>Budget</v>
          </cell>
          <cell r="T153" t="str">
            <v>Target</v>
          </cell>
          <cell r="U153" t="str">
            <v>Outturn</v>
          </cell>
          <cell r="V153" t="str">
            <v>Last Year</v>
          </cell>
          <cell r="AF153" t="str">
            <v>1987/88</v>
          </cell>
          <cell r="AG153" t="str">
            <v>1988/89</v>
          </cell>
          <cell r="AH153" t="str">
            <v>1989/90</v>
          </cell>
          <cell r="AI153" t="str">
            <v>1990/91</v>
          </cell>
          <cell r="AJ153" t="str">
            <v>1991/92</v>
          </cell>
          <cell r="AK153" t="str">
            <v>1992/93</v>
          </cell>
          <cell r="AL153" t="str">
            <v>1993/94</v>
          </cell>
          <cell r="AM153" t="str">
            <v>1994/95</v>
          </cell>
          <cell r="AN153" t="str">
            <v>1995/96</v>
          </cell>
          <cell r="AO153" t="str">
            <v>1996/97</v>
          </cell>
          <cell r="AP153" t="str">
            <v>1997/98</v>
          </cell>
          <cell r="AQ153" t="str">
            <v>1998/99</v>
          </cell>
          <cell r="AR153" t="str">
            <v>1999/00</v>
          </cell>
          <cell r="AS153" t="str">
            <v>2000/01</v>
          </cell>
          <cell r="AT153" t="str">
            <v>2001/02</v>
          </cell>
          <cell r="AU153" t="str">
            <v>2002/03</v>
          </cell>
          <cell r="AV153" t="str">
            <v>2003/04</v>
          </cell>
          <cell r="AW153" t="str">
            <v>2004/05</v>
          </cell>
          <cell r="AX153" t="str">
            <v>2005/06</v>
          </cell>
          <cell r="AY153" t="str">
            <v>2006/07</v>
          </cell>
          <cell r="AZ153" t="str">
            <v>2007/08</v>
          </cell>
          <cell r="BA153" t="str">
            <v>2008/09</v>
          </cell>
          <cell r="BB153" t="str">
            <v>2009/10</v>
          </cell>
        </row>
        <row r="154">
          <cell r="I154" t="str">
            <v>$k</v>
          </cell>
          <cell r="J154" t="str">
            <v>$k</v>
          </cell>
          <cell r="K154" t="str">
            <v>$k</v>
          </cell>
          <cell r="L154" t="str">
            <v>$k</v>
          </cell>
          <cell r="N154" t="str">
            <v>$k</v>
          </cell>
          <cell r="O154" t="str">
            <v>$k</v>
          </cell>
          <cell r="P154" t="str">
            <v>$k</v>
          </cell>
          <cell r="Q154" t="str">
            <v>$k</v>
          </cell>
          <cell r="S154" t="str">
            <v>$k</v>
          </cell>
          <cell r="T154" t="str">
            <v>$k</v>
          </cell>
          <cell r="U154" t="str">
            <v>$k</v>
          </cell>
          <cell r="V154" t="str">
            <v>$k</v>
          </cell>
          <cell r="AF154" t="str">
            <v>$k</v>
          </cell>
          <cell r="AG154" t="str">
            <v>$k</v>
          </cell>
          <cell r="AH154" t="str">
            <v>$k</v>
          </cell>
          <cell r="AI154" t="str">
            <v>$k</v>
          </cell>
          <cell r="AJ154" t="str">
            <v>$k</v>
          </cell>
          <cell r="AK154" t="str">
            <v>$k</v>
          </cell>
          <cell r="AL154" t="str">
            <v>$k</v>
          </cell>
          <cell r="AM154" t="str">
            <v>$k</v>
          </cell>
          <cell r="AN154" t="str">
            <v>$k</v>
          </cell>
          <cell r="AO154" t="str">
            <v>$k</v>
          </cell>
          <cell r="AP154" t="str">
            <v>$k</v>
          </cell>
          <cell r="AQ154" t="str">
            <v>$k</v>
          </cell>
          <cell r="AR154" t="str">
            <v>$k</v>
          </cell>
          <cell r="AS154" t="str">
            <v>$k</v>
          </cell>
          <cell r="AT154" t="str">
            <v>$k</v>
          </cell>
          <cell r="AU154" t="str">
            <v>$k</v>
          </cell>
          <cell r="AV154" t="str">
            <v>$k</v>
          </cell>
          <cell r="AW154" t="str">
            <v>$k</v>
          </cell>
          <cell r="AX154" t="str">
            <v>$k</v>
          </cell>
          <cell r="AY154" t="str">
            <v>$k</v>
          </cell>
          <cell r="AZ154" t="str">
            <v>$k</v>
          </cell>
          <cell r="BA154" t="str">
            <v>$k</v>
          </cell>
          <cell r="BB154" t="str">
            <v>$k</v>
          </cell>
        </row>
        <row r="256">
          <cell r="B256" t="str">
            <v>New Zealand Post Group</v>
          </cell>
          <cell r="Y256" t="str">
            <v>New Zealand Post Group</v>
          </cell>
        </row>
        <row r="257">
          <cell r="B257" t="str">
            <v>Statement of Economic Value Added</v>
          </cell>
          <cell r="Y257" t="str">
            <v>Statement of Economic Value Added</v>
          </cell>
        </row>
        <row r="258">
          <cell r="B258" t="str">
            <v>November 1999</v>
          </cell>
          <cell r="Y258" t="str">
            <v>Annual Summary</v>
          </cell>
        </row>
        <row r="260">
          <cell r="I260" t="str">
            <v>Month</v>
          </cell>
          <cell r="N260" t="str">
            <v>Year To Date</v>
          </cell>
          <cell r="S260" t="str">
            <v>Full Year</v>
          </cell>
          <cell r="AF260" t="str">
            <v>Actual</v>
          </cell>
          <cell r="AG260" t="str">
            <v>Actual</v>
          </cell>
          <cell r="AH260" t="str">
            <v>Actual</v>
          </cell>
          <cell r="AI260" t="str">
            <v>Actual</v>
          </cell>
          <cell r="AJ260" t="str">
            <v>Actual</v>
          </cell>
          <cell r="AK260" t="str">
            <v>Actual</v>
          </cell>
          <cell r="AL260" t="str">
            <v>Actual</v>
          </cell>
          <cell r="AM260" t="str">
            <v>Actual</v>
          </cell>
          <cell r="AN260" t="str">
            <v>Actual</v>
          </cell>
          <cell r="AO260" t="str">
            <v>Actual</v>
          </cell>
          <cell r="AP260" t="str">
            <v>Actual</v>
          </cell>
          <cell r="AQ260" t="str">
            <v>Actual</v>
          </cell>
          <cell r="AR260" t="str">
            <v>Budget</v>
          </cell>
          <cell r="AS260" t="str">
            <v>Plan</v>
          </cell>
          <cell r="AT260" t="str">
            <v>Plan</v>
          </cell>
          <cell r="AU260" t="str">
            <v>Plan</v>
          </cell>
          <cell r="AV260" t="str">
            <v>Plan</v>
          </cell>
          <cell r="AW260" t="str">
            <v>Plan</v>
          </cell>
          <cell r="AX260" t="str">
            <v>Plan</v>
          </cell>
          <cell r="AY260" t="str">
            <v>Plan</v>
          </cell>
          <cell r="AZ260" t="str">
            <v>Plan</v>
          </cell>
          <cell r="BA260" t="str">
            <v>Plan</v>
          </cell>
          <cell r="BB260" t="str">
            <v>Plan</v>
          </cell>
        </row>
        <row r="261">
          <cell r="I261" t="str">
            <v xml:space="preserve">Actual </v>
          </cell>
          <cell r="J261" t="str">
            <v>Budget</v>
          </cell>
          <cell r="K261" t="str">
            <v>Target</v>
          </cell>
          <cell r="L261" t="str">
            <v>Last Year</v>
          </cell>
          <cell r="N261" t="str">
            <v xml:space="preserve">Actual </v>
          </cell>
          <cell r="O261" t="str">
            <v>Budget</v>
          </cell>
          <cell r="P261" t="str">
            <v>Target</v>
          </cell>
          <cell r="Q261" t="str">
            <v>Last Year</v>
          </cell>
          <cell r="S261" t="str">
            <v>Budget</v>
          </cell>
          <cell r="T261" t="str">
            <v>Target</v>
          </cell>
          <cell r="U261" t="str">
            <v>Outturn</v>
          </cell>
          <cell r="V261" t="str">
            <v>Last Year</v>
          </cell>
          <cell r="AF261" t="str">
            <v>1987/88</v>
          </cell>
          <cell r="AG261" t="str">
            <v>1988/89</v>
          </cell>
          <cell r="AH261" t="str">
            <v>1989/90</v>
          </cell>
          <cell r="AI261" t="str">
            <v>1990/91</v>
          </cell>
          <cell r="AJ261" t="str">
            <v>1991/92</v>
          </cell>
          <cell r="AK261" t="str">
            <v>1992/93</v>
          </cell>
          <cell r="AL261" t="str">
            <v>1993/94</v>
          </cell>
          <cell r="AM261" t="str">
            <v>1994/95</v>
          </cell>
          <cell r="AN261" t="str">
            <v>1995/96</v>
          </cell>
          <cell r="AO261" t="str">
            <v>1996/97</v>
          </cell>
          <cell r="AP261" t="str">
            <v>1997/98</v>
          </cell>
          <cell r="AQ261" t="str">
            <v>1998/99</v>
          </cell>
          <cell r="AR261" t="str">
            <v>1999/00</v>
          </cell>
          <cell r="AS261" t="str">
            <v>2000/01</v>
          </cell>
          <cell r="AT261" t="str">
            <v>2001/02</v>
          </cell>
          <cell r="AU261" t="str">
            <v>2002/03</v>
          </cell>
          <cell r="AV261" t="str">
            <v>2003/04</v>
          </cell>
          <cell r="AW261" t="str">
            <v>2004/05</v>
          </cell>
          <cell r="AX261" t="str">
            <v>2005/06</v>
          </cell>
          <cell r="AY261" t="str">
            <v>2006/07</v>
          </cell>
          <cell r="AZ261" t="str">
            <v>2007/08</v>
          </cell>
          <cell r="BA261" t="str">
            <v>2008/09</v>
          </cell>
          <cell r="BB261" t="str">
            <v>2009/10</v>
          </cell>
        </row>
        <row r="262">
          <cell r="I262" t="str">
            <v>$k</v>
          </cell>
          <cell r="J262" t="str">
            <v>$k</v>
          </cell>
          <cell r="K262" t="str">
            <v>$k</v>
          </cell>
          <cell r="L262" t="str">
            <v>$k</v>
          </cell>
          <cell r="N262" t="str">
            <v>$k</v>
          </cell>
          <cell r="O262" t="str">
            <v>$k</v>
          </cell>
          <cell r="P262" t="str">
            <v>$k</v>
          </cell>
          <cell r="Q262" t="str">
            <v>$k</v>
          </cell>
          <cell r="S262" t="str">
            <v>$k</v>
          </cell>
          <cell r="T262" t="str">
            <v>$k</v>
          </cell>
          <cell r="U262" t="str">
            <v>$k</v>
          </cell>
          <cell r="V262" t="str">
            <v>$k</v>
          </cell>
          <cell r="AF262" t="str">
            <v>$k</v>
          </cell>
          <cell r="AG262" t="str">
            <v>$k</v>
          </cell>
          <cell r="AH262" t="str">
            <v>$k</v>
          </cell>
          <cell r="AI262" t="str">
            <v>$k</v>
          </cell>
          <cell r="AJ262" t="str">
            <v>$k</v>
          </cell>
          <cell r="AK262" t="str">
            <v>$k</v>
          </cell>
          <cell r="AL262" t="str">
            <v>$k</v>
          </cell>
          <cell r="AM262" t="str">
            <v>$k</v>
          </cell>
          <cell r="AN262" t="str">
            <v>$k</v>
          </cell>
          <cell r="AO262" t="str">
            <v>$k</v>
          </cell>
          <cell r="AP262" t="str">
            <v>$k</v>
          </cell>
          <cell r="AQ262" t="str">
            <v>$k</v>
          </cell>
          <cell r="AR262" t="str">
            <v>$k</v>
          </cell>
          <cell r="AS262" t="str">
            <v>$k</v>
          </cell>
          <cell r="AT262" t="str">
            <v>$k</v>
          </cell>
          <cell r="AU262" t="str">
            <v>$k</v>
          </cell>
          <cell r="AV262" t="str">
            <v>$k</v>
          </cell>
          <cell r="AW262" t="str">
            <v>$k</v>
          </cell>
          <cell r="AX262" t="str">
            <v>$k</v>
          </cell>
          <cell r="AY262" t="str">
            <v>$k</v>
          </cell>
          <cell r="AZ262" t="str">
            <v>$k</v>
          </cell>
          <cell r="BA262" t="str">
            <v>$k</v>
          </cell>
          <cell r="BB262" t="str">
            <v>$k</v>
          </cell>
        </row>
        <row r="264">
          <cell r="D264" t="str">
            <v>Accounting NPAT</v>
          </cell>
          <cell r="I264">
            <v>6231</v>
          </cell>
          <cell r="J264">
            <v>4683.3715560737255</v>
          </cell>
          <cell r="K264">
            <v>4683.3715560737255</v>
          </cell>
          <cell r="L264">
            <v>3257</v>
          </cell>
          <cell r="N264">
            <v>21879</v>
          </cell>
          <cell r="O264">
            <v>16271.533699032929</v>
          </cell>
          <cell r="P264">
            <v>16271.533699032929</v>
          </cell>
          <cell r="Q264">
            <v>18988.999999999993</v>
          </cell>
          <cell r="S264">
            <v>27650.294591343642</v>
          </cell>
          <cell r="T264">
            <v>0</v>
          </cell>
          <cell r="U264">
            <v>28470.238181089826</v>
          </cell>
          <cell r="V264">
            <v>22989</v>
          </cell>
          <cell r="AA264" t="str">
            <v>Accounting NPAT</v>
          </cell>
          <cell r="AF264">
            <v>72101</v>
          </cell>
          <cell r="AG264">
            <v>31172</v>
          </cell>
          <cell r="AH264">
            <v>53060</v>
          </cell>
          <cell r="AI264">
            <v>30038</v>
          </cell>
          <cell r="AJ264">
            <v>-2208</v>
          </cell>
          <cell r="AK264">
            <v>37376</v>
          </cell>
          <cell r="AL264">
            <v>66713</v>
          </cell>
          <cell r="AM264">
            <v>72362</v>
          </cell>
          <cell r="AN264">
            <v>75190</v>
          </cell>
          <cell r="AO264">
            <v>47694</v>
          </cell>
          <cell r="AP264">
            <v>17960.708920000005</v>
          </cell>
          <cell r="AQ264">
            <v>22989</v>
          </cell>
          <cell r="AR264">
            <v>27650.294591343642</v>
          </cell>
          <cell r="AS264">
            <v>41132.167960634681</v>
          </cell>
          <cell r="AT264">
            <v>49909.476323239738</v>
          </cell>
          <cell r="AU264">
            <v>53909.811096979975</v>
          </cell>
          <cell r="AV264">
            <v>57282.292588227101</v>
          </cell>
          <cell r="AW264">
            <v>0</v>
          </cell>
          <cell r="AX264">
            <v>0</v>
          </cell>
          <cell r="AY264">
            <v>0</v>
          </cell>
          <cell r="AZ264">
            <v>0</v>
          </cell>
          <cell r="BA264">
            <v>0</v>
          </cell>
          <cell r="BB264">
            <v>0</v>
          </cell>
        </row>
        <row r="266">
          <cell r="D266" t="str">
            <v>Allocations</v>
          </cell>
          <cell r="AA266" t="str">
            <v>Allocations</v>
          </cell>
        </row>
        <row r="267">
          <cell r="E267" t="str">
            <v>Support Group Costs - n.a.</v>
          </cell>
          <cell r="I267">
            <v>0</v>
          </cell>
          <cell r="J267">
            <v>0</v>
          </cell>
          <cell r="K267">
            <v>0</v>
          </cell>
          <cell r="L267">
            <v>0</v>
          </cell>
          <cell r="N267">
            <v>0</v>
          </cell>
          <cell r="O267">
            <v>0</v>
          </cell>
          <cell r="P267">
            <v>0</v>
          </cell>
          <cell r="Q267">
            <v>0</v>
          </cell>
          <cell r="S267">
            <v>0</v>
          </cell>
          <cell r="T267">
            <v>0</v>
          </cell>
          <cell r="U267">
            <v>0</v>
          </cell>
          <cell r="V267">
            <v>0</v>
          </cell>
          <cell r="AB267" t="str">
            <v>Support Group Costs - n.a.</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row>
        <row r="268">
          <cell r="E268" t="str">
            <v>Accounting Tax - n.a.</v>
          </cell>
          <cell r="I268">
            <v>0</v>
          </cell>
          <cell r="J268">
            <v>0</v>
          </cell>
          <cell r="K268">
            <v>0</v>
          </cell>
          <cell r="L268">
            <v>0</v>
          </cell>
          <cell r="N268">
            <v>0</v>
          </cell>
          <cell r="O268">
            <v>0</v>
          </cell>
          <cell r="P268">
            <v>0</v>
          </cell>
          <cell r="Q268">
            <v>0</v>
          </cell>
          <cell r="S268">
            <v>0</v>
          </cell>
          <cell r="T268">
            <v>0</v>
          </cell>
          <cell r="U268">
            <v>0</v>
          </cell>
          <cell r="V268">
            <v>0</v>
          </cell>
          <cell r="AB268" t="str">
            <v>Accounting Tax - n.a.</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row>
        <row r="269">
          <cell r="I269">
            <v>0</v>
          </cell>
          <cell r="J269">
            <v>0</v>
          </cell>
          <cell r="K269">
            <v>0</v>
          </cell>
          <cell r="L269">
            <v>0</v>
          </cell>
          <cell r="N269">
            <v>0</v>
          </cell>
          <cell r="O269">
            <v>0</v>
          </cell>
          <cell r="P269">
            <v>0</v>
          </cell>
          <cell r="Q269">
            <v>0</v>
          </cell>
          <cell r="S269">
            <v>0</v>
          </cell>
          <cell r="T269">
            <v>0</v>
          </cell>
          <cell r="U269">
            <v>0</v>
          </cell>
          <cell r="V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row>
        <row r="271">
          <cell r="D271" t="str">
            <v>Consolidated NPAT</v>
          </cell>
          <cell r="I271">
            <v>6231</v>
          </cell>
          <cell r="J271">
            <v>4683.3715560737255</v>
          </cell>
          <cell r="K271">
            <v>4683.3715560737255</v>
          </cell>
          <cell r="L271">
            <v>3257</v>
          </cell>
          <cell r="N271">
            <v>21879</v>
          </cell>
          <cell r="O271">
            <v>16271.533699032929</v>
          </cell>
          <cell r="P271">
            <v>16271.533699032929</v>
          </cell>
          <cell r="Q271">
            <v>18988.999999999993</v>
          </cell>
          <cell r="S271">
            <v>27650.294591343642</v>
          </cell>
          <cell r="T271">
            <v>0</v>
          </cell>
          <cell r="U271">
            <v>28470.238181089826</v>
          </cell>
          <cell r="V271">
            <v>22989</v>
          </cell>
          <cell r="AA271" t="str">
            <v>Consolidated NPAT</v>
          </cell>
          <cell r="AF271">
            <v>72101</v>
          </cell>
          <cell r="AG271">
            <v>31172</v>
          </cell>
          <cell r="AH271">
            <v>53060</v>
          </cell>
          <cell r="AI271">
            <v>30038</v>
          </cell>
          <cell r="AJ271">
            <v>-2208</v>
          </cell>
          <cell r="AK271">
            <v>37376</v>
          </cell>
          <cell r="AL271">
            <v>66713</v>
          </cell>
          <cell r="AM271">
            <v>72362</v>
          </cell>
          <cell r="AN271">
            <v>75190</v>
          </cell>
          <cell r="AO271">
            <v>47694</v>
          </cell>
          <cell r="AP271">
            <v>17960.708920000005</v>
          </cell>
          <cell r="AQ271">
            <v>22989</v>
          </cell>
          <cell r="AR271">
            <v>27650.294591343642</v>
          </cell>
          <cell r="AS271">
            <v>41132.167960634681</v>
          </cell>
          <cell r="AT271">
            <v>49909.476323239738</v>
          </cell>
          <cell r="AU271">
            <v>53909.811096979975</v>
          </cell>
          <cell r="AV271">
            <v>57282.292588227101</v>
          </cell>
          <cell r="AW271">
            <v>0</v>
          </cell>
          <cell r="AX271">
            <v>0</v>
          </cell>
          <cell r="AY271">
            <v>0</v>
          </cell>
          <cell r="AZ271">
            <v>0</v>
          </cell>
          <cell r="BA271">
            <v>0</v>
          </cell>
          <cell r="BB271">
            <v>0</v>
          </cell>
        </row>
        <row r="273">
          <cell r="D273" t="str">
            <v>EVA Adjustments</v>
          </cell>
          <cell r="AA273" t="str">
            <v>EVA Adjustments</v>
          </cell>
        </row>
        <row r="274">
          <cell r="D274" t="str">
            <v>Historical b.f.</v>
          </cell>
          <cell r="AA274" t="str">
            <v>Historical b.f.</v>
          </cell>
        </row>
        <row r="275">
          <cell r="E275" t="str">
            <v>Severances</v>
          </cell>
          <cell r="I275">
            <v>-738.17286904761886</v>
          </cell>
          <cell r="J275">
            <v>-738.17286904761886</v>
          </cell>
          <cell r="K275">
            <v>-738.17286904761886</v>
          </cell>
          <cell r="L275">
            <v>-974.78571428571433</v>
          </cell>
          <cell r="N275">
            <v>-5905.3829523809509</v>
          </cell>
          <cell r="O275">
            <v>-5905.3829523809509</v>
          </cell>
          <cell r="P275">
            <v>-5905.3829523809509</v>
          </cell>
          <cell r="Q275">
            <v>-7798.2857142857156</v>
          </cell>
          <cell r="S275">
            <v>-8858.0744285714263</v>
          </cell>
          <cell r="T275">
            <v>-8858.0744285714263</v>
          </cell>
          <cell r="U275">
            <v>-8858.0744285714263</v>
          </cell>
          <cell r="V275">
            <v>-11697.428571428572</v>
          </cell>
          <cell r="AB275" t="str">
            <v>Severances</v>
          </cell>
          <cell r="AF275">
            <v>0</v>
          </cell>
          <cell r="AG275">
            <v>0</v>
          </cell>
          <cell r="AH275">
            <v>-4177</v>
          </cell>
          <cell r="AI275">
            <v>-4502.2857142857147</v>
          </cell>
          <cell r="AJ275">
            <v>-5387.1428571428578</v>
          </cell>
          <cell r="AK275">
            <v>-8554.7142857142862</v>
          </cell>
          <cell r="AL275">
            <v>-10128.714285714286</v>
          </cell>
          <cell r="AM275">
            <v>-10929.142857142857</v>
          </cell>
          <cell r="AN275">
            <v>-11660.428571428571</v>
          </cell>
          <cell r="AO275">
            <v>-8280.2857142857138</v>
          </cell>
          <cell r="AP275">
            <v>-8784.7142857142862</v>
          </cell>
          <cell r="AQ275">
            <v>-11697.428571428572</v>
          </cell>
          <cell r="AR275">
            <v>-8858.0744285714263</v>
          </cell>
          <cell r="AS275">
            <v>-8512.7795714285712</v>
          </cell>
          <cell r="AT275">
            <v>-8993.2143336539757</v>
          </cell>
          <cell r="AU275">
            <v>-9867.1742865042452</v>
          </cell>
          <cell r="AV275">
            <v>-10706.062478458669</v>
          </cell>
          <cell r="AW275">
            <v>0</v>
          </cell>
          <cell r="AX275">
            <v>0</v>
          </cell>
          <cell r="AY275">
            <v>0</v>
          </cell>
          <cell r="AZ275">
            <v>0</v>
          </cell>
          <cell r="BA275">
            <v>0</v>
          </cell>
          <cell r="BB275">
            <v>0</v>
          </cell>
        </row>
        <row r="276">
          <cell r="E276" t="str">
            <v>Abnormal Items Revenue/(Cost)</v>
          </cell>
          <cell r="I276">
            <v>-265.79761904761909</v>
          </cell>
          <cell r="J276">
            <v>-265.79761904761909</v>
          </cell>
          <cell r="K276">
            <v>-265.79761904761909</v>
          </cell>
          <cell r="L276">
            <v>-599.95238095238096</v>
          </cell>
          <cell r="N276">
            <v>-2126.3809523809527</v>
          </cell>
          <cell r="O276">
            <v>-2126.3809523809527</v>
          </cell>
          <cell r="P276">
            <v>-2126.3809523809527</v>
          </cell>
          <cell r="Q276">
            <v>-4799.6190476190468</v>
          </cell>
          <cell r="S276">
            <v>-3189.5714285714289</v>
          </cell>
          <cell r="T276">
            <v>-3189.5714285714289</v>
          </cell>
          <cell r="U276">
            <v>-3189.5714285714289</v>
          </cell>
          <cell r="V276">
            <v>-7199.4285714285716</v>
          </cell>
          <cell r="AB276" t="str">
            <v>Abnormal Items Revenue/(Cost)</v>
          </cell>
          <cell r="AF276">
            <v>0</v>
          </cell>
          <cell r="AG276">
            <v>0</v>
          </cell>
          <cell r="AH276">
            <v>0</v>
          </cell>
          <cell r="AI276">
            <v>0</v>
          </cell>
          <cell r="AJ276">
            <v>-167.57142857142858</v>
          </cell>
          <cell r="AK276">
            <v>-4177.4285714285716</v>
          </cell>
          <cell r="AL276">
            <v>-7094.5714285714294</v>
          </cell>
          <cell r="AM276">
            <v>-7094.5714285714294</v>
          </cell>
          <cell r="AN276">
            <v>-7094.5714285714294</v>
          </cell>
          <cell r="AO276">
            <v>-7094.5714285714294</v>
          </cell>
          <cell r="AP276">
            <v>-7094.5714285714294</v>
          </cell>
          <cell r="AQ276">
            <v>-7199.4285714285716</v>
          </cell>
          <cell r="AR276">
            <v>-3189.5714285714289</v>
          </cell>
          <cell r="AS276">
            <v>-272.42857142857144</v>
          </cell>
          <cell r="AT276">
            <v>-272.42857142857144</v>
          </cell>
          <cell r="AU276">
            <v>-272.42857142857144</v>
          </cell>
          <cell r="AV276">
            <v>-272.42857142857144</v>
          </cell>
          <cell r="AW276">
            <v>0</v>
          </cell>
          <cell r="AX276">
            <v>0</v>
          </cell>
          <cell r="AY276">
            <v>0</v>
          </cell>
          <cell r="AZ276">
            <v>0</v>
          </cell>
          <cell r="BA276">
            <v>0</v>
          </cell>
          <cell r="BB276">
            <v>0</v>
          </cell>
        </row>
        <row r="277">
          <cell r="E277" t="str">
            <v>Tax on above Adjustments</v>
          </cell>
          <cell r="I277">
            <v>331.31026107142856</v>
          </cell>
          <cell r="J277">
            <v>331.31026107142856</v>
          </cell>
          <cell r="K277">
            <v>331.31026107142856</v>
          </cell>
          <cell r="L277">
            <v>519.66357142857146</v>
          </cell>
          <cell r="N277">
            <v>2650.4820885714284</v>
          </cell>
          <cell r="O277">
            <v>2650.4820885714284</v>
          </cell>
          <cell r="P277">
            <v>2650.4820885714284</v>
          </cell>
          <cell r="Q277">
            <v>4157.3085714285708</v>
          </cell>
          <cell r="S277">
            <v>3975.7231328571424</v>
          </cell>
          <cell r="T277">
            <v>3975.7231328571424</v>
          </cell>
          <cell r="U277">
            <v>3975.7231328571424</v>
          </cell>
          <cell r="V277">
            <v>6235.9628571428584</v>
          </cell>
          <cell r="AB277" t="str">
            <v>Tax on above Adjustments</v>
          </cell>
          <cell r="AF277">
            <v>0</v>
          </cell>
          <cell r="AG277">
            <v>0</v>
          </cell>
          <cell r="AH277">
            <v>1378.41</v>
          </cell>
          <cell r="AI277">
            <v>1485.754285714286</v>
          </cell>
          <cell r="AJ277">
            <v>1833.0557142857147</v>
          </cell>
          <cell r="AK277">
            <v>4201.6071428571431</v>
          </cell>
          <cell r="AL277">
            <v>5683.6842857142865</v>
          </cell>
          <cell r="AM277">
            <v>5947.8257142857146</v>
          </cell>
          <cell r="AN277">
            <v>6189.15</v>
          </cell>
          <cell r="AO277">
            <v>5073.7028571428573</v>
          </cell>
          <cell r="AP277">
            <v>5240.164285714287</v>
          </cell>
          <cell r="AQ277">
            <v>6235.9628571428584</v>
          </cell>
          <cell r="AR277">
            <v>3975.7231328571424</v>
          </cell>
          <cell r="AS277">
            <v>2899.1186871428572</v>
          </cell>
          <cell r="AT277">
            <v>3057.6621586772403</v>
          </cell>
          <cell r="AU277">
            <v>3346.0689431178293</v>
          </cell>
          <cell r="AV277">
            <v>3622.9020464627893</v>
          </cell>
          <cell r="AW277">
            <v>0</v>
          </cell>
          <cell r="AX277">
            <v>0</v>
          </cell>
          <cell r="AY277">
            <v>0</v>
          </cell>
          <cell r="AZ277">
            <v>0</v>
          </cell>
          <cell r="BA277">
            <v>0</v>
          </cell>
          <cell r="BB277">
            <v>0</v>
          </cell>
        </row>
        <row r="278">
          <cell r="I278">
            <v>-672.66022702380928</v>
          </cell>
          <cell r="J278">
            <v>-672.66022702380928</v>
          </cell>
          <cell r="K278">
            <v>-672.66022702380928</v>
          </cell>
          <cell r="L278">
            <v>-1055.074523809524</v>
          </cell>
          <cell r="N278">
            <v>-5381.2818161904743</v>
          </cell>
          <cell r="O278">
            <v>-5381.2818161904743</v>
          </cell>
          <cell r="P278">
            <v>-5381.2818161904743</v>
          </cell>
          <cell r="Q278">
            <v>-8440.5961904761934</v>
          </cell>
          <cell r="S278">
            <v>-8071.9227242857132</v>
          </cell>
          <cell r="T278">
            <v>-8071.9227242857132</v>
          </cell>
          <cell r="U278">
            <v>-8071.9227242857132</v>
          </cell>
          <cell r="V278">
            <v>-12660.894285714287</v>
          </cell>
          <cell r="AF278">
            <v>0</v>
          </cell>
          <cell r="AG278">
            <v>0</v>
          </cell>
          <cell r="AH278">
            <v>-2798.59</v>
          </cell>
          <cell r="AI278">
            <v>-3016.5314285714285</v>
          </cell>
          <cell r="AJ278">
            <v>-3721.6585714285716</v>
          </cell>
          <cell r="AK278">
            <v>-8530.5357142857156</v>
          </cell>
          <cell r="AL278">
            <v>-11539.60142857143</v>
          </cell>
          <cell r="AM278">
            <v>-12075.888571428572</v>
          </cell>
          <cell r="AN278">
            <v>-12565.85</v>
          </cell>
          <cell r="AO278">
            <v>-10301.154285714285</v>
          </cell>
          <cell r="AP278">
            <v>-10639.121428571429</v>
          </cell>
          <cell r="AQ278">
            <v>-12660.894285714287</v>
          </cell>
          <cell r="AR278">
            <v>-8071.9227242857132</v>
          </cell>
          <cell r="AS278">
            <v>-5886.0894557142847</v>
          </cell>
          <cell r="AT278">
            <v>-6207.9807464053065</v>
          </cell>
          <cell r="AU278">
            <v>-6793.5339148149869</v>
          </cell>
          <cell r="AV278">
            <v>-7355.5890034244503</v>
          </cell>
          <cell r="AW278">
            <v>0</v>
          </cell>
          <cell r="AX278">
            <v>0</v>
          </cell>
          <cell r="AY278">
            <v>0</v>
          </cell>
          <cell r="AZ278">
            <v>0</v>
          </cell>
          <cell r="BA278">
            <v>0</v>
          </cell>
          <cell r="BB278">
            <v>0</v>
          </cell>
        </row>
        <row r="279">
          <cell r="D279" t="str">
            <v>Current</v>
          </cell>
          <cell r="AA279" t="str">
            <v>Current</v>
          </cell>
        </row>
        <row r="280">
          <cell r="E280" t="str">
            <v>Severances</v>
          </cell>
          <cell r="I280">
            <v>530</v>
          </cell>
          <cell r="J280">
            <v>660.9229230769231</v>
          </cell>
          <cell r="K280">
            <v>660.9229230769231</v>
          </cell>
          <cell r="L280">
            <v>217</v>
          </cell>
          <cell r="N280">
            <v>2087</v>
          </cell>
          <cell r="O280">
            <v>5896.8618461538463</v>
          </cell>
          <cell r="P280">
            <v>5896.8618461538463</v>
          </cell>
          <cell r="Q280">
            <v>1641</v>
          </cell>
          <cell r="S280">
            <v>8600.9360000000015</v>
          </cell>
          <cell r="T280">
            <v>0</v>
          </cell>
          <cell r="U280">
            <v>4791.4733341064448</v>
          </cell>
          <cell r="V280">
            <v>2297.5210000000002</v>
          </cell>
          <cell r="AB280" t="str">
            <v>Severances</v>
          </cell>
          <cell r="AF280">
            <v>0</v>
          </cell>
          <cell r="AG280">
            <v>29239</v>
          </cell>
          <cell r="AH280">
            <v>2277</v>
          </cell>
          <cell r="AI280">
            <v>6194</v>
          </cell>
          <cell r="AJ280">
            <v>22173</v>
          </cell>
          <cell r="AK280">
            <v>11018</v>
          </cell>
          <cell r="AL280">
            <v>5603</v>
          </cell>
          <cell r="AM280">
            <v>5119</v>
          </cell>
          <cell r="AN280">
            <v>5578</v>
          </cell>
          <cell r="AO280">
            <v>5808</v>
          </cell>
          <cell r="AP280">
            <v>26583</v>
          </cell>
          <cell r="AQ280">
            <v>2297.5210000000002</v>
          </cell>
          <cell r="AR280">
            <v>8600.9360000000015</v>
          </cell>
          <cell r="AS280">
            <v>8966.0433355778296</v>
          </cell>
          <cell r="AT280">
            <v>11236.719669951881</v>
          </cell>
          <cell r="AU280">
            <v>11450.217343680966</v>
          </cell>
          <cell r="AV280">
            <v>11667.771473210905</v>
          </cell>
          <cell r="AW280">
            <v>0</v>
          </cell>
          <cell r="AX280">
            <v>0</v>
          </cell>
          <cell r="AY280">
            <v>0</v>
          </cell>
          <cell r="AZ280">
            <v>0</v>
          </cell>
          <cell r="BA280">
            <v>0</v>
          </cell>
          <cell r="BB280">
            <v>0</v>
          </cell>
        </row>
        <row r="281">
          <cell r="E281" t="str">
            <v>Abnormal Items Revenue/(Cost)</v>
          </cell>
          <cell r="I281">
            <v>0</v>
          </cell>
          <cell r="J281">
            <v>0</v>
          </cell>
          <cell r="K281">
            <v>0</v>
          </cell>
          <cell r="L281">
            <v>0</v>
          </cell>
          <cell r="N281">
            <v>0</v>
          </cell>
          <cell r="O281">
            <v>0</v>
          </cell>
          <cell r="P281">
            <v>0</v>
          </cell>
          <cell r="Q281">
            <v>0</v>
          </cell>
          <cell r="S281">
            <v>0</v>
          </cell>
          <cell r="T281">
            <v>0</v>
          </cell>
          <cell r="U281">
            <v>0</v>
          </cell>
          <cell r="V281">
            <v>0</v>
          </cell>
          <cell r="AB281" t="str">
            <v>Abnormal Items Revenue/(Cost)</v>
          </cell>
          <cell r="AF281">
            <v>0</v>
          </cell>
          <cell r="AG281">
            <v>0</v>
          </cell>
          <cell r="AH281">
            <v>0</v>
          </cell>
          <cell r="AI281">
            <v>1173</v>
          </cell>
          <cell r="AJ281">
            <v>28069</v>
          </cell>
          <cell r="AK281">
            <v>20420</v>
          </cell>
          <cell r="AL281">
            <v>0</v>
          </cell>
          <cell r="AM281">
            <v>0</v>
          </cell>
          <cell r="AN281">
            <v>0</v>
          </cell>
          <cell r="AO281">
            <v>0</v>
          </cell>
          <cell r="AP281">
            <v>1907</v>
          </cell>
          <cell r="AQ281">
            <v>0</v>
          </cell>
          <cell r="AR281">
            <v>0</v>
          </cell>
          <cell r="AS281">
            <v>0</v>
          </cell>
          <cell r="AT281">
            <v>0</v>
          </cell>
          <cell r="AU281">
            <v>0</v>
          </cell>
          <cell r="AV281">
            <v>0</v>
          </cell>
          <cell r="AW281">
            <v>0</v>
          </cell>
          <cell r="AX281">
            <v>0</v>
          </cell>
          <cell r="AY281">
            <v>0</v>
          </cell>
          <cell r="AZ281">
            <v>0</v>
          </cell>
          <cell r="BA281">
            <v>0</v>
          </cell>
          <cell r="BB281">
            <v>0</v>
          </cell>
        </row>
        <row r="282">
          <cell r="E282" t="str">
            <v>Amortised Goodwill</v>
          </cell>
          <cell r="I282">
            <v>413</v>
          </cell>
          <cell r="J282">
            <v>412.78199999999998</v>
          </cell>
          <cell r="K282">
            <v>412.78199999999998</v>
          </cell>
          <cell r="L282">
            <v>256</v>
          </cell>
          <cell r="N282">
            <v>2839</v>
          </cell>
          <cell r="O282">
            <v>2839.8359999999998</v>
          </cell>
          <cell r="P282">
            <v>2839.8359999999998</v>
          </cell>
          <cell r="Q282">
            <v>1553</v>
          </cell>
          <cell r="S282">
            <v>4469.9639999999999</v>
          </cell>
          <cell r="T282">
            <v>0</v>
          </cell>
          <cell r="U282">
            <v>4470.1280000000006</v>
          </cell>
          <cell r="V282">
            <v>2588</v>
          </cell>
          <cell r="AB282" t="str">
            <v>Amortised Goodwill</v>
          </cell>
          <cell r="AF282">
            <v>0</v>
          </cell>
          <cell r="AG282">
            <v>0</v>
          </cell>
          <cell r="AH282">
            <v>0</v>
          </cell>
          <cell r="AI282">
            <v>0</v>
          </cell>
          <cell r="AJ282">
            <v>0</v>
          </cell>
          <cell r="AK282">
            <v>1866</v>
          </cell>
          <cell r="AL282">
            <v>416</v>
          </cell>
          <cell r="AM282">
            <v>420</v>
          </cell>
          <cell r="AN282">
            <v>1183</v>
          </cell>
          <cell r="AO282">
            <v>1351</v>
          </cell>
          <cell r="AP282">
            <v>1435</v>
          </cell>
          <cell r="AQ282">
            <v>2588</v>
          </cell>
          <cell r="AR282">
            <v>4469.9639999999999</v>
          </cell>
          <cell r="AS282">
            <v>2167.3775000000001</v>
          </cell>
          <cell r="AT282">
            <v>2167.6801999999998</v>
          </cell>
          <cell r="AU282">
            <v>1883.5891999999999</v>
          </cell>
          <cell r="AV282">
            <v>515.649</v>
          </cell>
          <cell r="AW282">
            <v>0</v>
          </cell>
          <cell r="AX282">
            <v>0</v>
          </cell>
          <cell r="AY282">
            <v>0</v>
          </cell>
          <cell r="AZ282">
            <v>0</v>
          </cell>
          <cell r="BA282">
            <v>0</v>
          </cell>
          <cell r="BB282">
            <v>0</v>
          </cell>
        </row>
        <row r="283">
          <cell r="E283" t="str">
            <v>Operating Leases</v>
          </cell>
          <cell r="I283">
            <v>990.51737249999985</v>
          </cell>
          <cell r="J283">
            <v>915.70619999999997</v>
          </cell>
          <cell r="K283">
            <v>915.70619999999997</v>
          </cell>
          <cell r="L283">
            <v>683.9723812499999</v>
          </cell>
          <cell r="N283">
            <v>6816.252556691893</v>
          </cell>
          <cell r="O283">
            <v>6887.8193999999994</v>
          </cell>
          <cell r="P283">
            <v>6887.8193999999994</v>
          </cell>
          <cell r="Q283">
            <v>5696.9379374999999</v>
          </cell>
          <cell r="S283">
            <v>10599.229799999997</v>
          </cell>
          <cell r="T283">
            <v>10599.229800000001</v>
          </cell>
          <cell r="U283">
            <v>10782.248434927807</v>
          </cell>
          <cell r="V283">
            <v>8725.5085687499995</v>
          </cell>
          <cell r="AB283" t="str">
            <v>Operating Leases</v>
          </cell>
          <cell r="AF283">
            <v>5700</v>
          </cell>
          <cell r="AG283">
            <v>6540</v>
          </cell>
          <cell r="AH283">
            <v>6840</v>
          </cell>
          <cell r="AI283">
            <v>6179.9999999999991</v>
          </cell>
          <cell r="AJ283">
            <v>6660</v>
          </cell>
          <cell r="AK283">
            <v>7080</v>
          </cell>
          <cell r="AL283">
            <v>8040</v>
          </cell>
          <cell r="AM283">
            <v>8940</v>
          </cell>
          <cell r="AN283">
            <v>7512.6837374999996</v>
          </cell>
          <cell r="AO283">
            <v>7951.848</v>
          </cell>
          <cell r="AP283">
            <v>8580.6848219999993</v>
          </cell>
          <cell r="AQ283">
            <v>8725.5085687499995</v>
          </cell>
          <cell r="AR283">
            <v>10599.229799999997</v>
          </cell>
          <cell r="AS283">
            <v>11643.08736893535</v>
          </cell>
          <cell r="AT283">
            <v>10866.156679992673</v>
          </cell>
          <cell r="AU283">
            <v>11072.613656912534</v>
          </cell>
          <cell r="AV283">
            <v>11282.993316393869</v>
          </cell>
          <cell r="AW283">
            <v>0</v>
          </cell>
          <cell r="AX283">
            <v>0</v>
          </cell>
          <cell r="AY283">
            <v>0</v>
          </cell>
          <cell r="AZ283">
            <v>0</v>
          </cell>
          <cell r="BA283">
            <v>0</v>
          </cell>
          <cell r="BB283">
            <v>0</v>
          </cell>
        </row>
        <row r="284">
          <cell r="E284" t="str">
            <v>Smoothed Property Writedowns</v>
          </cell>
          <cell r="I284">
            <v>0</v>
          </cell>
          <cell r="J284">
            <v>0</v>
          </cell>
          <cell r="K284">
            <v>0</v>
          </cell>
          <cell r="L284">
            <v>0</v>
          </cell>
          <cell r="N284">
            <v>0</v>
          </cell>
          <cell r="O284">
            <v>0</v>
          </cell>
          <cell r="P284">
            <v>0</v>
          </cell>
          <cell r="Q284">
            <v>0</v>
          </cell>
          <cell r="S284">
            <v>0</v>
          </cell>
          <cell r="T284">
            <v>0</v>
          </cell>
          <cell r="U284">
            <v>0</v>
          </cell>
          <cell r="V284">
            <v>0</v>
          </cell>
          <cell r="AB284" t="str">
            <v>Smoothed Property Writedowns</v>
          </cell>
          <cell r="AF284">
            <v>-1385.2547107281509</v>
          </cell>
          <cell r="AG284">
            <v>109.16934949341918</v>
          </cell>
          <cell r="AH284">
            <v>427.2618596723795</v>
          </cell>
          <cell r="AI284">
            <v>358.96103588675317</v>
          </cell>
          <cell r="AJ284">
            <v>689.77724647287232</v>
          </cell>
          <cell r="AK284">
            <v>340.63890730044477</v>
          </cell>
          <cell r="AL284">
            <v>-428.02528169680897</v>
          </cell>
          <cell r="AM284">
            <v>-780.5735725783544</v>
          </cell>
          <cell r="AN284">
            <v>-865.61878609980124</v>
          </cell>
          <cell r="AO284">
            <v>1533.6639522772466</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row>
        <row r="285">
          <cell r="E285" t="str">
            <v>Smoothed Property Revaluations</v>
          </cell>
          <cell r="I285">
            <v>0</v>
          </cell>
          <cell r="J285">
            <v>0</v>
          </cell>
          <cell r="K285">
            <v>0</v>
          </cell>
          <cell r="L285">
            <v>0</v>
          </cell>
          <cell r="N285">
            <v>0</v>
          </cell>
          <cell r="O285">
            <v>0</v>
          </cell>
          <cell r="P285">
            <v>0</v>
          </cell>
          <cell r="Q285">
            <v>0</v>
          </cell>
          <cell r="S285">
            <v>0</v>
          </cell>
          <cell r="T285">
            <v>0</v>
          </cell>
          <cell r="U285">
            <v>0</v>
          </cell>
          <cell r="V285">
            <v>0</v>
          </cell>
          <cell r="AB285" t="str">
            <v>Smoothed Property Revaluations</v>
          </cell>
          <cell r="AF285">
            <v>4191.8451851150458</v>
          </cell>
          <cell r="AG285">
            <v>-330.35152921124893</v>
          </cell>
          <cell r="AH285">
            <v>-1292.9142600132564</v>
          </cell>
          <cell r="AI285">
            <v>-1086.2327904554493</v>
          </cell>
          <cell r="AJ285">
            <v>-2087.2980304895368</v>
          </cell>
          <cell r="AK285">
            <v>-1030.7891771612535</v>
          </cell>
          <cell r="AL285">
            <v>1295.2244105671809</v>
          </cell>
          <cell r="AM285">
            <v>2362.0519363696621</v>
          </cell>
          <cell r="AN285">
            <v>2619.4027080768869</v>
          </cell>
          <cell r="AO285">
            <v>-4640.9384527980301</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row>
        <row r="286">
          <cell r="E286" t="str">
            <v>Long-term Personnel Provision</v>
          </cell>
          <cell r="I286">
            <v>-26</v>
          </cell>
          <cell r="J286">
            <v>-0.26214000000072701</v>
          </cell>
          <cell r="K286">
            <v>-0.26214000000072701</v>
          </cell>
          <cell r="L286">
            <v>0</v>
          </cell>
          <cell r="N286">
            <v>211.26214000000164</v>
          </cell>
          <cell r="O286">
            <v>9.0949470177292824E-13</v>
          </cell>
          <cell r="P286">
            <v>9.0949470177292824E-13</v>
          </cell>
          <cell r="Q286">
            <v>-411</v>
          </cell>
          <cell r="S286">
            <v>9.0949470177292824E-13</v>
          </cell>
          <cell r="T286">
            <v>-7369.7378599999984</v>
          </cell>
          <cell r="U286">
            <v>211.26214000000164</v>
          </cell>
          <cell r="V286">
            <v>417.73785999999836</v>
          </cell>
          <cell r="AB286" t="str">
            <v>Long-term Personnel Provision</v>
          </cell>
          <cell r="AF286">
            <v>174</v>
          </cell>
          <cell r="AG286">
            <v>-5890</v>
          </cell>
          <cell r="AH286">
            <v>1851</v>
          </cell>
          <cell r="AI286">
            <v>-1571</v>
          </cell>
          <cell r="AJ286">
            <v>-9402</v>
          </cell>
          <cell r="AK286">
            <v>-1272</v>
          </cell>
          <cell r="AL286">
            <v>-1079</v>
          </cell>
          <cell r="AM286">
            <v>-757</v>
          </cell>
          <cell r="AN286">
            <v>-403</v>
          </cell>
          <cell r="AO286">
            <v>-446</v>
          </cell>
          <cell r="AP286">
            <v>-1253</v>
          </cell>
          <cell r="AQ286">
            <v>417.73785999999836</v>
          </cell>
          <cell r="AR286">
            <v>9.0949470177292824E-13</v>
          </cell>
          <cell r="AS286">
            <v>-58.366798206351632</v>
          </cell>
          <cell r="AT286">
            <v>-153.39345952423082</v>
          </cell>
          <cell r="AU286">
            <v>-313.80158684016078</v>
          </cell>
          <cell r="AV286">
            <v>-298.11150749815351</v>
          </cell>
          <cell r="AW286">
            <v>0</v>
          </cell>
          <cell r="AX286">
            <v>0</v>
          </cell>
          <cell r="AY286">
            <v>0</v>
          </cell>
          <cell r="AZ286">
            <v>0</v>
          </cell>
          <cell r="BA286">
            <v>0</v>
          </cell>
          <cell r="BB286">
            <v>0</v>
          </cell>
        </row>
        <row r="287">
          <cell r="E287" t="str">
            <v>Net Financing Costs</v>
          </cell>
          <cell r="I287">
            <v>1269</v>
          </cell>
          <cell r="J287">
            <v>1398.3077377049181</v>
          </cell>
          <cell r="K287">
            <v>1398.3077377049181</v>
          </cell>
          <cell r="L287">
            <v>1132</v>
          </cell>
          <cell r="N287">
            <v>8830</v>
          </cell>
          <cell r="O287">
            <v>10927.605262295083</v>
          </cell>
          <cell r="P287">
            <v>10927.605262295083</v>
          </cell>
          <cell r="Q287">
            <v>9645</v>
          </cell>
          <cell r="S287">
            <v>16605.38592896175</v>
          </cell>
          <cell r="T287">
            <v>0</v>
          </cell>
          <cell r="U287">
            <v>14278.830952380955</v>
          </cell>
          <cell r="V287">
            <v>14096</v>
          </cell>
          <cell r="AB287" t="str">
            <v>Net Financing Costs</v>
          </cell>
          <cell r="AF287">
            <v>-26641</v>
          </cell>
          <cell r="AG287">
            <v>-20068</v>
          </cell>
          <cell r="AH287">
            <v>-7345</v>
          </cell>
          <cell r="AI287">
            <v>-3659</v>
          </cell>
          <cell r="AJ287">
            <v>3834</v>
          </cell>
          <cell r="AK287">
            <v>4838</v>
          </cell>
          <cell r="AL287">
            <v>2617</v>
          </cell>
          <cell r="AM287">
            <v>1404</v>
          </cell>
          <cell r="AN287">
            <v>3663</v>
          </cell>
          <cell r="AO287">
            <v>7057</v>
          </cell>
          <cell r="AP287">
            <v>13002</v>
          </cell>
          <cell r="AQ287">
            <v>14096</v>
          </cell>
          <cell r="AR287">
            <v>16605.38592896175</v>
          </cell>
          <cell r="AS287">
            <v>15266</v>
          </cell>
          <cell r="AT287">
            <v>15270</v>
          </cell>
          <cell r="AU287">
            <v>15230</v>
          </cell>
          <cell r="AV287">
            <v>15230</v>
          </cell>
          <cell r="AW287">
            <v>0</v>
          </cell>
          <cell r="AX287">
            <v>0</v>
          </cell>
          <cell r="AY287">
            <v>0</v>
          </cell>
          <cell r="AZ287">
            <v>0</v>
          </cell>
          <cell r="BA287">
            <v>0</v>
          </cell>
          <cell r="BB287">
            <v>0</v>
          </cell>
        </row>
        <row r="288">
          <cell r="E288" t="str">
            <v>Total Tax Adjustments</v>
          </cell>
          <cell r="I288">
            <v>-920.54073292500016</v>
          </cell>
          <cell r="J288">
            <v>-981.72916405800765</v>
          </cell>
          <cell r="K288">
            <v>-981.72916405800765</v>
          </cell>
          <cell r="L288">
            <v>-670.88088581249997</v>
          </cell>
          <cell r="N288">
            <v>-5851.973343708326</v>
          </cell>
          <cell r="O288">
            <v>-7825.0545477881478</v>
          </cell>
          <cell r="P288">
            <v>-7825.0545477881478</v>
          </cell>
          <cell r="Q288">
            <v>-5604.3695193749991</v>
          </cell>
          <cell r="S288">
            <v>-11815.604625974498</v>
          </cell>
          <cell r="T288">
            <v>15588.48161058288</v>
          </cell>
          <cell r="U288">
            <v>-9851.3423980670195</v>
          </cell>
          <cell r="V288">
            <v>-7822.5072022703816</v>
          </cell>
          <cell r="AB288" t="str">
            <v>Total Tax Adjustments</v>
          </cell>
          <cell r="AF288">
            <v>8821.68</v>
          </cell>
          <cell r="AG288">
            <v>-10258.030000000001</v>
          </cell>
          <cell r="AH288">
            <v>3898.24</v>
          </cell>
          <cell r="AI288">
            <v>-3357.04</v>
          </cell>
          <cell r="AJ288">
            <v>-25746.880000000001</v>
          </cell>
          <cell r="AK288">
            <v>-12078.480000000001</v>
          </cell>
          <cell r="AL288">
            <v>-7569.8</v>
          </cell>
          <cell r="AM288">
            <v>-7394.7900000000009</v>
          </cell>
          <cell r="AN288">
            <v>-8857.715633374999</v>
          </cell>
          <cell r="AO288">
            <v>-7653.5598399999999</v>
          </cell>
          <cell r="AP288">
            <v>-22754.98599126</v>
          </cell>
          <cell r="AQ288">
            <v>-7822.5072022703816</v>
          </cell>
          <cell r="AR288">
            <v>-11815.604625974498</v>
          </cell>
          <cell r="AS288">
            <v>-11839.020577072231</v>
          </cell>
          <cell r="AT288">
            <v>-12333.049195481703</v>
          </cell>
          <cell r="AU288">
            <v>-12458.434230195855</v>
          </cell>
          <cell r="AV288">
            <v>-12599.652380569576</v>
          </cell>
          <cell r="AW288">
            <v>0</v>
          </cell>
          <cell r="AX288">
            <v>0</v>
          </cell>
          <cell r="AY288">
            <v>0</v>
          </cell>
          <cell r="AZ288">
            <v>0</v>
          </cell>
          <cell r="BA288">
            <v>0</v>
          </cell>
          <cell r="BB288">
            <v>0</v>
          </cell>
        </row>
        <row r="289">
          <cell r="I289">
            <v>2255.9766395749998</v>
          </cell>
          <cell r="J289">
            <v>2405.727556723833</v>
          </cell>
          <cell r="K289">
            <v>2405.727556723833</v>
          </cell>
          <cell r="L289">
            <v>1618.0914954374998</v>
          </cell>
          <cell r="N289">
            <v>14931.541352983568</v>
          </cell>
          <cell r="O289">
            <v>18727.067960660781</v>
          </cell>
          <cell r="P289">
            <v>18727.067960660781</v>
          </cell>
          <cell r="Q289">
            <v>12520.568418125</v>
          </cell>
          <cell r="S289">
            <v>28459.911102987251</v>
          </cell>
          <cell r="T289">
            <v>18817.973550582883</v>
          </cell>
          <cell r="U289">
            <v>24682.600463348193</v>
          </cell>
          <cell r="V289">
            <v>20302.260226479615</v>
          </cell>
          <cell r="AF289">
            <v>-9138.7295256131038</v>
          </cell>
          <cell r="AG289">
            <v>-658.21217971782789</v>
          </cell>
          <cell r="AH289">
            <v>6655.5875996591221</v>
          </cell>
          <cell r="AI289">
            <v>4232.6882454313045</v>
          </cell>
          <cell r="AJ289">
            <v>24189.599215983329</v>
          </cell>
          <cell r="AK289">
            <v>31181.369730139188</v>
          </cell>
          <cell r="AL289">
            <v>8894.3991288703728</v>
          </cell>
          <cell r="AM289">
            <v>9312.6883637913052</v>
          </cell>
          <cell r="AN289">
            <v>10429.752026102087</v>
          </cell>
          <cell r="AO289">
            <v>10961.013659479218</v>
          </cell>
          <cell r="AP289">
            <v>27499.698830739995</v>
          </cell>
          <cell r="AQ289">
            <v>20302.260226479615</v>
          </cell>
          <cell r="AR289">
            <v>28459.911102987251</v>
          </cell>
          <cell r="AS289">
            <v>26145.120829234591</v>
          </cell>
          <cell r="AT289">
            <v>27054.113894938615</v>
          </cell>
          <cell r="AU289">
            <v>26864.184383557484</v>
          </cell>
          <cell r="AV289">
            <v>25798.64990153705</v>
          </cell>
          <cell r="AW289">
            <v>0</v>
          </cell>
          <cell r="AX289">
            <v>0</v>
          </cell>
          <cell r="AY289">
            <v>0</v>
          </cell>
          <cell r="AZ289">
            <v>0</v>
          </cell>
          <cell r="BA289">
            <v>0</v>
          </cell>
          <cell r="BB289">
            <v>0</v>
          </cell>
        </row>
        <row r="291">
          <cell r="D291" t="str">
            <v>Total EVA Adjustments</v>
          </cell>
          <cell r="I291">
            <v>1583.3164125511905</v>
          </cell>
          <cell r="J291">
            <v>1733.0673297000237</v>
          </cell>
          <cell r="K291">
            <v>1733.0673297000237</v>
          </cell>
          <cell r="L291">
            <v>563.01697162797586</v>
          </cell>
          <cell r="N291">
            <v>9550.2595367930935</v>
          </cell>
          <cell r="O291">
            <v>13345.786144470307</v>
          </cell>
          <cell r="P291">
            <v>13345.786144470307</v>
          </cell>
          <cell r="Q291">
            <v>4079.9722276488064</v>
          </cell>
          <cell r="S291">
            <v>20387.988378701539</v>
          </cell>
          <cell r="T291">
            <v>10746.050826297171</v>
          </cell>
          <cell r="U291">
            <v>16610.677739062481</v>
          </cell>
          <cell r="V291">
            <v>7641.3659407653286</v>
          </cell>
          <cell r="AA291" t="str">
            <v>Total EVA Adjustments</v>
          </cell>
          <cell r="AF291">
            <v>-9138.7295256131038</v>
          </cell>
          <cell r="AG291">
            <v>-658.21217971782789</v>
          </cell>
          <cell r="AH291">
            <v>3856.997599659122</v>
          </cell>
          <cell r="AI291">
            <v>1216.156816859876</v>
          </cell>
          <cell r="AJ291">
            <v>20467.940644554757</v>
          </cell>
          <cell r="AK291">
            <v>22650.83401585347</v>
          </cell>
          <cell r="AL291">
            <v>-2645.2022997010572</v>
          </cell>
          <cell r="AM291">
            <v>-2763.2002076372664</v>
          </cell>
          <cell r="AN291">
            <v>-2136.0979738979131</v>
          </cell>
          <cell r="AO291">
            <v>659.85937376493348</v>
          </cell>
          <cell r="AP291">
            <v>16860.577402168565</v>
          </cell>
          <cell r="AQ291">
            <v>7641.3659407653286</v>
          </cell>
          <cell r="AR291">
            <v>20387.988378701539</v>
          </cell>
          <cell r="AS291">
            <v>20259.031373520305</v>
          </cell>
          <cell r="AT291">
            <v>20846.133148533307</v>
          </cell>
          <cell r="AU291">
            <v>20070.650468742497</v>
          </cell>
          <cell r="AV291">
            <v>18443.060898112599</v>
          </cell>
          <cell r="AW291">
            <v>0</v>
          </cell>
          <cell r="AX291">
            <v>0</v>
          </cell>
          <cell r="AY291">
            <v>0</v>
          </cell>
          <cell r="AZ291">
            <v>0</v>
          </cell>
          <cell r="BA291">
            <v>0</v>
          </cell>
          <cell r="BB291">
            <v>0</v>
          </cell>
        </row>
        <row r="294">
          <cell r="D294" t="str">
            <v>Economic NPAT</v>
          </cell>
          <cell r="I294">
            <v>7814.3164125511903</v>
          </cell>
          <cell r="J294">
            <v>6416.4388857737495</v>
          </cell>
          <cell r="K294">
            <v>6416.4388857737495</v>
          </cell>
          <cell r="L294">
            <v>3820.0169716279761</v>
          </cell>
          <cell r="N294">
            <v>31429.259536793092</v>
          </cell>
          <cell r="O294">
            <v>29617.319843503235</v>
          </cell>
          <cell r="P294">
            <v>29617.319843503235</v>
          </cell>
          <cell r="Q294">
            <v>23068.972227648799</v>
          </cell>
          <cell r="S294">
            <v>48038.282970045184</v>
          </cell>
          <cell r="T294">
            <v>10746.050826297171</v>
          </cell>
          <cell r="U294">
            <v>45080.915920152307</v>
          </cell>
          <cell r="V294">
            <v>30630.365940765329</v>
          </cell>
          <cell r="AA294" t="str">
            <v>Economic NPAT</v>
          </cell>
          <cell r="AF294">
            <v>62962.270474386896</v>
          </cell>
          <cell r="AG294">
            <v>30513.787820282174</v>
          </cell>
          <cell r="AH294">
            <v>56916.997599659124</v>
          </cell>
          <cell r="AI294">
            <v>31254.156816859875</v>
          </cell>
          <cell r="AJ294">
            <v>18259.940644554757</v>
          </cell>
          <cell r="AK294">
            <v>60026.83401585347</v>
          </cell>
          <cell r="AL294">
            <v>64067.797700298943</v>
          </cell>
          <cell r="AM294">
            <v>69598.799792362726</v>
          </cell>
          <cell r="AN294">
            <v>73053.902026102092</v>
          </cell>
          <cell r="AO294">
            <v>48353.859373764935</v>
          </cell>
          <cell r="AP294">
            <v>34821.286322168569</v>
          </cell>
          <cell r="AQ294">
            <v>30630.365940765329</v>
          </cell>
          <cell r="AR294">
            <v>48038.282970045184</v>
          </cell>
          <cell r="AS294">
            <v>61391.199334154982</v>
          </cell>
          <cell r="AT294">
            <v>70755.609471773045</v>
          </cell>
          <cell r="AU294">
            <v>73980.461565722479</v>
          </cell>
          <cell r="AV294">
            <v>75725.353486339707</v>
          </cell>
          <cell r="AW294">
            <v>0</v>
          </cell>
          <cell r="AX294">
            <v>0</v>
          </cell>
          <cell r="AY294">
            <v>0</v>
          </cell>
          <cell r="AZ294">
            <v>0</v>
          </cell>
          <cell r="BA294">
            <v>0</v>
          </cell>
          <cell r="BB294">
            <v>0</v>
          </cell>
        </row>
        <row r="296">
          <cell r="E296" t="str">
            <v>Year Opening Economic Capital Employed</v>
          </cell>
          <cell r="I296">
            <v>469747.45998642547</v>
          </cell>
          <cell r="J296">
            <v>469747.45998642547</v>
          </cell>
          <cell r="K296">
            <v>469747.45998642547</v>
          </cell>
          <cell r="L296">
            <v>449154.17177142855</v>
          </cell>
          <cell r="N296">
            <v>469747.45998642547</v>
          </cell>
          <cell r="O296">
            <v>469747.45998642547</v>
          </cell>
          <cell r="P296">
            <v>469747.45998642547</v>
          </cell>
          <cell r="Q296">
            <v>449154.17177142855</v>
          </cell>
          <cell r="S296">
            <v>469747.45998642547</v>
          </cell>
          <cell r="T296">
            <v>469747.45998642547</v>
          </cell>
          <cell r="U296">
            <v>469747.45998642547</v>
          </cell>
          <cell r="V296">
            <v>449154.17177142855</v>
          </cell>
          <cell r="AB296" t="str">
            <v>Year Opening Economic Capital Employed</v>
          </cell>
          <cell r="AF296">
            <v>184000</v>
          </cell>
          <cell r="AG296">
            <v>145084</v>
          </cell>
          <cell r="AH296">
            <v>274418.13</v>
          </cell>
          <cell r="AI296">
            <v>345137.13</v>
          </cell>
          <cell r="AJ296">
            <v>344998.48857142858</v>
          </cell>
          <cell r="AK296">
            <v>366941.97</v>
          </cell>
          <cell r="AL296">
            <v>413010.89428571425</v>
          </cell>
          <cell r="AM296">
            <v>429275.30285714287</v>
          </cell>
          <cell r="AN296">
            <v>445538.14428571425</v>
          </cell>
          <cell r="AO296">
            <v>416831.39166071429</v>
          </cell>
          <cell r="AP296">
            <v>421702.24</v>
          </cell>
          <cell r="AQ296">
            <v>449154.17177142855</v>
          </cell>
          <cell r="AR296">
            <v>469747.45998642547</v>
          </cell>
          <cell r="AS296">
            <v>522372.17680723418</v>
          </cell>
          <cell r="AT296">
            <v>535443.06412999495</v>
          </cell>
          <cell r="AU296">
            <v>534579.3018081527</v>
          </cell>
          <cell r="AV296">
            <v>544651.38819918106</v>
          </cell>
          <cell r="AW296">
            <v>0</v>
          </cell>
          <cell r="AX296">
            <v>0</v>
          </cell>
          <cell r="AY296">
            <v>0</v>
          </cell>
          <cell r="AZ296">
            <v>0</v>
          </cell>
          <cell r="BA296">
            <v>0</v>
          </cell>
          <cell r="BB296">
            <v>0</v>
          </cell>
        </row>
        <row r="297">
          <cell r="E297" t="str">
            <v>Business Unit Cost of Capital Rate</v>
          </cell>
          <cell r="I297">
            <v>9.6329016775791101E-2</v>
          </cell>
          <cell r="J297">
            <v>9.6329016775791101E-2</v>
          </cell>
          <cell r="K297">
            <v>9.6329016775791101E-2</v>
          </cell>
          <cell r="L297">
            <v>0.109848590172775</v>
          </cell>
          <cell r="N297">
            <v>9.6329016775791088E-2</v>
          </cell>
          <cell r="O297">
            <v>9.6329016775791088E-2</v>
          </cell>
          <cell r="P297">
            <v>9.6329016775791088E-2</v>
          </cell>
          <cell r="Q297">
            <v>0.109848590172775</v>
          </cell>
          <cell r="S297">
            <v>9.6329016775791101E-2</v>
          </cell>
          <cell r="T297">
            <v>9.6329016775791101E-2</v>
          </cell>
          <cell r="U297">
            <v>9.6329016775791101E-2</v>
          </cell>
          <cell r="V297">
            <v>0.109848590172775</v>
          </cell>
          <cell r="AB297" t="str">
            <v>Business Unit Cost of Capital Rate</v>
          </cell>
          <cell r="AF297">
            <v>0.158</v>
          </cell>
          <cell r="AG297">
            <v>0.16</v>
          </cell>
          <cell r="AH297">
            <v>0.151</v>
          </cell>
          <cell r="AI297">
            <v>0.14399999999999999</v>
          </cell>
          <cell r="AJ297">
            <v>0.13900000000000001</v>
          </cell>
          <cell r="AK297">
            <v>0.121</v>
          </cell>
          <cell r="AL297">
            <v>0.112</v>
          </cell>
          <cell r="AM297">
            <v>0.10299999999999999</v>
          </cell>
          <cell r="AN297">
            <v>0.12</v>
          </cell>
          <cell r="AO297">
            <v>0.11799999999999999</v>
          </cell>
          <cell r="AP297">
            <v>0.11600000000000001</v>
          </cell>
          <cell r="AQ297">
            <v>0.109848590172775</v>
          </cell>
          <cell r="AR297">
            <v>9.6329016775791101E-2</v>
          </cell>
          <cell r="AS297">
            <v>9.6329016775791088E-2</v>
          </cell>
          <cell r="AT297">
            <v>9.6329016775791088E-2</v>
          </cell>
          <cell r="AU297">
            <v>9.6329016775791101E-2</v>
          </cell>
          <cell r="AV297">
            <v>9.6329016775791101E-2</v>
          </cell>
          <cell r="AW297">
            <v>0</v>
          </cell>
          <cell r="AX297">
            <v>0</v>
          </cell>
          <cell r="AY297">
            <v>0</v>
          </cell>
          <cell r="AZ297">
            <v>0</v>
          </cell>
          <cell r="BA297">
            <v>0</v>
          </cell>
          <cell r="BB297">
            <v>0</v>
          </cell>
        </row>
        <row r="298">
          <cell r="D298" t="str">
            <v>Capital Charge</v>
          </cell>
          <cell r="I298">
            <v>3709.0418814276754</v>
          </cell>
          <cell r="J298">
            <v>3709.0418814276754</v>
          </cell>
          <cell r="K298">
            <v>3709.0418814276754</v>
          </cell>
          <cell r="L298">
            <v>4055.2563730941238</v>
          </cell>
          <cell r="N298">
            <v>30166.873968945092</v>
          </cell>
          <cell r="O298">
            <v>30166.873968945092</v>
          </cell>
          <cell r="P298">
            <v>30166.873968945092</v>
          </cell>
          <cell r="Q298">
            <v>32982.751834498871</v>
          </cell>
          <cell r="S298">
            <v>45250.31095341764</v>
          </cell>
          <cell r="T298">
            <v>45250.31095341764</v>
          </cell>
          <cell r="U298">
            <v>45250.31095341764</v>
          </cell>
          <cell r="V298">
            <v>49338.952539311838</v>
          </cell>
          <cell r="AA298" t="str">
            <v>Capital Charge</v>
          </cell>
          <cell r="AF298">
            <v>29072</v>
          </cell>
          <cell r="AG298">
            <v>23213.439999999999</v>
          </cell>
          <cell r="AH298">
            <v>41437.137629999997</v>
          </cell>
          <cell r="AI298">
            <v>49699.746719999996</v>
          </cell>
          <cell r="AJ298">
            <v>47954.789911428576</v>
          </cell>
          <cell r="AK298">
            <v>44399.978369999997</v>
          </cell>
          <cell r="AL298">
            <v>46257.220159999997</v>
          </cell>
          <cell r="AM298">
            <v>44215.356194285712</v>
          </cell>
          <cell r="AN298">
            <v>53464.577314285707</v>
          </cell>
          <cell r="AO298">
            <v>49186.104215964282</v>
          </cell>
          <cell r="AP298">
            <v>48917.459840000003</v>
          </cell>
          <cell r="AQ298">
            <v>49338.952539311838</v>
          </cell>
          <cell r="AR298">
            <v>45250.31095341764</v>
          </cell>
          <cell r="AS298">
            <v>50319.59818287057</v>
          </cell>
          <cell r="AT298">
            <v>51578.703907059265</v>
          </cell>
          <cell r="AU298">
            <v>51495.498531868237</v>
          </cell>
          <cell r="AV298">
            <v>52465.732710796823</v>
          </cell>
          <cell r="AW298">
            <v>0</v>
          </cell>
          <cell r="AX298">
            <v>0</v>
          </cell>
          <cell r="AY298">
            <v>0</v>
          </cell>
          <cell r="AZ298">
            <v>0</v>
          </cell>
          <cell r="BA298">
            <v>0</v>
          </cell>
          <cell r="BB298">
            <v>0</v>
          </cell>
        </row>
        <row r="300">
          <cell r="D300" t="str">
            <v>Economic Value Added</v>
          </cell>
          <cell r="I300">
            <v>4105.2745311235149</v>
          </cell>
          <cell r="J300">
            <v>2707.397004346074</v>
          </cell>
          <cell r="K300">
            <v>2707.397004346074</v>
          </cell>
          <cell r="L300">
            <v>-235.23940146614768</v>
          </cell>
          <cell r="N300">
            <v>1262.3855678479995</v>
          </cell>
          <cell r="O300">
            <v>-549.55412544185674</v>
          </cell>
          <cell r="P300">
            <v>-549.55412544185674</v>
          </cell>
          <cell r="Q300">
            <v>-9913.779606850072</v>
          </cell>
          <cell r="S300">
            <v>2787.9720166275438</v>
          </cell>
          <cell r="T300">
            <v>-34504.260127120469</v>
          </cell>
          <cell r="U300">
            <v>-169.39503326533304</v>
          </cell>
          <cell r="V300">
            <v>-18708.58659854651</v>
          </cell>
          <cell r="AA300" t="str">
            <v>Economic Value Added</v>
          </cell>
          <cell r="AF300">
            <v>33890.270474386896</v>
          </cell>
          <cell r="AG300">
            <v>7300.3478202821752</v>
          </cell>
          <cell r="AH300">
            <v>15479.859969659126</v>
          </cell>
          <cell r="AI300">
            <v>-18445.58990314012</v>
          </cell>
          <cell r="AJ300">
            <v>-29694.849266873818</v>
          </cell>
          <cell r="AK300">
            <v>15626.855645853473</v>
          </cell>
          <cell r="AL300">
            <v>17810.577540298946</v>
          </cell>
          <cell r="AM300">
            <v>25383.443598077014</v>
          </cell>
          <cell r="AN300">
            <v>19589.324711816385</v>
          </cell>
          <cell r="AO300">
            <v>-832.24484219934675</v>
          </cell>
          <cell r="AP300">
            <v>-14096.173517831434</v>
          </cell>
          <cell r="AQ300">
            <v>-18708.58659854651</v>
          </cell>
          <cell r="AR300">
            <v>2787.9720166275438</v>
          </cell>
          <cell r="AS300">
            <v>11071.601151284412</v>
          </cell>
          <cell r="AT300">
            <v>19176.905564713779</v>
          </cell>
          <cell r="AU300">
            <v>22484.963033854241</v>
          </cell>
          <cell r="AV300">
            <v>23259.620775542884</v>
          </cell>
          <cell r="AW300">
            <v>0</v>
          </cell>
          <cell r="AX300">
            <v>0</v>
          </cell>
          <cell r="AY300">
            <v>0</v>
          </cell>
          <cell r="AZ300">
            <v>0</v>
          </cell>
          <cell r="BA300">
            <v>0</v>
          </cell>
          <cell r="BB300">
            <v>0</v>
          </cell>
        </row>
        <row r="302">
          <cell r="D302" t="str">
            <v>MOVEMENT IN EVA From Previous Year</v>
          </cell>
          <cell r="I302">
            <v>4340.5139325896625</v>
          </cell>
          <cell r="J302">
            <v>2942.6364058122217</v>
          </cell>
          <cell r="K302">
            <v>2942.6364058122217</v>
          </cell>
          <cell r="L302" t="str">
            <v>n.a.</v>
          </cell>
          <cell r="N302">
            <v>11176.165174698075</v>
          </cell>
          <cell r="O302">
            <v>9364.2254814082171</v>
          </cell>
          <cell r="P302">
            <v>9364.2254814082171</v>
          </cell>
          <cell r="Q302" t="str">
            <v>n.a.</v>
          </cell>
          <cell r="S302">
            <v>21496.558615174054</v>
          </cell>
          <cell r="T302">
            <v>-15795.67352857396</v>
          </cell>
          <cell r="U302">
            <v>18539.191565281177</v>
          </cell>
          <cell r="V302" t="str">
            <v>n.a.</v>
          </cell>
          <cell r="AA302" t="str">
            <v>MOVEMENT IN EVA From Previous Year</v>
          </cell>
          <cell r="AF302">
            <v>33890.270474386896</v>
          </cell>
          <cell r="AG302">
            <v>-26589.922654104721</v>
          </cell>
          <cell r="AH302">
            <v>8179.5121493769511</v>
          </cell>
          <cell r="AI302">
            <v>-33925.449872799247</v>
          </cell>
          <cell r="AJ302">
            <v>-11249.259363733698</v>
          </cell>
          <cell r="AK302">
            <v>45321.704912727291</v>
          </cell>
          <cell r="AL302">
            <v>2183.7218944454726</v>
          </cell>
          <cell r="AM302">
            <v>7572.8660577780684</v>
          </cell>
          <cell r="AN302">
            <v>-5794.1188862606286</v>
          </cell>
          <cell r="AO302">
            <v>-20421.569554015732</v>
          </cell>
          <cell r="AP302">
            <v>-13263.928675632087</v>
          </cell>
          <cell r="AQ302">
            <v>-4612.4130807150759</v>
          </cell>
          <cell r="AR302">
            <v>21496.558615174054</v>
          </cell>
          <cell r="AS302">
            <v>8283.6291346568687</v>
          </cell>
          <cell r="AT302">
            <v>8105.3044134293668</v>
          </cell>
          <cell r="AU302">
            <v>3308.0574691404618</v>
          </cell>
          <cell r="AV302">
            <v>774.657741688643</v>
          </cell>
          <cell r="AW302">
            <v>0</v>
          </cell>
          <cell r="AX302">
            <v>0</v>
          </cell>
          <cell r="AY302">
            <v>0</v>
          </cell>
          <cell r="AZ302">
            <v>0</v>
          </cell>
          <cell r="BA302">
            <v>0</v>
          </cell>
          <cell r="BB302">
            <v>0</v>
          </cell>
        </row>
        <row r="303">
          <cell r="D303" t="str">
            <v>Movement Attributable To Management*</v>
          </cell>
          <cell r="I303">
            <v>3808.369823599463</v>
          </cell>
          <cell r="J303">
            <v>2410.4922968220203</v>
          </cell>
          <cell r="K303">
            <v>2410.4922968220203</v>
          </cell>
          <cell r="L303" t="str">
            <v>n.a.</v>
          </cell>
          <cell r="N303">
            <v>6848.0597549110698</v>
          </cell>
          <cell r="O303">
            <v>5036.1200616212482</v>
          </cell>
          <cell r="P303">
            <v>5036.1200616212482</v>
          </cell>
          <cell r="Q303" t="str">
            <v>n.a.</v>
          </cell>
          <cell r="S303">
            <v>15145.773351840879</v>
          </cell>
          <cell r="T303">
            <v>-22146.458791907171</v>
          </cell>
          <cell r="U303">
            <v>12188.40630194806</v>
          </cell>
          <cell r="V303" t="str">
            <v>n.a.</v>
          </cell>
          <cell r="AA303" t="str">
            <v>Movement Attributable To Management*</v>
          </cell>
          <cell r="AF303" t="str">
            <v>n.a.</v>
          </cell>
          <cell r="AG303">
            <v>-26299.75465410472</v>
          </cell>
          <cell r="AH303">
            <v>5709.7489793769528</v>
          </cell>
          <cell r="AI303">
            <v>-36341.409782799281</v>
          </cell>
          <cell r="AJ303">
            <v>-12974.251806590781</v>
          </cell>
          <cell r="AK303">
            <v>38716.749452727294</v>
          </cell>
          <cell r="AL303">
            <v>-1533.3761541259628</v>
          </cell>
          <cell r="AM303">
            <v>3709.3883320637851</v>
          </cell>
          <cell r="AN303">
            <v>1780.0295665964993</v>
          </cell>
          <cell r="AO303">
            <v>-21255.232337337162</v>
          </cell>
          <cell r="AP303">
            <v>-14107.333155632021</v>
          </cell>
          <cell r="AQ303">
            <v>-7375.3444668890406</v>
          </cell>
          <cell r="AR303">
            <v>15145.773351840879</v>
          </cell>
          <cell r="AS303">
            <v>8283.6291346569124</v>
          </cell>
          <cell r="AT303">
            <v>8105.3044134292231</v>
          </cell>
          <cell r="AU303">
            <v>3308.0574691404936</v>
          </cell>
          <cell r="AV303">
            <v>774.65774168856376</v>
          </cell>
          <cell r="AW303">
            <v>0</v>
          </cell>
          <cell r="AX303">
            <v>0</v>
          </cell>
          <cell r="AY303">
            <v>0</v>
          </cell>
          <cell r="AZ303">
            <v>0</v>
          </cell>
          <cell r="BA303">
            <v>0</v>
          </cell>
          <cell r="BB303">
            <v>0</v>
          </cell>
        </row>
        <row r="305">
          <cell r="D305" t="str">
            <v>EVA at Revised CoC of 9.0%</v>
          </cell>
          <cell r="I305">
            <v>4348.9662978972319</v>
          </cell>
          <cell r="J305">
            <v>2951.0887711197911</v>
          </cell>
          <cell r="K305">
            <v>2951.0887711197911</v>
          </cell>
          <cell r="N305">
            <v>3244.4119376075605</v>
          </cell>
          <cell r="O305">
            <v>1432.4722443177043</v>
          </cell>
          <cell r="P305">
            <v>1432.4722443177043</v>
          </cell>
          <cell r="S305">
            <v>5761.0115712668912</v>
          </cell>
          <cell r="T305">
            <v>-31531.220572481121</v>
          </cell>
          <cell r="U305">
            <v>2803.6445213740144</v>
          </cell>
        </row>
        <row r="308">
          <cell r="D308" t="str">
            <v>*  Excludes impact of any change in the Cost of Capital rate as this is beyond the control of Management</v>
          </cell>
          <cell r="AA308" t="str">
            <v>*  Excludes impact of any change in the Cost of Capital rate as this is beyond the control of Management</v>
          </cell>
        </row>
      </sheetData>
      <sheetData sheetId="3" refreshError="1">
        <row r="4">
          <cell r="B4" t="str">
            <v>New Zealand Post Group</v>
          </cell>
          <cell r="V4" t="str">
            <v>New Zealand Post Group</v>
          </cell>
          <cell r="AP4" t="str">
            <v>New Zealand Post Group</v>
          </cell>
          <cell r="BJ4" t="str">
            <v>New Zealand Post Group</v>
          </cell>
        </row>
        <row r="5">
          <cell r="B5" t="str">
            <v>EVA Reconciliation Statement ($000s)</v>
          </cell>
          <cell r="V5" t="str">
            <v>EVA Reconciliation Statement ($000s)</v>
          </cell>
          <cell r="AP5" t="str">
            <v>EVA Reconciliation Statement ($000s)</v>
          </cell>
          <cell r="BJ5" t="str">
            <v>EVA Reconciliation Statement ($000s)</v>
          </cell>
        </row>
        <row r="6">
          <cell r="B6" t="str">
            <v>Full Year 1999/00 Budget</v>
          </cell>
          <cell r="V6" t="str">
            <v>Full Year 1999/00 Target</v>
          </cell>
          <cell r="AP6" t="str">
            <v>Full Year 1999/00 Outturn</v>
          </cell>
          <cell r="BJ6" t="str">
            <v>Full Year 1998/99 Actual</v>
          </cell>
        </row>
        <row r="9">
          <cell r="C9" t="str">
            <v>ECONOMIC NET OPERATING PROFIT AFTER TAX</v>
          </cell>
          <cell r="M9" t="str">
            <v>ECONOMIC OPENING CAPITAL EMPLOYED</v>
          </cell>
          <cell r="W9" t="str">
            <v>ECONOMIC NET OPERATING PROFIT AFTER TAX</v>
          </cell>
          <cell r="AG9" t="str">
            <v>ECONOMIC OPENING CAPITAL EMPLOYED</v>
          </cell>
          <cell r="AQ9" t="str">
            <v>ECONOMIC NET OPERATING PROFIT AFTER TAX</v>
          </cell>
          <cell r="BA9" t="str">
            <v>ECONOMIC OPENING CAPITAL EMPLOYED</v>
          </cell>
          <cell r="BK9" t="str">
            <v>ECONOMIC NET OPERATING PROFIT AFTER TAX</v>
          </cell>
          <cell r="BU9" t="str">
            <v>ECONOMIC OPENING CAPITAL EMPLOYED</v>
          </cell>
        </row>
        <row r="11">
          <cell r="E11" t="str">
            <v>External Revenue</v>
          </cell>
          <cell r="I11">
            <v>1032419.3619300792</v>
          </cell>
          <cell r="N11" t="str">
            <v>Current Assets</v>
          </cell>
          <cell r="Y11" t="str">
            <v>External Revenue</v>
          </cell>
          <cell r="AC11">
            <v>0</v>
          </cell>
          <cell r="AH11" t="str">
            <v>Current Assets</v>
          </cell>
          <cell r="AS11" t="str">
            <v>External Revenue</v>
          </cell>
          <cell r="AW11">
            <v>1000088.9758583056</v>
          </cell>
          <cell r="BB11" t="str">
            <v>Current Assets</v>
          </cell>
          <cell r="BM11" t="str">
            <v>External Revenue</v>
          </cell>
          <cell r="BQ11">
            <v>805092</v>
          </cell>
          <cell r="BV11" t="str">
            <v>Current Assets</v>
          </cell>
        </row>
        <row r="12">
          <cell r="E12" t="str">
            <v>Internal Revenue</v>
          </cell>
          <cell r="I12">
            <v>0</v>
          </cell>
          <cell r="O12" t="str">
            <v>Bank &amp; ST Investments</v>
          </cell>
          <cell r="S12">
            <v>5326.139169999994</v>
          </cell>
          <cell r="Y12" t="str">
            <v>Internal Revenue</v>
          </cell>
          <cell r="AC12">
            <v>0</v>
          </cell>
          <cell r="AI12" t="str">
            <v>Bank &amp; ST Investments</v>
          </cell>
          <cell r="AM12">
            <v>5326.139169999994</v>
          </cell>
          <cell r="AS12" t="str">
            <v>Internal Revenue</v>
          </cell>
          <cell r="AW12">
            <v>0</v>
          </cell>
          <cell r="BC12" t="str">
            <v>Bank &amp; ST Investments</v>
          </cell>
          <cell r="BG12">
            <v>5326.139169999994</v>
          </cell>
          <cell r="BM12" t="str">
            <v>Internal Revenue</v>
          </cell>
          <cell r="BQ12">
            <v>0</v>
          </cell>
          <cell r="BW12" t="str">
            <v>Bank &amp; ST Investments</v>
          </cell>
          <cell r="CA12">
            <v>22620</v>
          </cell>
        </row>
        <row r="13">
          <cell r="E13" t="str">
            <v>Revenue Eliminations</v>
          </cell>
          <cell r="I13">
            <v>-86191.03</v>
          </cell>
          <cell r="O13" t="str">
            <v>Operating Cash (Float)</v>
          </cell>
          <cell r="S13">
            <v>4096.2528899999998</v>
          </cell>
          <cell r="Y13" t="str">
            <v>Revenue Eliminations</v>
          </cell>
          <cell r="AC13">
            <v>0</v>
          </cell>
          <cell r="AI13" t="str">
            <v>Operating Cash (Float)</v>
          </cell>
          <cell r="AM13">
            <v>4096.2528899999998</v>
          </cell>
          <cell r="AS13" t="str">
            <v>Revenue Eliminations</v>
          </cell>
          <cell r="AW13">
            <v>-85436.728602539049</v>
          </cell>
          <cell r="BC13" t="str">
            <v>Operating Cash (Float)</v>
          </cell>
          <cell r="BG13">
            <v>4096.2528899999998</v>
          </cell>
          <cell r="BM13" t="str">
            <v>Revenue Eliminations</v>
          </cell>
          <cell r="BQ13">
            <v>-15640</v>
          </cell>
          <cell r="BW13" t="str">
            <v>Operating Cash (Float)</v>
          </cell>
          <cell r="CA13">
            <v>3443</v>
          </cell>
        </row>
        <row r="14">
          <cell r="D14" t="str">
            <v>Total Revenue</v>
          </cell>
          <cell r="I14">
            <v>946228.33193007915</v>
          </cell>
          <cell r="O14" t="str">
            <v>Debtors &amp; Prepayments</v>
          </cell>
          <cell r="S14">
            <v>119272.22035000002</v>
          </cell>
          <cell r="X14" t="str">
            <v>Total Revenue</v>
          </cell>
          <cell r="AC14">
            <v>0</v>
          </cell>
          <cell r="AI14" t="str">
            <v>Debtors &amp; Prepayments</v>
          </cell>
          <cell r="AM14">
            <v>119272.22035000002</v>
          </cell>
          <cell r="AR14" t="str">
            <v>Total Revenue</v>
          </cell>
          <cell r="AW14">
            <v>914652.24725576653</v>
          </cell>
          <cell r="BC14" t="str">
            <v>Debtors &amp; Prepayments</v>
          </cell>
          <cell r="BG14">
            <v>119272.22035000002</v>
          </cell>
          <cell r="BL14" t="str">
            <v>Total Revenue</v>
          </cell>
          <cell r="BQ14">
            <v>789452</v>
          </cell>
          <cell r="BW14" t="str">
            <v>Debtors &amp; Prepayments</v>
          </cell>
          <cell r="CA14">
            <v>93547</v>
          </cell>
        </row>
        <row r="15">
          <cell r="E15" t="str">
            <v>External Expenditure</v>
          </cell>
          <cell r="I15">
            <v>972712.6048251458</v>
          </cell>
          <cell r="O15" t="str">
            <v>Inventory</v>
          </cell>
          <cell r="S15">
            <v>6608.0624799999941</v>
          </cell>
          <cell r="Y15" t="str">
            <v>External Expenditure</v>
          </cell>
          <cell r="AC15">
            <v>0</v>
          </cell>
          <cell r="AI15" t="str">
            <v>Inventory</v>
          </cell>
          <cell r="AM15">
            <v>6608.0624799999941</v>
          </cell>
          <cell r="AS15" t="str">
            <v>External Expenditure</v>
          </cell>
          <cell r="AW15">
            <v>945407.96809416299</v>
          </cell>
          <cell r="BC15" t="str">
            <v>Inventory</v>
          </cell>
          <cell r="BG15">
            <v>6608.0624799999941</v>
          </cell>
          <cell r="BM15" t="str">
            <v>External Expenditure</v>
          </cell>
          <cell r="BQ15">
            <v>754027</v>
          </cell>
          <cell r="BW15" t="str">
            <v>Inventory</v>
          </cell>
          <cell r="CA15">
            <v>4836</v>
          </cell>
        </row>
        <row r="16">
          <cell r="E16" t="str">
            <v>Internal Expenditure</v>
          </cell>
          <cell r="I16">
            <v>-1.4551915228366852E-11</v>
          </cell>
          <cell r="O16" t="str">
            <v>Property Intended for Sale</v>
          </cell>
          <cell r="S16">
            <v>2376.5</v>
          </cell>
          <cell r="Y16" t="str">
            <v>Internal Expenditure</v>
          </cell>
          <cell r="AC16">
            <v>0</v>
          </cell>
          <cell r="AI16" t="str">
            <v>Property Intended for Sale</v>
          </cell>
          <cell r="AM16">
            <v>2376.5</v>
          </cell>
          <cell r="AS16" t="str">
            <v>Internal Expenditure</v>
          </cell>
          <cell r="AW16">
            <v>1.3529893798992134</v>
          </cell>
          <cell r="BC16" t="str">
            <v>Property Intended for Sale</v>
          </cell>
          <cell r="BG16">
            <v>2376.5</v>
          </cell>
          <cell r="BM16" t="str">
            <v>Internal Expenditure</v>
          </cell>
          <cell r="BQ16">
            <v>0</v>
          </cell>
          <cell r="BW16" t="str">
            <v>Property Intended for Sale</v>
          </cell>
          <cell r="CA16">
            <v>2134</v>
          </cell>
        </row>
        <row r="17">
          <cell r="E17" t="str">
            <v>Expenditure Eliminations</v>
          </cell>
          <cell r="I17">
            <v>-86191.03</v>
          </cell>
          <cell r="S17">
            <v>137679.17489000002</v>
          </cell>
          <cell r="Y17" t="str">
            <v>Expenditure Eliminations</v>
          </cell>
          <cell r="AC17">
            <v>0</v>
          </cell>
          <cell r="AM17">
            <v>137679.17489000002</v>
          </cell>
          <cell r="AS17" t="str">
            <v>Expenditure Eliminations</v>
          </cell>
          <cell r="AW17">
            <v>-85436.728602539049</v>
          </cell>
          <cell r="BG17">
            <v>137679.17489000002</v>
          </cell>
          <cell r="BM17" t="str">
            <v>Expenditure Eliminations</v>
          </cell>
          <cell r="BQ17">
            <v>-15640</v>
          </cell>
          <cell r="CA17">
            <v>126580</v>
          </cell>
        </row>
        <row r="18">
          <cell r="D18" t="str">
            <v>Total Expenditure</v>
          </cell>
          <cell r="I18">
            <v>886521.57482514577</v>
          </cell>
          <cell r="N18" t="str">
            <v>Current Liabilities</v>
          </cell>
          <cell r="X18" t="str">
            <v>Total Expenditure</v>
          </cell>
          <cell r="AC18">
            <v>0</v>
          </cell>
          <cell r="AH18" t="str">
            <v>Current Liabilities</v>
          </cell>
          <cell r="AR18" t="str">
            <v>Total Expenditure</v>
          </cell>
          <cell r="AW18">
            <v>859972.59248100384</v>
          </cell>
          <cell r="BB18" t="str">
            <v>Current Liabilities</v>
          </cell>
          <cell r="BL18" t="str">
            <v>Total Expenditure</v>
          </cell>
          <cell r="BQ18">
            <v>738387</v>
          </cell>
          <cell r="BV18" t="str">
            <v>Current Liabilities</v>
          </cell>
        </row>
        <row r="19">
          <cell r="D19" t="str">
            <v>Gross Contribution</v>
          </cell>
          <cell r="I19">
            <v>59706.757104933378</v>
          </cell>
          <cell r="O19" t="str">
            <v>Accounts Payable</v>
          </cell>
          <cell r="S19">
            <v>87933.726919999986</v>
          </cell>
          <cell r="X19" t="str">
            <v>Gross Contribution</v>
          </cell>
          <cell r="AC19">
            <v>0</v>
          </cell>
          <cell r="AI19" t="str">
            <v>Accounts Payable</v>
          </cell>
          <cell r="AM19">
            <v>87933.726919999986</v>
          </cell>
          <cell r="AR19" t="str">
            <v>Gross Contribution</v>
          </cell>
          <cell r="AW19">
            <v>54679.65477476269</v>
          </cell>
          <cell r="BC19" t="str">
            <v>Accounts Payable</v>
          </cell>
          <cell r="BG19">
            <v>87933.726919999986</v>
          </cell>
          <cell r="BL19" t="str">
            <v>Gross Contribution</v>
          </cell>
          <cell r="BQ19">
            <v>51065</v>
          </cell>
          <cell r="BW19" t="str">
            <v>Accounts Payable</v>
          </cell>
          <cell r="CA19">
            <v>80542</v>
          </cell>
        </row>
        <row r="20">
          <cell r="D20" t="str">
            <v>Earnings Before Interest &amp; Tax</v>
          </cell>
          <cell r="I20">
            <v>59706.757104933378</v>
          </cell>
          <cell r="O20" t="str">
            <v>Agency Creditors</v>
          </cell>
          <cell r="S20">
            <v>26050.866600000143</v>
          </cell>
          <cell r="X20" t="str">
            <v>Earnings Before Interest &amp; Tax</v>
          </cell>
          <cell r="AC20">
            <v>0</v>
          </cell>
          <cell r="AI20" t="str">
            <v>Agency Creditors</v>
          </cell>
          <cell r="AM20">
            <v>26050.866600000143</v>
          </cell>
          <cell r="AR20" t="str">
            <v>Earnings Before Interest &amp; Tax</v>
          </cell>
          <cell r="AW20">
            <v>56188.054774762692</v>
          </cell>
          <cell r="BC20" t="str">
            <v>Agency Creditors</v>
          </cell>
          <cell r="BG20">
            <v>26050.866600000143</v>
          </cell>
          <cell r="BL20" t="str">
            <v>Earnings Before Interest &amp; Tax</v>
          </cell>
          <cell r="BQ20">
            <v>51130</v>
          </cell>
          <cell r="BW20" t="str">
            <v>Agency Creditors</v>
          </cell>
          <cell r="CA20">
            <v>30177</v>
          </cell>
        </row>
        <row r="21">
          <cell r="O21" t="str">
            <v>Personal Liabilities (&lt; 1yr)</v>
          </cell>
          <cell r="S21">
            <v>29639.483929999991</v>
          </cell>
          <cell r="AI21" t="str">
            <v>Personal Liabilities (&lt; 1yr)</v>
          </cell>
          <cell r="AM21">
            <v>29639.483929999991</v>
          </cell>
          <cell r="BC21" t="str">
            <v>Personal Liabilities (&lt; 1yr)</v>
          </cell>
          <cell r="BG21">
            <v>29639.483929999991</v>
          </cell>
          <cell r="BW21" t="str">
            <v>Personal Liabilities (&lt; 1yr)</v>
          </cell>
          <cell r="CA21">
            <v>35546</v>
          </cell>
        </row>
        <row r="22">
          <cell r="D22" t="str">
            <v>Accounting NOPAT</v>
          </cell>
          <cell r="I22">
            <v>27650.294591343642</v>
          </cell>
          <cell r="O22" t="str">
            <v>Provision For Taxation</v>
          </cell>
          <cell r="S22">
            <v>-15747.644719999997</v>
          </cell>
          <cell r="X22" t="str">
            <v>Accounting NOPAT</v>
          </cell>
          <cell r="AC22">
            <v>0</v>
          </cell>
          <cell r="AI22" t="str">
            <v>Provision For Taxation</v>
          </cell>
          <cell r="AM22">
            <v>-15747.644719999997</v>
          </cell>
          <cell r="AR22" t="str">
            <v>Accounting NOPAT</v>
          </cell>
          <cell r="AW22">
            <v>28470.238181089826</v>
          </cell>
          <cell r="BC22" t="str">
            <v>Provision For Taxation</v>
          </cell>
          <cell r="BG22">
            <v>-15747.644719999997</v>
          </cell>
          <cell r="BL22" t="str">
            <v>Accounting NOPAT</v>
          </cell>
          <cell r="BQ22">
            <v>22989</v>
          </cell>
          <cell r="BW22" t="str">
            <v>Provision For Taxation</v>
          </cell>
          <cell r="CA22">
            <v>-5976</v>
          </cell>
        </row>
        <row r="23">
          <cell r="O23" t="str">
            <v>Provision For Dividend</v>
          </cell>
          <cell r="S23">
            <v>5155.3999999999996</v>
          </cell>
          <cell r="AI23" t="str">
            <v>Provision For Dividend</v>
          </cell>
          <cell r="AM23">
            <v>5155.3999999999996</v>
          </cell>
          <cell r="BC23" t="str">
            <v>Provision For Dividend</v>
          </cell>
          <cell r="BG23">
            <v>5155.3999999999996</v>
          </cell>
          <cell r="BW23" t="str">
            <v>Provision For Dividend</v>
          </cell>
          <cell r="CA23">
            <v>4132</v>
          </cell>
        </row>
        <row r="24">
          <cell r="D24" t="str">
            <v>Allocation of Support Groups</v>
          </cell>
          <cell r="O24" t="str">
            <v>Other Liabilities</v>
          </cell>
          <cell r="S24">
            <v>-0.24009541713166982</v>
          </cell>
          <cell r="X24" t="str">
            <v>Allocation of Support Groups</v>
          </cell>
          <cell r="AI24" t="str">
            <v>Other Liabilities</v>
          </cell>
          <cell r="AM24">
            <v>-0.24009541713166982</v>
          </cell>
          <cell r="AR24" t="str">
            <v>Allocation of Support Groups</v>
          </cell>
          <cell r="BC24" t="str">
            <v>Other Liabilities</v>
          </cell>
          <cell r="BG24">
            <v>-0.24009541713166982</v>
          </cell>
          <cell r="BL24" t="str">
            <v>Allocation of Support Groups</v>
          </cell>
          <cell r="BW24" t="str">
            <v>Other Liabilities</v>
          </cell>
          <cell r="CA24">
            <v>0.20007999998051673</v>
          </cell>
        </row>
        <row r="25">
          <cell r="E25" t="str">
            <v>Information Services</v>
          </cell>
          <cell r="I25">
            <v>0</v>
          </cell>
          <cell r="S25">
            <v>133031.59263458301</v>
          </cell>
          <cell r="Y25" t="str">
            <v>Information Services</v>
          </cell>
          <cell r="AC25">
            <v>0</v>
          </cell>
          <cell r="AM25">
            <v>133031.59263458301</v>
          </cell>
          <cell r="AS25" t="str">
            <v>Information Services</v>
          </cell>
          <cell r="AW25">
            <v>0</v>
          </cell>
          <cell r="BG25">
            <v>133031.59263458301</v>
          </cell>
          <cell r="BM25" t="str">
            <v>Information Services</v>
          </cell>
          <cell r="BQ25">
            <v>0</v>
          </cell>
          <cell r="CA25">
            <v>144421.20007999998</v>
          </cell>
        </row>
        <row r="26">
          <cell r="E26" t="str">
            <v>Corporate</v>
          </cell>
          <cell r="I26">
            <v>0</v>
          </cell>
          <cell r="Y26" t="str">
            <v>Corporate</v>
          </cell>
          <cell r="AC26">
            <v>0</v>
          </cell>
          <cell r="AS26" t="str">
            <v>Corporate</v>
          </cell>
          <cell r="AW26">
            <v>0</v>
          </cell>
          <cell r="BM26" t="str">
            <v>Corporate</v>
          </cell>
          <cell r="BQ26">
            <v>0</v>
          </cell>
        </row>
        <row r="27">
          <cell r="E27" t="str">
            <v>CEO Reserve</v>
          </cell>
          <cell r="I27">
            <v>0</v>
          </cell>
          <cell r="N27" t="str">
            <v>Net Working Capital</v>
          </cell>
          <cell r="S27">
            <v>4647.5822554170154</v>
          </cell>
          <cell r="Y27" t="str">
            <v>CEO Reserve</v>
          </cell>
          <cell r="AC27">
            <v>0</v>
          </cell>
          <cell r="AH27" t="str">
            <v>Net Working Capital</v>
          </cell>
          <cell r="AM27">
            <v>4647.5822554170154</v>
          </cell>
          <cell r="AS27" t="str">
            <v>CEO Reserve</v>
          </cell>
          <cell r="AW27">
            <v>0</v>
          </cell>
          <cell r="BB27" t="str">
            <v>Net Working Capital</v>
          </cell>
          <cell r="BG27">
            <v>4647.5822554170154</v>
          </cell>
          <cell r="BM27" t="str">
            <v>CEO Reserve</v>
          </cell>
          <cell r="BQ27">
            <v>0</v>
          </cell>
          <cell r="BV27" t="str">
            <v>Net Working Capital</v>
          </cell>
          <cell r="CA27">
            <v>-17841.200079999981</v>
          </cell>
        </row>
        <row r="28">
          <cell r="I28">
            <v>0</v>
          </cell>
          <cell r="AC28">
            <v>0</v>
          </cell>
          <cell r="AW28">
            <v>0</v>
          </cell>
          <cell r="BQ28">
            <v>0</v>
          </cell>
        </row>
        <row r="29">
          <cell r="O29" t="str">
            <v>Fixed Assets</v>
          </cell>
          <cell r="S29">
            <v>327797.34458000003</v>
          </cell>
          <cell r="AI29" t="str">
            <v>Fixed Assets</v>
          </cell>
          <cell r="AM29">
            <v>327797.34458000003</v>
          </cell>
          <cell r="BC29" t="str">
            <v>Fixed Assets</v>
          </cell>
          <cell r="BG29">
            <v>327797.34458000003</v>
          </cell>
          <cell r="BW29" t="str">
            <v>Fixed Assets</v>
          </cell>
          <cell r="CA29">
            <v>331563</v>
          </cell>
        </row>
        <row r="30">
          <cell r="D30" t="str">
            <v>Accounting NOPAT After Allocation of SGs</v>
          </cell>
          <cell r="I30">
            <v>27650.294591343642</v>
          </cell>
          <cell r="O30" t="str">
            <v>Investment Properties</v>
          </cell>
          <cell r="S30">
            <v>10509.95</v>
          </cell>
          <cell r="X30" t="str">
            <v>Accounting NOPAT After Allocation of SGs</v>
          </cell>
          <cell r="AC30">
            <v>0</v>
          </cell>
          <cell r="AI30" t="str">
            <v>Investment Properties</v>
          </cell>
          <cell r="AM30">
            <v>10509.95</v>
          </cell>
          <cell r="AR30" t="str">
            <v>Accounting NOPAT After Allocation of SGs</v>
          </cell>
          <cell r="AW30">
            <v>28470.238181089826</v>
          </cell>
          <cell r="BC30" t="str">
            <v>Investment Properties</v>
          </cell>
          <cell r="BG30">
            <v>10509.95</v>
          </cell>
          <cell r="BL30" t="str">
            <v>Accounting NOPAT After Allocation of SGs</v>
          </cell>
          <cell r="BQ30">
            <v>22989</v>
          </cell>
          <cell r="BW30" t="str">
            <v>Investment Properties</v>
          </cell>
          <cell r="CA30">
            <v>10437</v>
          </cell>
        </row>
        <row r="31">
          <cell r="O31" t="str">
            <v>Investments</v>
          </cell>
          <cell r="S31">
            <v>0</v>
          </cell>
          <cell r="AI31" t="str">
            <v>Investments</v>
          </cell>
          <cell r="AM31">
            <v>0</v>
          </cell>
          <cell r="BC31" t="str">
            <v>Investments</v>
          </cell>
          <cell r="BG31">
            <v>0</v>
          </cell>
          <cell r="BW31" t="str">
            <v>Investments</v>
          </cell>
          <cell r="CA31">
            <v>0</v>
          </cell>
        </row>
        <row r="32">
          <cell r="D32" t="str">
            <v>Allocation of Accounting Tax Expense</v>
          </cell>
          <cell r="O32" t="str">
            <v>Goodwill</v>
          </cell>
          <cell r="S32">
            <v>9817</v>
          </cell>
          <cell r="X32" t="str">
            <v>Allocation of Accounting Tax Expense</v>
          </cell>
          <cell r="AI32" t="str">
            <v>Goodwill</v>
          </cell>
          <cell r="AM32">
            <v>9817</v>
          </cell>
          <cell r="AR32" t="str">
            <v>Allocation of Accounting Tax Expense</v>
          </cell>
          <cell r="BC32" t="str">
            <v>Goodwill</v>
          </cell>
          <cell r="BG32">
            <v>9817</v>
          </cell>
          <cell r="BL32" t="str">
            <v>Allocation of Accounting Tax Expense</v>
          </cell>
          <cell r="BW32" t="str">
            <v>Goodwill</v>
          </cell>
          <cell r="CA32">
            <v>7249.2000799999996</v>
          </cell>
        </row>
        <row r="33">
          <cell r="E33" t="str">
            <v>Share of Total Corporate Tax - n.a.</v>
          </cell>
          <cell r="I33">
            <v>0</v>
          </cell>
          <cell r="O33" t="str">
            <v>Associates</v>
          </cell>
          <cell r="S33">
            <v>7156</v>
          </cell>
          <cell r="Y33" t="str">
            <v>Share of Total Corporate Tax - n.a.</v>
          </cell>
          <cell r="AC33">
            <v>0</v>
          </cell>
          <cell r="AI33" t="str">
            <v>Associates</v>
          </cell>
          <cell r="AM33">
            <v>7156</v>
          </cell>
          <cell r="AS33" t="str">
            <v>Share of Total Corporate Tax - n.a.</v>
          </cell>
          <cell r="AW33">
            <v>0</v>
          </cell>
          <cell r="BC33" t="str">
            <v>Associates</v>
          </cell>
          <cell r="BG33">
            <v>7156</v>
          </cell>
          <cell r="BM33" t="str">
            <v>Share of Total Corporate Tax - n.a.</v>
          </cell>
          <cell r="BQ33">
            <v>0</v>
          </cell>
          <cell r="BW33" t="str">
            <v>Associates</v>
          </cell>
          <cell r="CA33">
            <v>8120</v>
          </cell>
        </row>
        <row r="34">
          <cell r="E34" t="str">
            <v>Share of Support Groups Tax - n.a.</v>
          </cell>
          <cell r="I34">
            <v>0</v>
          </cell>
          <cell r="O34" t="str">
            <v>Deferred Tax Asset</v>
          </cell>
          <cell r="S34">
            <v>19086.227444582881</v>
          </cell>
          <cell r="Y34" t="str">
            <v>Share of Support Groups Tax - n.a.</v>
          </cell>
          <cell r="AC34">
            <v>0</v>
          </cell>
          <cell r="AI34" t="str">
            <v>Deferred Tax Asset</v>
          </cell>
          <cell r="AM34">
            <v>19086.227444582881</v>
          </cell>
          <cell r="AS34" t="str">
            <v>Share of Support Groups Tax - n.a.</v>
          </cell>
          <cell r="AW34">
            <v>0</v>
          </cell>
          <cell r="BC34" t="str">
            <v>Deferred Tax Asset</v>
          </cell>
          <cell r="BG34">
            <v>19086.227444582881</v>
          </cell>
          <cell r="BM34" t="str">
            <v>Share of Support Groups Tax - n.a.</v>
          </cell>
          <cell r="BQ34">
            <v>0</v>
          </cell>
          <cell r="BW34" t="str">
            <v>Deferred Tax Asset</v>
          </cell>
          <cell r="CA34">
            <v>19553</v>
          </cell>
        </row>
        <row r="35">
          <cell r="I35">
            <v>0</v>
          </cell>
          <cell r="N35" t="str">
            <v>Non-Current Assets</v>
          </cell>
          <cell r="S35">
            <v>374366.52202458296</v>
          </cell>
          <cell r="AC35">
            <v>0</v>
          </cell>
          <cell r="AH35" t="str">
            <v>Non-Current Assets</v>
          </cell>
          <cell r="AM35">
            <v>374366.52202458296</v>
          </cell>
          <cell r="AW35">
            <v>0</v>
          </cell>
          <cell r="BB35" t="str">
            <v>Non-Current Assets</v>
          </cell>
          <cell r="BG35">
            <v>374366.52202458296</v>
          </cell>
          <cell r="BQ35">
            <v>0</v>
          </cell>
          <cell r="BV35" t="str">
            <v>Non-Current Assets</v>
          </cell>
          <cell r="CA35">
            <v>376922.20007999998</v>
          </cell>
        </row>
        <row r="37">
          <cell r="D37" t="str">
            <v>Accounting NOPAT After Allocation of Tax</v>
          </cell>
          <cell r="I37">
            <v>27650.294591343642</v>
          </cell>
          <cell r="N37" t="str">
            <v>Allocated Capital Employed</v>
          </cell>
          <cell r="S37">
            <v>379014.10427999997</v>
          </cell>
          <cell r="X37" t="str">
            <v>Accounting NOPAT After Allocation of Tax</v>
          </cell>
          <cell r="AC37">
            <v>0</v>
          </cell>
          <cell r="AH37" t="str">
            <v>Allocated Capital Employed</v>
          </cell>
          <cell r="AM37">
            <v>379014.10427999997</v>
          </cell>
          <cell r="AR37" t="str">
            <v>Accounting NOPAT After Allocation of Tax</v>
          </cell>
          <cell r="AW37">
            <v>28470.238181089826</v>
          </cell>
          <cell r="BB37" t="str">
            <v>Allocated Capital Employed</v>
          </cell>
          <cell r="BG37">
            <v>379014.10427999997</v>
          </cell>
          <cell r="BL37" t="str">
            <v>Accounting NOPAT After Allocation of Tax</v>
          </cell>
          <cell r="BQ37">
            <v>22989</v>
          </cell>
          <cell r="BV37" t="str">
            <v>Allocated Capital Employed</v>
          </cell>
          <cell r="CA37">
            <v>359081</v>
          </cell>
        </row>
        <row r="39">
          <cell r="D39" t="str">
            <v>EVA Adjustments</v>
          </cell>
          <cell r="N39" t="str">
            <v>Allocation of Support Groups</v>
          </cell>
          <cell r="X39" t="str">
            <v>EVA Adjustments</v>
          </cell>
          <cell r="AH39" t="str">
            <v>Allocation of Support Groups</v>
          </cell>
          <cell r="AR39" t="str">
            <v>EVA Adjustments</v>
          </cell>
          <cell r="BB39" t="str">
            <v>Allocation of Support Groups</v>
          </cell>
          <cell r="BL39" t="str">
            <v>EVA Adjustments</v>
          </cell>
          <cell r="BV39" t="str">
            <v>Allocation of Support Groups</v>
          </cell>
        </row>
        <row r="40">
          <cell r="D40" t="str">
            <v>Historical b.f.</v>
          </cell>
          <cell r="O40" t="str">
            <v>Information Services</v>
          </cell>
          <cell r="S40">
            <v>0</v>
          </cell>
          <cell r="X40" t="str">
            <v>Historical b.f.</v>
          </cell>
          <cell r="AI40" t="str">
            <v>Information Services</v>
          </cell>
          <cell r="AM40">
            <v>0</v>
          </cell>
          <cell r="AR40" t="str">
            <v>Historical b.f.</v>
          </cell>
          <cell r="BC40" t="str">
            <v>Information Services</v>
          </cell>
          <cell r="BG40">
            <v>0</v>
          </cell>
          <cell r="BL40" t="str">
            <v>Historical b.f.</v>
          </cell>
          <cell r="BW40" t="str">
            <v>Information Services</v>
          </cell>
          <cell r="CA40">
            <v>0</v>
          </cell>
        </row>
        <row r="41">
          <cell r="E41" t="str">
            <v>Severances</v>
          </cell>
          <cell r="I41">
            <v>-8858.0744285714263</v>
          </cell>
          <cell r="O41" t="str">
            <v>Corporate</v>
          </cell>
          <cell r="S41">
            <v>0</v>
          </cell>
          <cell r="Y41" t="str">
            <v>Severances</v>
          </cell>
          <cell r="AC41">
            <v>-8858.0744285714263</v>
          </cell>
          <cell r="AI41" t="str">
            <v>Corporate</v>
          </cell>
          <cell r="AM41">
            <v>0</v>
          </cell>
          <cell r="AS41" t="str">
            <v>Severances</v>
          </cell>
          <cell r="AW41">
            <v>-8858.0744285714263</v>
          </cell>
          <cell r="BC41" t="str">
            <v>Corporate</v>
          </cell>
          <cell r="BG41">
            <v>0</v>
          </cell>
          <cell r="BM41" t="str">
            <v>Severances</v>
          </cell>
          <cell r="BQ41">
            <v>-11697.428571428572</v>
          </cell>
          <cell r="BW41" t="str">
            <v>Corporate</v>
          </cell>
          <cell r="CA41">
            <v>0</v>
          </cell>
        </row>
        <row r="42">
          <cell r="E42" t="str">
            <v>Abnormal Items Revenue/(Cost)</v>
          </cell>
          <cell r="I42">
            <v>-3189.5714285714289</v>
          </cell>
          <cell r="O42" t="str">
            <v>CEO Reserve</v>
          </cell>
          <cell r="S42">
            <v>0</v>
          </cell>
          <cell r="Y42" t="str">
            <v>Abnormal Items Revenue/(Cost)</v>
          </cell>
          <cell r="AC42">
            <v>-3189.5714285714289</v>
          </cell>
          <cell r="AI42" t="str">
            <v>CEO Reserve</v>
          </cell>
          <cell r="AM42">
            <v>0</v>
          </cell>
          <cell r="AS42" t="str">
            <v>Abnormal Items Revenue/(Cost)</v>
          </cell>
          <cell r="AW42">
            <v>-3189.5714285714289</v>
          </cell>
          <cell r="BC42" t="str">
            <v>CEO Reserve</v>
          </cell>
          <cell r="BG42">
            <v>0</v>
          </cell>
          <cell r="BM42" t="str">
            <v>Abnormal Items Revenue/(Cost)</v>
          </cell>
          <cell r="BQ42">
            <v>-7199.4285714285716</v>
          </cell>
          <cell r="BW42" t="str">
            <v>CEO Reserve</v>
          </cell>
          <cell r="CA42">
            <v>0</v>
          </cell>
        </row>
        <row r="43">
          <cell r="E43" t="str">
            <v>Tax on above Adjustments</v>
          </cell>
          <cell r="I43">
            <v>3975.7231328571424</v>
          </cell>
          <cell r="S43">
            <v>0</v>
          </cell>
          <cell r="Y43" t="str">
            <v>Tax on above Adjustments</v>
          </cell>
          <cell r="AC43">
            <v>3975.7231328571424</v>
          </cell>
          <cell r="AM43">
            <v>0</v>
          </cell>
          <cell r="AS43" t="str">
            <v>Tax on above Adjustments</v>
          </cell>
          <cell r="AW43">
            <v>3975.7231328571424</v>
          </cell>
          <cell r="BG43">
            <v>0</v>
          </cell>
          <cell r="BM43" t="str">
            <v>Tax on above Adjustments</v>
          </cell>
          <cell r="BQ43">
            <v>6235.9628571428584</v>
          </cell>
          <cell r="CA43">
            <v>0</v>
          </cell>
        </row>
        <row r="44">
          <cell r="I44">
            <v>-8071.9227242857132</v>
          </cell>
          <cell r="AC44">
            <v>-8071.9227242857132</v>
          </cell>
          <cell r="AW44">
            <v>-8071.9227242857132</v>
          </cell>
          <cell r="BQ44">
            <v>-12660.894285714287</v>
          </cell>
        </row>
        <row r="45">
          <cell r="D45" t="str">
            <v>Current</v>
          </cell>
          <cell r="N45" t="str">
            <v>Capital Employed After Allocation of SGs</v>
          </cell>
          <cell r="S45">
            <v>379014.10427999997</v>
          </cell>
          <cell r="X45" t="str">
            <v>Current</v>
          </cell>
          <cell r="AH45" t="str">
            <v>Capital Employed After Allocation of SGs</v>
          </cell>
          <cell r="AM45">
            <v>379014.10427999997</v>
          </cell>
          <cell r="AR45" t="str">
            <v>Current</v>
          </cell>
          <cell r="BB45" t="str">
            <v>Capital Employed After Allocation of SGs</v>
          </cell>
          <cell r="BG45">
            <v>379014.10427999997</v>
          </cell>
          <cell r="BL45" t="str">
            <v>Current</v>
          </cell>
          <cell r="BV45" t="str">
            <v>Capital Employed After Allocation of SGs</v>
          </cell>
          <cell r="CA45">
            <v>359081</v>
          </cell>
        </row>
        <row r="46">
          <cell r="E46" t="str">
            <v>Severances</v>
          </cell>
          <cell r="I46">
            <v>8600.9360000000015</v>
          </cell>
          <cell r="Y46" t="str">
            <v>Severances</v>
          </cell>
          <cell r="AC46">
            <v>0</v>
          </cell>
          <cell r="AS46" t="str">
            <v>Severances</v>
          </cell>
          <cell r="AW46">
            <v>4791.4733341064448</v>
          </cell>
          <cell r="BM46" t="str">
            <v>Severances</v>
          </cell>
          <cell r="BQ46">
            <v>2297.5210000000002</v>
          </cell>
        </row>
        <row r="47">
          <cell r="E47" t="str">
            <v>Abnormal Items Revenue/(Cost)</v>
          </cell>
          <cell r="I47">
            <v>0</v>
          </cell>
          <cell r="N47" t="str">
            <v>EVA Adjustments</v>
          </cell>
          <cell r="Y47" t="str">
            <v>Abnormal Items Revenue/(Cost)</v>
          </cell>
          <cell r="AC47">
            <v>0</v>
          </cell>
          <cell r="AH47" t="str">
            <v>EVA Adjustments</v>
          </cell>
          <cell r="AS47" t="str">
            <v>Abnormal Items Revenue/(Cost)</v>
          </cell>
          <cell r="AW47">
            <v>0</v>
          </cell>
          <cell r="BB47" t="str">
            <v>EVA Adjustments</v>
          </cell>
          <cell r="BM47" t="str">
            <v>Abnormal Items Revenue/(Cost)</v>
          </cell>
          <cell r="BQ47">
            <v>0</v>
          </cell>
          <cell r="BV47" t="str">
            <v>EVA Adjustments</v>
          </cell>
        </row>
        <row r="48">
          <cell r="E48" t="str">
            <v>Amortised Goodwill</v>
          </cell>
          <cell r="I48">
            <v>4469.9639999999999</v>
          </cell>
          <cell r="N48" t="str">
            <v>Historical b.f.</v>
          </cell>
          <cell r="Y48" t="str">
            <v>Amortised Goodwill</v>
          </cell>
          <cell r="AC48">
            <v>0</v>
          </cell>
          <cell r="AH48" t="str">
            <v>Historical b.f.</v>
          </cell>
          <cell r="AS48" t="str">
            <v>Amortised Goodwill</v>
          </cell>
          <cell r="AW48">
            <v>4470.1280000000006</v>
          </cell>
          <cell r="BB48" t="str">
            <v>Historical b.f.</v>
          </cell>
          <cell r="BM48" t="str">
            <v>Amortised Goodwill</v>
          </cell>
          <cell r="BQ48">
            <v>2588</v>
          </cell>
          <cell r="BV48" t="str">
            <v>Historical b.f.</v>
          </cell>
        </row>
        <row r="49">
          <cell r="E49" t="str">
            <v>Operating Leases</v>
          </cell>
          <cell r="I49">
            <v>10599.229799999997</v>
          </cell>
          <cell r="O49" t="str">
            <v>Capitalised Severances</v>
          </cell>
          <cell r="S49">
            <v>25317.734784285713</v>
          </cell>
          <cell r="Y49" t="str">
            <v>Operating Leases</v>
          </cell>
          <cell r="AC49">
            <v>10599.229800000001</v>
          </cell>
          <cell r="AI49" t="str">
            <v>Capitalised Severances</v>
          </cell>
          <cell r="AM49">
            <v>25317.734784285713</v>
          </cell>
          <cell r="AS49" t="str">
            <v>Operating Leases</v>
          </cell>
          <cell r="AW49">
            <v>10782.248434927807</v>
          </cell>
          <cell r="BC49" t="str">
            <v>Capitalised Severances</v>
          </cell>
          <cell r="BG49">
            <v>25317.734784285713</v>
          </cell>
          <cell r="BM49" t="str">
            <v>Operating Leases</v>
          </cell>
          <cell r="BQ49">
            <v>8725.5085687499995</v>
          </cell>
          <cell r="BW49" t="str">
            <v>Capitalised Severances</v>
          </cell>
          <cell r="CA49">
            <v>31615.672857142854</v>
          </cell>
        </row>
        <row r="50">
          <cell r="E50" t="str">
            <v>Smoothed Property Writedowns</v>
          </cell>
          <cell r="I50">
            <v>0</v>
          </cell>
          <cell r="O50" t="str">
            <v>Capitalised Abnormals</v>
          </cell>
          <cell r="S50">
            <v>3049.64857142857</v>
          </cell>
          <cell r="Y50" t="str">
            <v>Smoothed Property Writedowns</v>
          </cell>
          <cell r="AC50">
            <v>0</v>
          </cell>
          <cell r="AI50" t="str">
            <v>Capitalised Abnormals</v>
          </cell>
          <cell r="AM50">
            <v>3049.64857142857</v>
          </cell>
          <cell r="AS50" t="str">
            <v>Smoothed Property Writedowns</v>
          </cell>
          <cell r="AW50">
            <v>0</v>
          </cell>
          <cell r="BC50" t="str">
            <v>Capitalised Abnormals</v>
          </cell>
          <cell r="BG50">
            <v>3049.64857142857</v>
          </cell>
          <cell r="BM50" t="str">
            <v>Smoothed Property Writedowns</v>
          </cell>
          <cell r="BQ50">
            <v>0</v>
          </cell>
          <cell r="BW50" t="str">
            <v>Capitalised Abnormals</v>
          </cell>
          <cell r="CA50">
            <v>7873.2657142857133</v>
          </cell>
        </row>
        <row r="51">
          <cell r="E51" t="str">
            <v>Smoothed Property Revaluations</v>
          </cell>
          <cell r="I51">
            <v>0</v>
          </cell>
          <cell r="O51" t="str">
            <v>Capitalised Goodwill</v>
          </cell>
          <cell r="S51">
            <v>9259</v>
          </cell>
          <cell r="Y51" t="str">
            <v>Smoothed Property Revaluations</v>
          </cell>
          <cell r="AC51">
            <v>0</v>
          </cell>
          <cell r="AI51" t="str">
            <v>Capitalised Goodwill</v>
          </cell>
          <cell r="AM51">
            <v>9259</v>
          </cell>
          <cell r="AS51" t="str">
            <v>Smoothed Property Revaluations</v>
          </cell>
          <cell r="AW51">
            <v>0</v>
          </cell>
          <cell r="BC51" t="str">
            <v>Capitalised Goodwill</v>
          </cell>
          <cell r="BG51">
            <v>9259</v>
          </cell>
          <cell r="BM51" t="str">
            <v>Smoothed Property Revaluations</v>
          </cell>
          <cell r="BQ51">
            <v>0</v>
          </cell>
          <cell r="BW51" t="str">
            <v>Capitalised Goodwill</v>
          </cell>
          <cell r="CA51">
            <v>6671</v>
          </cell>
        </row>
        <row r="52">
          <cell r="E52" t="str">
            <v>Long-term Personnel Provision</v>
          </cell>
          <cell r="I52">
            <v>9.0949470177292824E-13</v>
          </cell>
          <cell r="S52">
            <v>37626.383355714279</v>
          </cell>
          <cell r="Y52" t="str">
            <v>Long-term Personnel Provision</v>
          </cell>
          <cell r="AC52">
            <v>-7369.7378599999984</v>
          </cell>
          <cell r="AM52">
            <v>37626.383355714279</v>
          </cell>
          <cell r="AS52" t="str">
            <v>Long-term Personnel Provision</v>
          </cell>
          <cell r="AW52">
            <v>211.26214000000164</v>
          </cell>
          <cell r="BG52">
            <v>37626.383355714279</v>
          </cell>
          <cell r="BM52" t="str">
            <v>Long-term Personnel Provision</v>
          </cell>
          <cell r="BQ52">
            <v>417.73785999999836</v>
          </cell>
          <cell r="CA52">
            <v>46159.938571428567</v>
          </cell>
        </row>
        <row r="53">
          <cell r="E53" t="str">
            <v>Net Financing Costs</v>
          </cell>
          <cell r="I53">
            <v>16605.38592896175</v>
          </cell>
          <cell r="N53" t="str">
            <v>Current</v>
          </cell>
          <cell r="Y53" t="str">
            <v>Net Financing Costs</v>
          </cell>
          <cell r="AC53">
            <v>0</v>
          </cell>
          <cell r="AH53" t="str">
            <v>Current</v>
          </cell>
          <cell r="AS53" t="str">
            <v>Net Financing Costs</v>
          </cell>
          <cell r="AW53">
            <v>14278.830952380955</v>
          </cell>
          <cell r="BB53" t="str">
            <v>Current</v>
          </cell>
          <cell r="BM53" t="str">
            <v>Net Financing Costs</v>
          </cell>
          <cell r="BQ53">
            <v>14096</v>
          </cell>
          <cell r="BV53" t="str">
            <v>Current</v>
          </cell>
        </row>
        <row r="54">
          <cell r="E54" t="str">
            <v>Total Tax Adjustments</v>
          </cell>
          <cell r="I54">
            <v>-11815.604625974498</v>
          </cell>
          <cell r="O54" t="str">
            <v>Capitalised Severances</v>
          </cell>
          <cell r="S54">
            <v>0</v>
          </cell>
          <cell r="Y54" t="str">
            <v>Total Tax Adjustments</v>
          </cell>
          <cell r="AC54">
            <v>15588.48161058288</v>
          </cell>
          <cell r="AI54" t="str">
            <v>Capitalised Severances</v>
          </cell>
          <cell r="AM54">
            <v>0</v>
          </cell>
          <cell r="AS54" t="str">
            <v>Total Tax Adjustments</v>
          </cell>
          <cell r="AW54">
            <v>-9851.3423980670195</v>
          </cell>
          <cell r="BC54" t="str">
            <v>Capitalised Severances</v>
          </cell>
          <cell r="BG54">
            <v>0</v>
          </cell>
          <cell r="BM54" t="str">
            <v>Total Tax Adjustments</v>
          </cell>
          <cell r="BQ54">
            <v>-7822.5072022703816</v>
          </cell>
          <cell r="BW54" t="str">
            <v>Capitalised Severances</v>
          </cell>
          <cell r="CA54">
            <v>0</v>
          </cell>
        </row>
        <row r="55">
          <cell r="I55">
            <v>28459.911102987251</v>
          </cell>
          <cell r="O55" t="str">
            <v>Capitalised Abnormals</v>
          </cell>
          <cell r="S55">
            <v>0</v>
          </cell>
          <cell r="AC55">
            <v>18817.973550582883</v>
          </cell>
          <cell r="AI55" t="str">
            <v>Capitalised Abnormals</v>
          </cell>
          <cell r="AM55">
            <v>0</v>
          </cell>
          <cell r="AW55">
            <v>24682.600463348193</v>
          </cell>
          <cell r="BC55" t="str">
            <v>Capitalised Abnormals</v>
          </cell>
          <cell r="BG55">
            <v>0</v>
          </cell>
          <cell r="BQ55">
            <v>20302.260226479615</v>
          </cell>
          <cell r="BW55" t="str">
            <v>Capitalised Abnormals</v>
          </cell>
          <cell r="CA55">
            <v>0</v>
          </cell>
        </row>
        <row r="56">
          <cell r="O56" t="str">
            <v>Capitalised Goodwill</v>
          </cell>
          <cell r="S56">
            <v>0</v>
          </cell>
          <cell r="AI56" t="str">
            <v>Capitalised Goodwill</v>
          </cell>
          <cell r="AM56">
            <v>0</v>
          </cell>
          <cell r="BC56" t="str">
            <v>Capitalised Goodwill</v>
          </cell>
          <cell r="BG56">
            <v>0</v>
          </cell>
          <cell r="BW56" t="str">
            <v>Capitalised Goodwill</v>
          </cell>
          <cell r="CA56">
            <v>0</v>
          </cell>
        </row>
        <row r="57">
          <cell r="D57" t="str">
            <v>Total EVA Adjustments</v>
          </cell>
          <cell r="I57">
            <v>20387.988378701539</v>
          </cell>
          <cell r="O57" t="str">
            <v>Capitalised Leases</v>
          </cell>
          <cell r="S57">
            <v>102653.0419852941</v>
          </cell>
          <cell r="X57" t="str">
            <v>Total EVA Adjustments</v>
          </cell>
          <cell r="AC57">
            <v>10746.050826297171</v>
          </cell>
          <cell r="AI57" t="str">
            <v>Capitalised Leases</v>
          </cell>
          <cell r="AM57">
            <v>102653.0419852941</v>
          </cell>
          <cell r="AR57" t="str">
            <v>Total EVA Adjustments</v>
          </cell>
          <cell r="AW57">
            <v>16610.677739062481</v>
          </cell>
          <cell r="BC57" t="str">
            <v>Capitalised Leases</v>
          </cell>
          <cell r="BG57">
            <v>102653.0419852941</v>
          </cell>
          <cell r="BL57" t="str">
            <v>Total EVA Adjustments</v>
          </cell>
          <cell r="BQ57">
            <v>7641.3659407653286</v>
          </cell>
          <cell r="BW57" t="str">
            <v>Capitalised Leases</v>
          </cell>
          <cell r="CA57">
            <v>100949.23319999999</v>
          </cell>
        </row>
        <row r="58">
          <cell r="O58" t="str">
            <v>Smoothed Net Property Revaluations</v>
          </cell>
          <cell r="S58">
            <v>-35615.24218999999</v>
          </cell>
          <cell r="AI58" t="str">
            <v>Smoothed Net Property Revaluations</v>
          </cell>
          <cell r="AM58">
            <v>-35615.24218999999</v>
          </cell>
          <cell r="BC58" t="str">
            <v>Smoothed Net Property Revaluations</v>
          </cell>
          <cell r="BG58">
            <v>-35615.24218999999</v>
          </cell>
          <cell r="BW58" t="str">
            <v>Smoothed Net Property Revaluations</v>
          </cell>
          <cell r="CA58">
            <v>-41615</v>
          </cell>
        </row>
        <row r="59">
          <cell r="D59" t="str">
            <v>ECONOMIC NOPAT</v>
          </cell>
          <cell r="I59">
            <v>48038.282970045184</v>
          </cell>
          <cell r="O59" t="str">
            <v>Surplus Cash</v>
          </cell>
          <cell r="S59">
            <v>0</v>
          </cell>
          <cell r="X59" t="str">
            <v>ECONOMIC NOPAT</v>
          </cell>
          <cell r="AC59">
            <v>10746.050826297171</v>
          </cell>
          <cell r="AI59" t="str">
            <v>Surplus Cash</v>
          </cell>
          <cell r="AM59">
            <v>0</v>
          </cell>
          <cell r="AR59" t="str">
            <v>ECONOMIC NOPAT</v>
          </cell>
          <cell r="AW59">
            <v>45080.915920152307</v>
          </cell>
          <cell r="BC59" t="str">
            <v>Surplus Cash</v>
          </cell>
          <cell r="BG59">
            <v>0</v>
          </cell>
          <cell r="BL59" t="str">
            <v>ECONOMIC NOPAT</v>
          </cell>
          <cell r="BQ59">
            <v>30630.365940765329</v>
          </cell>
          <cell r="BW59" t="str">
            <v>Surplus Cash</v>
          </cell>
          <cell r="CA59">
            <v>0</v>
          </cell>
        </row>
        <row r="60">
          <cell r="O60" t="str">
            <v>Provision For Dividend</v>
          </cell>
          <cell r="S60">
            <v>5155.3999999999996</v>
          </cell>
          <cell r="AI60" t="str">
            <v>Provision For Dividend</v>
          </cell>
          <cell r="AM60">
            <v>5155.3999999999996</v>
          </cell>
          <cell r="BC60" t="str">
            <v>Provision For Dividend</v>
          </cell>
          <cell r="BG60">
            <v>5155.3999999999996</v>
          </cell>
          <cell r="BW60" t="str">
            <v>Provision For Dividend</v>
          </cell>
          <cell r="CA60">
            <v>4132</v>
          </cell>
        </row>
        <row r="61">
          <cell r="O61" t="str">
            <v>Deferred Tax Asset</v>
          </cell>
          <cell r="S61">
            <v>-19086.227444582881</v>
          </cell>
          <cell r="AI61" t="str">
            <v>Deferred Tax Asset</v>
          </cell>
          <cell r="AM61">
            <v>-19086.227444582881</v>
          </cell>
          <cell r="BC61" t="str">
            <v>Deferred Tax Asset</v>
          </cell>
          <cell r="BG61">
            <v>-19086.227444582881</v>
          </cell>
          <cell r="BW61" t="str">
            <v>Deferred Tax Asset</v>
          </cell>
          <cell r="CA61">
            <v>-19553</v>
          </cell>
        </row>
        <row r="62">
          <cell r="S62">
            <v>53106.972350711221</v>
          </cell>
          <cell r="AM62">
            <v>53106.972350711221</v>
          </cell>
          <cell r="BG62">
            <v>53106.972350711221</v>
          </cell>
          <cell r="CA62">
            <v>43913.233199999988</v>
          </cell>
        </row>
        <row r="64">
          <cell r="N64" t="str">
            <v>Total EVA Adjustments</v>
          </cell>
          <cell r="S64">
            <v>90733.3557064255</v>
          </cell>
          <cell r="AH64" t="str">
            <v>Total EVA Adjustments</v>
          </cell>
          <cell r="AM64">
            <v>90733.3557064255</v>
          </cell>
          <cell r="BB64" t="str">
            <v>Total EVA Adjustments</v>
          </cell>
          <cell r="BG64">
            <v>90733.3557064255</v>
          </cell>
          <cell r="BV64" t="str">
            <v>Total EVA Adjustments</v>
          </cell>
          <cell r="CA64">
            <v>90073.171771428548</v>
          </cell>
        </row>
        <row r="66">
          <cell r="N66" t="str">
            <v>Opening ECONOMIC CAPITAL EMPLOYED</v>
          </cell>
          <cell r="S66">
            <v>469747.45998642547</v>
          </cell>
          <cell r="AH66" t="str">
            <v>Opening ECONOMIC CAPITAL EMPLOYED</v>
          </cell>
          <cell r="AM66">
            <v>469747.45998642547</v>
          </cell>
          <cell r="BB66" t="str">
            <v>Opening ECONOMIC CAPITAL EMPLOYED</v>
          </cell>
          <cell r="BG66">
            <v>469747.45998642547</v>
          </cell>
          <cell r="BV66" t="str">
            <v>Opening ECONOMIC CAPITAL EMPLOYED</v>
          </cell>
          <cell r="CA66">
            <v>449154.17177142855</v>
          </cell>
        </row>
        <row r="69">
          <cell r="C69" t="str">
            <v>ECONOMIC VALUE ADDED (EVA)</v>
          </cell>
          <cell r="W69" t="str">
            <v>ECONOMIC VALUE ADDED (EVA)</v>
          </cell>
          <cell r="AQ69" t="str">
            <v>ECONOMIC VALUE ADDED (EVA)</v>
          </cell>
          <cell r="BK69" t="str">
            <v>ECONOMIC VALUE ADDED (EVA)</v>
          </cell>
        </row>
        <row r="71">
          <cell r="D71" t="str">
            <v>Economic NOPAT</v>
          </cell>
          <cell r="I71">
            <v>48038.282970045184</v>
          </cell>
          <cell r="X71" t="str">
            <v>Economic NOPAT</v>
          </cell>
          <cell r="AC71">
            <v>10746.050826297171</v>
          </cell>
          <cell r="AR71" t="str">
            <v>Economic NOPAT</v>
          </cell>
          <cell r="AW71">
            <v>45080.915920152307</v>
          </cell>
          <cell r="BL71" t="str">
            <v>Economic NOPAT</v>
          </cell>
          <cell r="BQ71">
            <v>30630.365940765329</v>
          </cell>
        </row>
        <row r="73">
          <cell r="E73" t="str">
            <v>Year Opening Economic Capital Employed</v>
          </cell>
          <cell r="I73">
            <v>469747.45998642547</v>
          </cell>
          <cell r="Y73" t="str">
            <v>Year Opening Economic Capital Employed</v>
          </cell>
          <cell r="AC73">
            <v>469747.45998642547</v>
          </cell>
          <cell r="AS73" t="str">
            <v>Year Opening Economic Capital Employed</v>
          </cell>
          <cell r="AW73">
            <v>469747.45998642547</v>
          </cell>
          <cell r="BM73" t="str">
            <v>Year Opening Economic Capital Employed</v>
          </cell>
          <cell r="BQ73">
            <v>449154.17177142855</v>
          </cell>
        </row>
        <row r="74">
          <cell r="E74" t="str">
            <v>times Business Unit Cost of Capital Rate</v>
          </cell>
          <cell r="I74">
            <v>9.6329016775791101E-2</v>
          </cell>
          <cell r="L74" t="str">
            <v>NOTE</v>
          </cell>
          <cell r="Y74" t="str">
            <v>times Business Unit Cost of Capital Rate</v>
          </cell>
          <cell r="AC74">
            <v>9.6329016775791101E-2</v>
          </cell>
          <cell r="AF74" t="str">
            <v>NOTE</v>
          </cell>
          <cell r="AS74" t="str">
            <v>times Business Unit Cost of Capital Rate</v>
          </cell>
          <cell r="AW74">
            <v>9.6329016775791101E-2</v>
          </cell>
          <cell r="AZ74" t="str">
            <v>NOTE</v>
          </cell>
          <cell r="BM74" t="str">
            <v>times Business Unit Cost of Capital Rate</v>
          </cell>
          <cell r="BQ74">
            <v>0.109848590172775</v>
          </cell>
          <cell r="BT74" t="str">
            <v>NOTE</v>
          </cell>
        </row>
        <row r="75">
          <cell r="D75" t="str">
            <v>Capital Charge</v>
          </cell>
          <cell r="I75">
            <v>45250.31095341764</v>
          </cell>
          <cell r="L75" t="str">
            <v>Support Group costs have been allocated where possible, and</v>
          </cell>
          <cell r="X75" t="str">
            <v>Capital Charge</v>
          </cell>
          <cell r="AC75">
            <v>45250.31095341764</v>
          </cell>
          <cell r="AF75" t="str">
            <v>Support Group costs have been allocated where possible, and</v>
          </cell>
          <cell r="AR75" t="str">
            <v>Capital Charge</v>
          </cell>
          <cell r="AW75">
            <v>45250.31095341764</v>
          </cell>
          <cell r="AZ75" t="str">
            <v>Support Group costs have been allocated where possible, and</v>
          </cell>
          <cell r="BL75" t="str">
            <v>Capital Charge</v>
          </cell>
          <cell r="BQ75">
            <v>49338.952539311838</v>
          </cell>
          <cell r="BT75" t="str">
            <v>Support Group costs have been allocated where possible, and</v>
          </cell>
        </row>
        <row r="76">
          <cell r="L76" t="str">
            <v>Rent Charges Paid to NZPPL have been capitalised in the BUs.</v>
          </cell>
          <cell r="AF76" t="str">
            <v>Rent Charges Paid to NZPPL have been capitalised in the BUs.</v>
          </cell>
          <cell r="AZ76" t="str">
            <v>Rent Charges Paid to NZPPL have been capitalised in the BUs.</v>
          </cell>
          <cell r="BT76" t="str">
            <v>Rent Charges Paid to NZPPL have been capitalised in the BUs.</v>
          </cell>
        </row>
        <row r="77">
          <cell r="D77" t="str">
            <v>ECONOMIC VALUE ADDED</v>
          </cell>
          <cell r="I77">
            <v>2787.9720166275438</v>
          </cell>
          <cell r="X77" t="str">
            <v>ECONOMIC VALUE ADDED</v>
          </cell>
          <cell r="AC77">
            <v>-34504.260127120469</v>
          </cell>
          <cell r="AR77" t="str">
            <v>ECONOMIC VALUE ADDED</v>
          </cell>
          <cell r="AW77">
            <v>-169.39503326533304</v>
          </cell>
          <cell r="BL77" t="str">
            <v>ECONOMIC VALUE ADDED</v>
          </cell>
          <cell r="BQ77">
            <v>-18708.58659854651</v>
          </cell>
        </row>
      </sheetData>
      <sheetData sheetId="4" refreshError="1">
        <row r="4">
          <cell r="B4" t="str">
            <v>EVA Result for New Zealand Post Group</v>
          </cell>
        </row>
        <row r="6">
          <cell r="I6" t="str">
            <v>Actual</v>
          </cell>
          <cell r="J6" t="str">
            <v>Actual</v>
          </cell>
          <cell r="K6" t="str">
            <v>Actual</v>
          </cell>
          <cell r="L6" t="str">
            <v>Actual</v>
          </cell>
          <cell r="M6" t="str">
            <v>Actual</v>
          </cell>
          <cell r="N6" t="str">
            <v>Actual</v>
          </cell>
          <cell r="O6" t="str">
            <v>Actual</v>
          </cell>
          <cell r="P6" t="str">
            <v>Actual</v>
          </cell>
          <cell r="Q6" t="str">
            <v>Actual</v>
          </cell>
          <cell r="R6" t="str">
            <v>Actual</v>
          </cell>
          <cell r="S6" t="str">
            <v>Actual</v>
          </cell>
          <cell r="T6" t="str">
            <v>Actual</v>
          </cell>
          <cell r="U6" t="str">
            <v>Budget</v>
          </cell>
          <cell r="V6" t="str">
            <v>Plan</v>
          </cell>
          <cell r="W6" t="str">
            <v>Plan</v>
          </cell>
          <cell r="X6" t="str">
            <v>Plan</v>
          </cell>
          <cell r="Y6" t="str">
            <v>Plan</v>
          </cell>
          <cell r="Z6" t="str">
            <v>Plan</v>
          </cell>
          <cell r="AA6" t="str">
            <v>Plan</v>
          </cell>
          <cell r="AB6" t="str">
            <v>Plan</v>
          </cell>
          <cell r="AC6" t="str">
            <v>Plan</v>
          </cell>
          <cell r="AD6" t="str">
            <v>Plan</v>
          </cell>
          <cell r="AE6" t="str">
            <v>Plan</v>
          </cell>
        </row>
        <row r="7">
          <cell r="I7" t="str">
            <v>1987/88</v>
          </cell>
          <cell r="J7" t="str">
            <v>1988/89</v>
          </cell>
          <cell r="K7" t="str">
            <v>1989/90</v>
          </cell>
          <cell r="L7" t="str">
            <v>1990/91</v>
          </cell>
          <cell r="M7" t="str">
            <v>1991/92</v>
          </cell>
          <cell r="N7" t="str">
            <v>1992/93</v>
          </cell>
          <cell r="O7" t="str">
            <v>1993/94</v>
          </cell>
          <cell r="P7" t="str">
            <v>1994/95</v>
          </cell>
          <cell r="Q7" t="str">
            <v>1995/96</v>
          </cell>
          <cell r="R7" t="str">
            <v>1996/97</v>
          </cell>
          <cell r="S7" t="str">
            <v>1997/98</v>
          </cell>
          <cell r="T7" t="str">
            <v>1998/99</v>
          </cell>
          <cell r="U7" t="str">
            <v>1999/00</v>
          </cell>
          <cell r="V7" t="str">
            <v>2000/01</v>
          </cell>
          <cell r="W7" t="str">
            <v>2001/02</v>
          </cell>
          <cell r="X7" t="str">
            <v>2002/03</v>
          </cell>
          <cell r="Y7" t="str">
            <v>2003/04</v>
          </cell>
          <cell r="Z7" t="str">
            <v>2004/05</v>
          </cell>
          <cell r="AA7" t="str">
            <v>2005/06</v>
          </cell>
          <cell r="AB7" t="str">
            <v>2006/07</v>
          </cell>
          <cell r="AC7" t="str">
            <v>2007/08</v>
          </cell>
          <cell r="AD7" t="str">
            <v>2008/09</v>
          </cell>
          <cell r="AE7" t="str">
            <v>2009/10</v>
          </cell>
        </row>
        <row r="8">
          <cell r="I8" t="str">
            <v>$k</v>
          </cell>
          <cell r="J8" t="str">
            <v>$k</v>
          </cell>
          <cell r="K8" t="str">
            <v>$k</v>
          </cell>
          <cell r="L8" t="str">
            <v>$k</v>
          </cell>
          <cell r="M8" t="str">
            <v>$k</v>
          </cell>
          <cell r="N8" t="str">
            <v>$k</v>
          </cell>
          <cell r="O8" t="str">
            <v>$k</v>
          </cell>
          <cell r="P8" t="str">
            <v>$k</v>
          </cell>
          <cell r="Q8" t="str">
            <v>$k</v>
          </cell>
          <cell r="R8" t="str">
            <v>$k</v>
          </cell>
          <cell r="S8" t="str">
            <v>$k</v>
          </cell>
          <cell r="T8" t="str">
            <v>$k</v>
          </cell>
          <cell r="U8" t="str">
            <v>$k</v>
          </cell>
          <cell r="V8" t="str">
            <v>$k</v>
          </cell>
          <cell r="W8" t="str">
            <v>$k</v>
          </cell>
          <cell r="X8" t="str">
            <v>$k</v>
          </cell>
          <cell r="Y8" t="str">
            <v>$k</v>
          </cell>
          <cell r="Z8" t="str">
            <v>$k</v>
          </cell>
          <cell r="AA8" t="str">
            <v>$k</v>
          </cell>
          <cell r="AB8" t="str">
            <v>$k</v>
          </cell>
          <cell r="AC8" t="str">
            <v>$k</v>
          </cell>
          <cell r="AD8" t="str">
            <v>$k</v>
          </cell>
          <cell r="AE8" t="str">
            <v>$k</v>
          </cell>
        </row>
        <row r="10">
          <cell r="C10" t="str">
            <v>INTERNAL EVA PERFORMANCE MEASUREMENT</v>
          </cell>
        </row>
        <row r="12">
          <cell r="D12" t="str">
            <v>Economic NOPAT</v>
          </cell>
          <cell r="I12">
            <v>62962.270474386896</v>
          </cell>
          <cell r="J12">
            <v>30513.787820282174</v>
          </cell>
          <cell r="K12">
            <v>56916.997599659124</v>
          </cell>
          <cell r="L12">
            <v>31254.156816859875</v>
          </cell>
          <cell r="M12">
            <v>18259.940644554757</v>
          </cell>
          <cell r="N12">
            <v>60026.83401585347</v>
          </cell>
          <cell r="O12">
            <v>64067.797700298943</v>
          </cell>
          <cell r="P12">
            <v>69598.799792362726</v>
          </cell>
          <cell r="Q12">
            <v>73053.902026102092</v>
          </cell>
          <cell r="R12">
            <v>48353.859373764935</v>
          </cell>
          <cell r="S12">
            <v>34821.286322168569</v>
          </cell>
          <cell r="T12">
            <v>30630.365940765329</v>
          </cell>
          <cell r="U12">
            <v>48038.282970045184</v>
          </cell>
          <cell r="V12">
            <v>61391.199334154982</v>
          </cell>
          <cell r="W12">
            <v>70755.609471773045</v>
          </cell>
          <cell r="X12">
            <v>73980.461565722479</v>
          </cell>
          <cell r="Y12">
            <v>75725.353486339707</v>
          </cell>
          <cell r="Z12">
            <v>0</v>
          </cell>
          <cell r="AA12">
            <v>0</v>
          </cell>
          <cell r="AB12">
            <v>0</v>
          </cell>
          <cell r="AC12">
            <v>0</v>
          </cell>
          <cell r="AD12">
            <v>0</v>
          </cell>
          <cell r="AE12">
            <v>0</v>
          </cell>
        </row>
        <row r="14">
          <cell r="E14" t="str">
            <v>Year Opening Economic Capital Employed</v>
          </cell>
          <cell r="I14">
            <v>184000</v>
          </cell>
          <cell r="J14">
            <v>145084</v>
          </cell>
          <cell r="K14">
            <v>274418.13</v>
          </cell>
          <cell r="L14">
            <v>345137.13</v>
          </cell>
          <cell r="M14">
            <v>344998.48857142858</v>
          </cell>
          <cell r="N14">
            <v>366941.97</v>
          </cell>
          <cell r="O14">
            <v>413010.89428571425</v>
          </cell>
          <cell r="P14">
            <v>429275.30285714287</v>
          </cell>
          <cell r="Q14">
            <v>445538.14428571425</v>
          </cell>
          <cell r="R14">
            <v>416831.39166071429</v>
          </cell>
          <cell r="S14">
            <v>421702.24</v>
          </cell>
          <cell r="T14">
            <v>449154.17177142855</v>
          </cell>
          <cell r="U14">
            <v>469747.45998642547</v>
          </cell>
          <cell r="V14">
            <v>522372.17680723418</v>
          </cell>
          <cell r="W14">
            <v>535443.06412999495</v>
          </cell>
          <cell r="X14">
            <v>534579.3018081527</v>
          </cell>
          <cell r="Y14">
            <v>544651.38819918106</v>
          </cell>
          <cell r="Z14">
            <v>0</v>
          </cell>
          <cell r="AA14">
            <v>0</v>
          </cell>
          <cell r="AB14">
            <v>0</v>
          </cell>
          <cell r="AC14">
            <v>0</v>
          </cell>
          <cell r="AD14">
            <v>0</v>
          </cell>
          <cell r="AE14">
            <v>0</v>
          </cell>
        </row>
        <row r="15">
          <cell r="E15" t="str">
            <v>times Business Unit Cost of Capital Rate</v>
          </cell>
          <cell r="I15">
            <v>0.158</v>
          </cell>
          <cell r="J15">
            <v>0.16</v>
          </cell>
          <cell r="K15">
            <v>0.151</v>
          </cell>
          <cell r="L15">
            <v>0.14399999999999999</v>
          </cell>
          <cell r="M15">
            <v>0.13900000000000001</v>
          </cell>
          <cell r="N15">
            <v>0.121</v>
          </cell>
          <cell r="O15">
            <v>0.112</v>
          </cell>
          <cell r="P15">
            <v>0.10299999999999999</v>
          </cell>
          <cell r="Q15">
            <v>0.12</v>
          </cell>
          <cell r="R15">
            <v>0.11799999999999999</v>
          </cell>
          <cell r="S15">
            <v>0.11600000000000001</v>
          </cell>
          <cell r="T15">
            <v>0.109848590172775</v>
          </cell>
          <cell r="U15">
            <v>9.6329016775791101E-2</v>
          </cell>
          <cell r="V15">
            <v>9.6329016775791088E-2</v>
          </cell>
          <cell r="W15">
            <v>9.6329016775791088E-2</v>
          </cell>
          <cell r="X15">
            <v>9.6329016775791101E-2</v>
          </cell>
          <cell r="Y15">
            <v>9.6329016775791101E-2</v>
          </cell>
          <cell r="Z15">
            <v>0</v>
          </cell>
          <cell r="AA15">
            <v>0</v>
          </cell>
          <cell r="AB15">
            <v>0</v>
          </cell>
          <cell r="AC15">
            <v>0</v>
          </cell>
          <cell r="AD15">
            <v>0</v>
          </cell>
          <cell r="AE15">
            <v>0</v>
          </cell>
        </row>
        <row r="16">
          <cell r="D16" t="str">
            <v>Capital Charge</v>
          </cell>
          <cell r="I16">
            <v>29072</v>
          </cell>
          <cell r="J16">
            <v>23213.439999999999</v>
          </cell>
          <cell r="K16">
            <v>41437.137629999997</v>
          </cell>
          <cell r="L16">
            <v>49699.746719999996</v>
          </cell>
          <cell r="M16">
            <v>47954.789911428576</v>
          </cell>
          <cell r="N16">
            <v>44399.978369999997</v>
          </cell>
          <cell r="O16">
            <v>46257.220159999997</v>
          </cell>
          <cell r="P16">
            <v>44215.356194285712</v>
          </cell>
          <cell r="Q16">
            <v>53464.577314285707</v>
          </cell>
          <cell r="R16">
            <v>49186.104215964282</v>
          </cell>
          <cell r="S16">
            <v>48917.459840000003</v>
          </cell>
          <cell r="T16">
            <v>49338.952539311838</v>
          </cell>
          <cell r="U16">
            <v>45250.31095341764</v>
          </cell>
          <cell r="V16">
            <v>50319.59818287057</v>
          </cell>
          <cell r="W16">
            <v>51578.703907059265</v>
          </cell>
          <cell r="X16">
            <v>51495.498531868237</v>
          </cell>
          <cell r="Y16">
            <v>52465.732710796823</v>
          </cell>
          <cell r="Z16">
            <v>0</v>
          </cell>
          <cell r="AA16">
            <v>0</v>
          </cell>
          <cell r="AB16">
            <v>0</v>
          </cell>
          <cell r="AC16">
            <v>0</v>
          </cell>
          <cell r="AD16">
            <v>0</v>
          </cell>
          <cell r="AE16">
            <v>0</v>
          </cell>
        </row>
        <row r="18">
          <cell r="D18" t="str">
            <v>Economic Value Added</v>
          </cell>
          <cell r="I18">
            <v>33890.270474386896</v>
          </cell>
          <cell r="J18">
            <v>7300.3478202821752</v>
          </cell>
          <cell r="K18">
            <v>15479.859969659126</v>
          </cell>
          <cell r="L18">
            <v>-18445.58990314012</v>
          </cell>
          <cell r="M18">
            <v>-29694.849266873818</v>
          </cell>
          <cell r="N18">
            <v>15626.855645853473</v>
          </cell>
          <cell r="O18">
            <v>17810.577540298946</v>
          </cell>
          <cell r="P18">
            <v>25383.443598077014</v>
          </cell>
          <cell r="Q18">
            <v>19589.324711816385</v>
          </cell>
          <cell r="R18">
            <v>-832.24484219934675</v>
          </cell>
          <cell r="S18">
            <v>-14096.173517831434</v>
          </cell>
          <cell r="T18">
            <v>-18708.58659854651</v>
          </cell>
          <cell r="U18">
            <v>2787.9720166275438</v>
          </cell>
          <cell r="V18">
            <v>11071.601151284412</v>
          </cell>
          <cell r="W18">
            <v>19176.905564713779</v>
          </cell>
          <cell r="X18">
            <v>22484.963033854241</v>
          </cell>
          <cell r="Y18">
            <v>23259.620775542884</v>
          </cell>
          <cell r="Z18">
            <v>0</v>
          </cell>
          <cell r="AA18">
            <v>0</v>
          </cell>
          <cell r="AB18">
            <v>0</v>
          </cell>
          <cell r="AC18">
            <v>0</v>
          </cell>
          <cell r="AD18">
            <v>0</v>
          </cell>
          <cell r="AE18">
            <v>0</v>
          </cell>
        </row>
        <row r="21">
          <cell r="C21" t="str">
            <v>EXTERNAL EVA PERFORMANCE MEASUREMENT</v>
          </cell>
        </row>
        <row r="23">
          <cell r="D23" t="str">
            <v>Economic NOPAT</v>
          </cell>
          <cell r="I23">
            <v>61723.206392637505</v>
          </cell>
          <cell r="J23">
            <v>29168.541374453769</v>
          </cell>
          <cell r="K23">
            <v>55183.705194831738</v>
          </cell>
          <cell r="L23">
            <v>30139.087760313087</v>
          </cell>
          <cell r="M23">
            <v>16066.292885393123</v>
          </cell>
          <cell r="N23">
            <v>57370.101438586862</v>
          </cell>
          <cell r="O23">
            <v>61258.352522268251</v>
          </cell>
          <cell r="P23">
            <v>67635.336759964935</v>
          </cell>
          <cell r="Q23">
            <v>72431.722229702355</v>
          </cell>
          <cell r="R23">
            <v>46096.750446439459</v>
          </cell>
          <cell r="S23">
            <v>32495.308077377213</v>
          </cell>
          <cell r="T23">
            <v>26653.68122064913</v>
          </cell>
          <cell r="U23">
            <v>42614.109617417147</v>
          </cell>
          <cell r="V23">
            <v>55267.641410340264</v>
          </cell>
          <cell r="W23">
            <v>65152.595109549919</v>
          </cell>
          <cell r="X23">
            <v>68239.12102896304</v>
          </cell>
          <cell r="Y23">
            <v>69843.058577727774</v>
          </cell>
          <cell r="Z23">
            <v>-7559.6055219838909</v>
          </cell>
          <cell r="AA23">
            <v>-7559.6055219838909</v>
          </cell>
          <cell r="AB23">
            <v>-7559.6055219838909</v>
          </cell>
          <cell r="AC23">
            <v>-7559.6055219838909</v>
          </cell>
          <cell r="AD23">
            <v>-7559.6055219838909</v>
          </cell>
          <cell r="AE23">
            <v>-7559.6055219838909</v>
          </cell>
        </row>
        <row r="25">
          <cell r="E25" t="str">
            <v>Year Opening Economic Capital Employed</v>
          </cell>
          <cell r="I25">
            <v>211143.88940505698</v>
          </cell>
          <cell r="J25">
            <v>119228.0415279075</v>
          </cell>
          <cell r="K25">
            <v>241590.79728606841</v>
          </cell>
          <cell r="L25">
            <v>306166.82061811443</v>
          </cell>
          <cell r="M25">
            <v>312484.38067048031</v>
          </cell>
          <cell r="N25">
            <v>334489.24496617005</v>
          </cell>
          <cell r="O25">
            <v>378511.91273598862</v>
          </cell>
          <cell r="P25">
            <v>395840.69259674806</v>
          </cell>
          <cell r="Q25">
            <v>388398.71604280767</v>
          </cell>
          <cell r="R25">
            <v>368706.41012973641</v>
          </cell>
          <cell r="S25">
            <v>368508.17766371631</v>
          </cell>
          <cell r="T25">
            <v>385255.34002618672</v>
          </cell>
          <cell r="U25">
            <v>410904.10118166514</v>
          </cell>
          <cell r="V25">
            <v>442079.7717852146</v>
          </cell>
          <cell r="W25">
            <v>443201.3099375047</v>
          </cell>
          <cell r="X25">
            <v>451231.30511640949</v>
          </cell>
          <cell r="Y25">
            <v>458940.01686772396</v>
          </cell>
          <cell r="Z25">
            <v>0</v>
          </cell>
          <cell r="AA25">
            <v>0</v>
          </cell>
          <cell r="AB25">
            <v>0</v>
          </cell>
          <cell r="AC25">
            <v>0</v>
          </cell>
          <cell r="AD25">
            <v>0</v>
          </cell>
          <cell r="AE25">
            <v>0</v>
          </cell>
        </row>
        <row r="26">
          <cell r="E26" t="str">
            <v>times Business Unit Cost of Capital Rate</v>
          </cell>
          <cell r="I26">
            <v>0.158</v>
          </cell>
          <cell r="J26">
            <v>0.16</v>
          </cell>
          <cell r="K26">
            <v>0.151</v>
          </cell>
          <cell r="L26">
            <v>0.14399999999999999</v>
          </cell>
          <cell r="M26">
            <v>0.13900000000000001</v>
          </cell>
          <cell r="N26">
            <v>0.121</v>
          </cell>
          <cell r="O26">
            <v>0.112</v>
          </cell>
          <cell r="P26">
            <v>0.10299999999999999</v>
          </cell>
          <cell r="Q26">
            <v>0.12</v>
          </cell>
          <cell r="R26">
            <v>0.11799999999999999</v>
          </cell>
          <cell r="S26">
            <v>0.11600000000000001</v>
          </cell>
          <cell r="T26">
            <v>0.113</v>
          </cell>
          <cell r="U26">
            <v>9.9000000000000005E-2</v>
          </cell>
          <cell r="V26">
            <v>9.9000000000000005E-2</v>
          </cell>
          <cell r="W26">
            <v>9.9000000000000005E-2</v>
          </cell>
          <cell r="X26">
            <v>9.9000000000000005E-2</v>
          </cell>
          <cell r="Y26">
            <v>9.9000000000000005E-2</v>
          </cell>
          <cell r="Z26">
            <v>9.9000000000000005E-2</v>
          </cell>
          <cell r="AA26">
            <v>9.9000000000000005E-2</v>
          </cell>
          <cell r="AB26">
            <v>9.9000000000000005E-2</v>
          </cell>
          <cell r="AC26">
            <v>9.9000000000000005E-2</v>
          </cell>
          <cell r="AD26">
            <v>9.9000000000000005E-2</v>
          </cell>
          <cell r="AE26">
            <v>9.9000000000000005E-2</v>
          </cell>
        </row>
        <row r="27">
          <cell r="D27" t="str">
            <v>Capital Charge</v>
          </cell>
          <cell r="I27">
            <v>33360.734525999003</v>
          </cell>
          <cell r="J27">
            <v>19076.4866444652</v>
          </cell>
          <cell r="K27">
            <v>36480.210390196327</v>
          </cell>
          <cell r="L27">
            <v>44088.022169008473</v>
          </cell>
          <cell r="M27">
            <v>43435.328913196769</v>
          </cell>
          <cell r="N27">
            <v>40473.198640906579</v>
          </cell>
          <cell r="O27">
            <v>42393.334226430728</v>
          </cell>
          <cell r="P27">
            <v>40771.591337465048</v>
          </cell>
          <cell r="Q27">
            <v>46607.845925136913</v>
          </cell>
          <cell r="R27">
            <v>43507.356395308889</v>
          </cell>
          <cell r="S27">
            <v>42746.948608991093</v>
          </cell>
          <cell r="T27">
            <v>43533.853422959102</v>
          </cell>
          <cell r="U27">
            <v>40679.506016984851</v>
          </cell>
          <cell r="V27">
            <v>43765.897406736243</v>
          </cell>
          <cell r="W27">
            <v>43876.929683812974</v>
          </cell>
          <cell r="X27">
            <v>44671.89920652454</v>
          </cell>
          <cell r="Y27">
            <v>45435.061669904666</v>
          </cell>
          <cell r="Z27">
            <v>0</v>
          </cell>
          <cell r="AA27">
            <v>0</v>
          </cell>
          <cell r="AB27">
            <v>0</v>
          </cell>
          <cell r="AC27">
            <v>0</v>
          </cell>
          <cell r="AD27">
            <v>0</v>
          </cell>
          <cell r="AE27">
            <v>0</v>
          </cell>
        </row>
        <row r="29">
          <cell r="D29" t="str">
            <v>Economic Value Added</v>
          </cell>
          <cell r="I29">
            <v>28362.471866638502</v>
          </cell>
          <cell r="J29">
            <v>10092.054729988569</v>
          </cell>
          <cell r="K29">
            <v>18703.494804635411</v>
          </cell>
          <cell r="L29">
            <v>-13948.934408695386</v>
          </cell>
          <cell r="M29">
            <v>-27369.036027803646</v>
          </cell>
          <cell r="N29">
            <v>16896.902797680283</v>
          </cell>
          <cell r="O29">
            <v>18865.018295837523</v>
          </cell>
          <cell r="P29">
            <v>26863.745422499887</v>
          </cell>
          <cell r="Q29">
            <v>25823.876304565441</v>
          </cell>
          <cell r="R29">
            <v>2589.39405113057</v>
          </cell>
          <cell r="S29">
            <v>-10251.640531613881</v>
          </cell>
          <cell r="T29">
            <v>-16880.172202309972</v>
          </cell>
          <cell r="U29">
            <v>1934.6036004322959</v>
          </cell>
          <cell r="V29">
            <v>11501.744003604021</v>
          </cell>
          <cell r="W29">
            <v>21275.665425736945</v>
          </cell>
          <cell r="X29">
            <v>23567.2218224385</v>
          </cell>
          <cell r="Y29">
            <v>24407.996907823108</v>
          </cell>
          <cell r="Z29">
            <v>-7559.6055219838909</v>
          </cell>
          <cell r="AA29">
            <v>-7559.6055219838909</v>
          </cell>
          <cell r="AB29">
            <v>-7559.6055219838909</v>
          </cell>
          <cell r="AC29">
            <v>-7559.6055219838909</v>
          </cell>
          <cell r="AD29">
            <v>-7559.6055219838909</v>
          </cell>
          <cell r="AE29">
            <v>-7559.6055219838909</v>
          </cell>
        </row>
        <row r="34">
          <cell r="D34" t="str">
            <v>Economic NOPAT</v>
          </cell>
          <cell r="I34">
            <v>-1239.0640817493888</v>
          </cell>
          <cell r="J34">
            <v>-1345.2464458284048</v>
          </cell>
          <cell r="K34">
            <v>-1733.292404827384</v>
          </cell>
          <cell r="L34">
            <v>-1115.0690565467889</v>
          </cell>
          <cell r="M34">
            <v>-2193.6477591616349</v>
          </cell>
          <cell r="N34">
            <v>-2656.7325772666049</v>
          </cell>
          <cell r="O34">
            <v>-2809.4451780306886</v>
          </cell>
          <cell r="P34">
            <v>-1963.4630323977949</v>
          </cell>
          <cell r="Q34">
            <v>-622.17979639974146</v>
          </cell>
          <cell r="R34">
            <v>-2257.1089273254793</v>
          </cell>
          <cell r="S34">
            <v>-2325.9782447913567</v>
          </cell>
          <cell r="T34">
            <v>-3976.6847201161972</v>
          </cell>
          <cell r="U34">
            <v>-5424.1733526280359</v>
          </cell>
          <cell r="V34">
            <v>-6123.5579238147211</v>
          </cell>
          <cell r="W34">
            <v>-5603.0143622231271</v>
          </cell>
          <cell r="X34">
            <v>-5741.3405367594341</v>
          </cell>
          <cell r="Y34">
            <v>-5882.294908611927</v>
          </cell>
          <cell r="Z34">
            <v>-7559.6055219838909</v>
          </cell>
          <cell r="AA34">
            <v>-7559.6055219838909</v>
          </cell>
          <cell r="AB34">
            <v>-7559.6055219838909</v>
          </cell>
          <cell r="AC34">
            <v>-7559.6055219838909</v>
          </cell>
          <cell r="AD34">
            <v>-7559.6055219838909</v>
          </cell>
          <cell r="AE34">
            <v>-7559.6055219838909</v>
          </cell>
        </row>
        <row r="36">
          <cell r="E36" t="str">
            <v>Year Opening Economic Capital Employed</v>
          </cell>
          <cell r="I36">
            <v>27143.889405056991</v>
          </cell>
          <cell r="J36">
            <v>-25855.958472092505</v>
          </cell>
          <cell r="K36">
            <v>-32827.332713931602</v>
          </cell>
          <cell r="L36">
            <v>-38970.309381885578</v>
          </cell>
          <cell r="M36">
            <v>-32514.107900948235</v>
          </cell>
          <cell r="N36">
            <v>-32452.725033829913</v>
          </cell>
          <cell r="O36">
            <v>-34498.98154972562</v>
          </cell>
          <cell r="P36">
            <v>-33434.610260394824</v>
          </cell>
          <cell r="Q36">
            <v>-57139.428242906593</v>
          </cell>
          <cell r="R36">
            <v>-48124.981530977886</v>
          </cell>
          <cell r="S36">
            <v>-53194.062336283685</v>
          </cell>
          <cell r="T36">
            <v>-63898.831745241812</v>
          </cell>
          <cell r="U36">
            <v>-58843.358804760319</v>
          </cell>
          <cell r="V36">
            <v>-80292.405022019593</v>
          </cell>
          <cell r="W36">
            <v>-92241.754192490233</v>
          </cell>
          <cell r="X36">
            <v>-83347.996691743218</v>
          </cell>
          <cell r="Y36">
            <v>-85711.371331457107</v>
          </cell>
          <cell r="Z36">
            <v>0</v>
          </cell>
          <cell r="AA36">
            <v>0</v>
          </cell>
          <cell r="AB36">
            <v>0</v>
          </cell>
          <cell r="AC36">
            <v>0</v>
          </cell>
          <cell r="AD36">
            <v>0</v>
          </cell>
          <cell r="AE36">
            <v>0</v>
          </cell>
        </row>
        <row r="37">
          <cell r="E37" t="str">
            <v>times Business Unit Cost of Capital Rate</v>
          </cell>
          <cell r="I37">
            <v>0.158</v>
          </cell>
          <cell r="J37">
            <v>0.16</v>
          </cell>
          <cell r="K37">
            <v>0.151</v>
          </cell>
          <cell r="L37">
            <v>0.14399999999999999</v>
          </cell>
          <cell r="M37">
            <v>0.13900000000000001</v>
          </cell>
          <cell r="N37">
            <v>0.121</v>
          </cell>
          <cell r="O37">
            <v>0.112</v>
          </cell>
          <cell r="P37">
            <v>0.10299999999999999</v>
          </cell>
          <cell r="Q37">
            <v>0.12</v>
          </cell>
          <cell r="R37">
            <v>0.11799999999999999</v>
          </cell>
          <cell r="S37">
            <v>0.11600000000000001</v>
          </cell>
          <cell r="T37">
            <v>0.113</v>
          </cell>
          <cell r="U37">
            <v>9.9000000000000005E-2</v>
          </cell>
          <cell r="V37">
            <v>9.9000000000000005E-2</v>
          </cell>
          <cell r="W37">
            <v>9.9000000000000005E-2</v>
          </cell>
          <cell r="X37">
            <v>9.9000000000000005E-2</v>
          </cell>
          <cell r="Y37">
            <v>9.9000000000000005E-2</v>
          </cell>
          <cell r="Z37">
            <v>9.9000000000000005E-2</v>
          </cell>
          <cell r="AA37">
            <v>9.9000000000000005E-2</v>
          </cell>
          <cell r="AB37">
            <v>9.9000000000000005E-2</v>
          </cell>
          <cell r="AC37">
            <v>9.9000000000000005E-2</v>
          </cell>
          <cell r="AD37">
            <v>9.9000000000000005E-2</v>
          </cell>
          <cell r="AE37">
            <v>9.9000000000000005E-2</v>
          </cell>
        </row>
        <row r="38">
          <cell r="D38" t="str">
            <v>Capital Charge</v>
          </cell>
          <cell r="I38">
            <v>4288.7345259990043</v>
          </cell>
          <cell r="J38">
            <v>-4136.9533555348007</v>
          </cell>
          <cell r="K38">
            <v>-4956.9272398036719</v>
          </cell>
          <cell r="L38">
            <v>-5611.7245509915219</v>
          </cell>
          <cell r="M38">
            <v>-4519.4609982318052</v>
          </cell>
          <cell r="N38">
            <v>-3926.7797290934186</v>
          </cell>
          <cell r="O38">
            <v>-3863.88593356927</v>
          </cell>
          <cell r="P38">
            <v>-3443.7648568206655</v>
          </cell>
          <cell r="Q38">
            <v>-6856.731389148792</v>
          </cell>
          <cell r="R38">
            <v>-5678.7478206553897</v>
          </cell>
          <cell r="S38">
            <v>-6170.511231008908</v>
          </cell>
          <cell r="T38">
            <v>-5805.0991163527387</v>
          </cell>
          <cell r="U38">
            <v>-4570.8049364327871</v>
          </cell>
          <cell r="V38">
            <v>-6553.7007761343248</v>
          </cell>
          <cell r="W38">
            <v>-7701.7742232462915</v>
          </cell>
          <cell r="X38">
            <v>-6823.5993253436955</v>
          </cell>
          <cell r="Y38">
            <v>-7030.6710408921535</v>
          </cell>
          <cell r="Z38">
            <v>0</v>
          </cell>
          <cell r="AA38">
            <v>0</v>
          </cell>
          <cell r="AB38">
            <v>0</v>
          </cell>
          <cell r="AC38">
            <v>0</v>
          </cell>
          <cell r="AD38">
            <v>0</v>
          </cell>
          <cell r="AE38">
            <v>0</v>
          </cell>
        </row>
        <row r="40">
          <cell r="D40" t="str">
            <v>Economic Value Added</v>
          </cell>
          <cell r="I40">
            <v>-5527.7986077483929</v>
          </cell>
          <cell r="J40">
            <v>2791.7069097063959</v>
          </cell>
          <cell r="K40">
            <v>3223.6348349762879</v>
          </cell>
          <cell r="L40">
            <v>4496.6554944447325</v>
          </cell>
          <cell r="M40">
            <v>2325.8132390701703</v>
          </cell>
          <cell r="N40">
            <v>1270.0471518268137</v>
          </cell>
          <cell r="O40">
            <v>1054.4407555385815</v>
          </cell>
          <cell r="P40">
            <v>1480.3018244228706</v>
          </cell>
          <cell r="Q40">
            <v>6234.5515927490505</v>
          </cell>
          <cell r="R40">
            <v>3421.6388933299104</v>
          </cell>
          <cell r="S40">
            <v>3844.5329862175513</v>
          </cell>
          <cell r="T40">
            <v>1828.4143962365415</v>
          </cell>
          <cell r="U40">
            <v>-853.36841619524876</v>
          </cell>
          <cell r="V40">
            <v>430.14285231960366</v>
          </cell>
          <cell r="W40">
            <v>2098.7598610231644</v>
          </cell>
          <cell r="X40">
            <v>1082.2587885842613</v>
          </cell>
          <cell r="Y40">
            <v>1148.3761322802266</v>
          </cell>
          <cell r="Z40">
            <v>-7559.6055219838909</v>
          </cell>
          <cell r="AA40">
            <v>-7559.6055219838909</v>
          </cell>
          <cell r="AB40">
            <v>-7559.6055219838909</v>
          </cell>
          <cell r="AC40">
            <v>-7559.6055219838909</v>
          </cell>
          <cell r="AD40">
            <v>-7559.6055219838909</v>
          </cell>
          <cell r="AE40">
            <v>-7559.6055219838909</v>
          </cell>
        </row>
        <row r="43">
          <cell r="C43" t="str">
            <v>Explanation of External EVA Variance</v>
          </cell>
        </row>
        <row r="45">
          <cell r="D45" t="str">
            <v>1.  Cost of Capital Rate</v>
          </cell>
          <cell r="I45" t="str">
            <v xml:space="preserve"> The Cost of Capital rate is based on the overall Company asset beta rather than the weighted average asset beta derived from individual Post business units.</v>
          </cell>
        </row>
        <row r="46">
          <cell r="D46" t="str">
            <v>2.  Property Revaluation Reserves</v>
          </cell>
          <cell r="I46" t="str">
            <v xml:space="preserve"> Property Revaluation Reserves (which represent holding gains and losses on operating properties) have been excluded from NOPAT and Fixed Assets.</v>
          </cell>
        </row>
        <row r="47">
          <cell r="D47" t="str">
            <v>3.  Smoothed Courier Prepaid Ticket Liability</v>
          </cell>
          <cell r="I47" t="str">
            <v xml:space="preserve"> The $2,500k Courier Prepaid Ticket Liability in 1997/98 has been smoothed back to 1992/93.</v>
          </cell>
        </row>
        <row r="48">
          <cell r="D48" t="str">
            <v>4.  Non-Operating Interest Revenue</v>
          </cell>
          <cell r="I48" t="str">
            <v xml:space="preserve"> Up to 1997/98, only Non-operating Interest Revenue (after tax) has been excluded from NOPAT i.e Operating Interest Revenue (after tax) has been added back to NOPAT.</v>
          </cell>
        </row>
        <row r="49">
          <cell r="D49" t="str">
            <v>5.  Capitalised Leases</v>
          </cell>
          <cell r="I49" t="str">
            <v xml:space="preserve"> All non-cancellable leases (for both property and motor vehicles) have been capitalised by using the present value of lease commitments discounted at the cost of debt rate.</v>
          </cell>
        </row>
        <row r="50">
          <cell r="I50" t="str">
            <v xml:space="preserve"> The implicit after tax interest cost (present value of lease commitments x cost of debt rate) has been added back to NOPAT.</v>
          </cell>
        </row>
      </sheetData>
      <sheetData sheetId="5" refreshError="1">
        <row r="4">
          <cell r="B4" t="str">
            <v>New Zealand Post Group</v>
          </cell>
        </row>
        <row r="5">
          <cell r="B5" t="str">
            <v>EVA PERFORMANCE  - YEAR OVER YEAR AND SCENARIO COMPARISONS</v>
          </cell>
        </row>
        <row r="78">
          <cell r="B78" t="str">
            <v>New Zealand Post Group</v>
          </cell>
        </row>
        <row r="79">
          <cell r="B79" t="str">
            <v>EVA PERFORMANCE  - 1998/99 LAST YEAR ACTUAL</v>
          </cell>
        </row>
        <row r="148">
          <cell r="B148" t="str">
            <v>New Zealand Post Group</v>
          </cell>
        </row>
        <row r="149">
          <cell r="B149" t="str">
            <v>EVA PERFORMANCE  - 1999/00 CURRENT YEAR ACTUAL</v>
          </cell>
        </row>
        <row r="218">
          <cell r="B218" t="str">
            <v>New Zealand Post Group</v>
          </cell>
        </row>
        <row r="219">
          <cell r="B219" t="str">
            <v>EVA PERFORMANCE  - 1999/00 CURRENT YEAR BUDGET</v>
          </cell>
        </row>
        <row r="288">
          <cell r="B288" t="str">
            <v>New Zealand Post Group</v>
          </cell>
        </row>
        <row r="289">
          <cell r="B289" t="str">
            <v>EVA PERFORMANCE  - 1999/00 CURRENT YEAR TARGET</v>
          </cell>
        </row>
        <row r="358">
          <cell r="B358" t="str">
            <v>New Zealand Post Group</v>
          </cell>
        </row>
        <row r="359">
          <cell r="B359" t="str">
            <v>ANNUAL EVA PERFORMANCE</v>
          </cell>
        </row>
      </sheetData>
      <sheetData sheetId="6" refreshError="1">
        <row r="11">
          <cell r="C11" t="str">
            <v>EVA RESULT ($000s)</v>
          </cell>
          <cell r="I11" t="str">
            <v>NZPG</v>
          </cell>
          <cell r="J11" t="str">
            <v>LG</v>
          </cell>
          <cell r="K11" t="str">
            <v>LL</v>
          </cell>
          <cell r="L11" t="str">
            <v>LR</v>
          </cell>
          <cell r="M11" t="str">
            <v>LB</v>
          </cell>
          <cell r="N11" t="str">
            <v>LP</v>
          </cell>
          <cell r="O11" t="str">
            <v>LK</v>
          </cell>
          <cell r="P11" t="str">
            <v>L1</v>
          </cell>
          <cell r="Q11" t="str">
            <v>L2</v>
          </cell>
          <cell r="R11" t="str">
            <v>LM</v>
          </cell>
          <cell r="S11" t="str">
            <v>DG</v>
          </cell>
          <cell r="T11" t="str">
            <v>DC</v>
          </cell>
          <cell r="U11" t="str">
            <v>DR</v>
          </cell>
          <cell r="V11" t="str">
            <v>DT</v>
          </cell>
          <cell r="W11" t="str">
            <v>DL</v>
          </cell>
          <cell r="X11" t="str">
            <v>DS</v>
          </cell>
          <cell r="Y11" t="str">
            <v>DX</v>
          </cell>
          <cell r="Z11" t="str">
            <v>DA</v>
          </cell>
          <cell r="AA11" t="str">
            <v>D1</v>
          </cell>
          <cell r="AB11" t="str">
            <v>DM</v>
          </cell>
          <cell r="AC11" t="str">
            <v>SB</v>
          </cell>
          <cell r="AD11" t="str">
            <v>IG</v>
          </cell>
          <cell r="AE11" t="str">
            <v>IM</v>
          </cell>
          <cell r="AF11" t="str">
            <v>IC</v>
          </cell>
          <cell r="AG11" t="str">
            <v>PROP</v>
          </cell>
          <cell r="AH11" t="str">
            <v>ZP</v>
          </cell>
          <cell r="AI11" t="str">
            <v>ZR</v>
          </cell>
          <cell r="AJ11" t="str">
            <v>DATA</v>
          </cell>
          <cell r="AK11" t="str">
            <v>PD</v>
          </cell>
          <cell r="AL11" t="str">
            <v>PG</v>
          </cell>
          <cell r="AM11" t="str">
            <v>EE</v>
          </cell>
          <cell r="AN11" t="str">
            <v>CI</v>
          </cell>
          <cell r="AO11" t="str">
            <v>CG</v>
          </cell>
          <cell r="AP11" t="str">
            <v>CX</v>
          </cell>
          <cell r="AQ11" t="str">
            <v>RES</v>
          </cell>
          <cell r="AR11" t="str">
            <v>AD</v>
          </cell>
          <cell r="AS11" t="str">
            <v>S1</v>
          </cell>
          <cell r="AT11" t="str">
            <v>ELIM</v>
          </cell>
        </row>
        <row r="13">
          <cell r="I13" t="str">
            <v>Results are based on Individual Business Unit Cost of Capital Rates - therefore results MAY NOT BE ADDITIVE</v>
          </cell>
        </row>
        <row r="15">
          <cell r="C15" t="str">
            <v>Nov-99 Current Month Actual</v>
          </cell>
        </row>
        <row r="17">
          <cell r="D17" t="str">
            <v>EVA</v>
          </cell>
          <cell r="I17">
            <v>4105.2745311235249</v>
          </cell>
          <cell r="J17">
            <v>1824.706791363089</v>
          </cell>
          <cell r="K17">
            <v>3365.6083874500191</v>
          </cell>
          <cell r="L17">
            <v>-574.83714976996339</v>
          </cell>
          <cell r="M17">
            <v>-622.18620566202401</v>
          </cell>
          <cell r="N17">
            <v>90.890243664425611</v>
          </cell>
          <cell r="O17">
            <v>-132.4449966804319</v>
          </cell>
          <cell r="P17">
            <v>0</v>
          </cell>
          <cell r="Q17">
            <v>0</v>
          </cell>
          <cell r="R17">
            <v>-302.32348763892969</v>
          </cell>
          <cell r="S17">
            <v>418.77759570594003</v>
          </cell>
          <cell r="T17">
            <v>221.131591268786</v>
          </cell>
          <cell r="U17">
            <v>34.387746153437824</v>
          </cell>
          <cell r="V17">
            <v>-143.31401882252914</v>
          </cell>
          <cell r="W17">
            <v>44.036622747510933</v>
          </cell>
          <cell r="X17">
            <v>6.1084338292149436</v>
          </cell>
          <cell r="Y17">
            <v>64.987359457567209</v>
          </cell>
          <cell r="Z17">
            <v>142.71</v>
          </cell>
          <cell r="AA17">
            <v>0</v>
          </cell>
          <cell r="AB17">
            <v>48.729861071955725</v>
          </cell>
          <cell r="AC17">
            <v>405.74441286558948</v>
          </cell>
          <cell r="AD17">
            <v>2632.0936490797549</v>
          </cell>
          <cell r="AE17">
            <v>1253.9482363528321</v>
          </cell>
          <cell r="AF17">
            <v>1378.1454127269235</v>
          </cell>
          <cell r="AG17">
            <v>39.901467913691476</v>
          </cell>
          <cell r="AH17">
            <v>39.901467913691476</v>
          </cell>
          <cell r="AI17">
            <v>0</v>
          </cell>
          <cell r="AJ17">
            <v>22.813218900674826</v>
          </cell>
          <cell r="AK17">
            <v>40.792563162969913</v>
          </cell>
          <cell r="AL17">
            <v>-17.979344262295079</v>
          </cell>
          <cell r="AM17">
            <v>136.22879779488517</v>
          </cell>
          <cell r="AN17">
            <v>-132.60043449966233</v>
          </cell>
          <cell r="AO17">
            <v>-1309.7968119086111</v>
          </cell>
          <cell r="AP17">
            <v>-4.7329872008854244</v>
          </cell>
          <cell r="AQ17">
            <v>-53.033362270483877</v>
          </cell>
          <cell r="AR17">
            <v>125.17219337950819</v>
          </cell>
          <cell r="AS17">
            <v>0</v>
          </cell>
          <cell r="AT17">
            <v>0</v>
          </cell>
          <cell r="AW17">
            <v>4105.2745311235249</v>
          </cell>
          <cell r="AY17">
            <v>3.4560798667371273E-11</v>
          </cell>
        </row>
        <row r="18">
          <cell r="D18" t="str">
            <v>NOPAT</v>
          </cell>
          <cell r="I18">
            <v>7814.3164125512003</v>
          </cell>
          <cell r="J18">
            <v>3955.1611615729039</v>
          </cell>
          <cell r="K18">
            <v>4628.6595570776635</v>
          </cell>
          <cell r="L18">
            <v>170.46143287556802</v>
          </cell>
          <cell r="M18">
            <v>-535.08242754801472</v>
          </cell>
          <cell r="N18">
            <v>90.890243664425611</v>
          </cell>
          <cell r="O18">
            <v>-104.01652341517877</v>
          </cell>
          <cell r="P18">
            <v>0</v>
          </cell>
          <cell r="Q18">
            <v>0</v>
          </cell>
          <cell r="R18">
            <v>-295.75112108155258</v>
          </cell>
          <cell r="S18">
            <v>1092.8689731485415</v>
          </cell>
          <cell r="T18">
            <v>487.07902082407213</v>
          </cell>
          <cell r="U18">
            <v>67.621465334043165</v>
          </cell>
          <cell r="V18">
            <v>-33.364773228215867</v>
          </cell>
          <cell r="W18">
            <v>96.968495209173824</v>
          </cell>
          <cell r="X18">
            <v>8.7655379762268453</v>
          </cell>
          <cell r="Y18">
            <v>243.47800000000009</v>
          </cell>
          <cell r="Z18">
            <v>142.71</v>
          </cell>
          <cell r="AA18">
            <v>0</v>
          </cell>
          <cell r="AB18">
            <v>79.61122703324483</v>
          </cell>
          <cell r="AC18">
            <v>408.7666528974745</v>
          </cell>
          <cell r="AD18">
            <v>2723.019610695882</v>
          </cell>
          <cell r="AE18">
            <v>1217.0693022649461</v>
          </cell>
          <cell r="AF18">
            <v>1505.9503084309367</v>
          </cell>
          <cell r="AG18">
            <v>521.38743725177972</v>
          </cell>
          <cell r="AH18">
            <v>521.38743725177972</v>
          </cell>
          <cell r="AI18">
            <v>0</v>
          </cell>
          <cell r="AJ18">
            <v>268.2439999999998</v>
          </cell>
          <cell r="AK18">
            <v>268.2439999999998</v>
          </cell>
          <cell r="AL18">
            <v>0</v>
          </cell>
          <cell r="AM18">
            <v>160.91620012494667</v>
          </cell>
          <cell r="AN18">
            <v>-99.704712834803672</v>
          </cell>
          <cell r="AO18">
            <v>-1232.8783410884487</v>
          </cell>
          <cell r="AP18">
            <v>-4.732987298777104</v>
          </cell>
          <cell r="AQ18">
            <v>-134.73158191833386</v>
          </cell>
          <cell r="AR18">
            <v>156</v>
          </cell>
          <cell r="AS18">
            <v>0</v>
          </cell>
          <cell r="AT18">
            <v>0</v>
          </cell>
          <cell r="AW18">
            <v>7814.3164125512003</v>
          </cell>
        </row>
        <row r="19">
          <cell r="D19" t="str">
            <v>Capital Charge</v>
          </cell>
          <cell r="I19">
            <v>3709.041881427675</v>
          </cell>
          <cell r="J19">
            <v>2130.4543702098149</v>
          </cell>
          <cell r="K19">
            <v>1263.0511696276444</v>
          </cell>
          <cell r="L19">
            <v>745.29858264553138</v>
          </cell>
          <cell r="M19">
            <v>87.103778114009273</v>
          </cell>
          <cell r="N19">
            <v>0</v>
          </cell>
          <cell r="O19">
            <v>28.428473265253132</v>
          </cell>
          <cell r="P19">
            <v>0</v>
          </cell>
          <cell r="Q19">
            <v>0</v>
          </cell>
          <cell r="R19">
            <v>6.57236655737709</v>
          </cell>
          <cell r="S19">
            <v>674.09137744260147</v>
          </cell>
          <cell r="T19">
            <v>265.94742955528613</v>
          </cell>
          <cell r="U19">
            <v>33.233719180605341</v>
          </cell>
          <cell r="V19">
            <v>109.94924559431325</v>
          </cell>
          <cell r="W19">
            <v>52.931872461662891</v>
          </cell>
          <cell r="X19">
            <v>2.6571041470119021</v>
          </cell>
          <cell r="Y19">
            <v>178.49064054243289</v>
          </cell>
          <cell r="Z19">
            <v>0</v>
          </cell>
          <cell r="AA19">
            <v>0</v>
          </cell>
          <cell r="AB19">
            <v>30.881365961289102</v>
          </cell>
          <cell r="AC19">
            <v>3.022240031884996</v>
          </cell>
          <cell r="AD19">
            <v>90.925961616127196</v>
          </cell>
          <cell r="AE19">
            <v>-36.878934087885959</v>
          </cell>
          <cell r="AF19">
            <v>127.80489570401316</v>
          </cell>
          <cell r="AG19">
            <v>481.48596933808824</v>
          </cell>
          <cell r="AH19">
            <v>481.48596933808824</v>
          </cell>
          <cell r="AI19">
            <v>0</v>
          </cell>
          <cell r="AJ19">
            <v>245.43078109932497</v>
          </cell>
          <cell r="AK19">
            <v>227.45143683702989</v>
          </cell>
          <cell r="AL19">
            <v>17.979344262295079</v>
          </cell>
          <cell r="AM19">
            <v>24.687402330061516</v>
          </cell>
          <cell r="AN19">
            <v>32.895721664858662</v>
          </cell>
          <cell r="AO19">
            <v>76.918470820162312</v>
          </cell>
          <cell r="AP19">
            <v>-9.7891679897738127E-8</v>
          </cell>
          <cell r="AQ19">
            <v>-81.698219647849982</v>
          </cell>
          <cell r="AR19">
            <v>30.82780662049181</v>
          </cell>
          <cell r="AS19">
            <v>0</v>
          </cell>
          <cell r="AT19">
            <v>0</v>
          </cell>
          <cell r="AW19">
            <v>3709.041881427675</v>
          </cell>
        </row>
        <row r="20">
          <cell r="D20" t="str">
            <v>Opening Capital Employed</v>
          </cell>
          <cell r="I20">
            <v>469747.45998642541</v>
          </cell>
          <cell r="J20">
            <v>254887.10192798101</v>
          </cell>
          <cell r="K20">
            <v>155648.72999451781</v>
          </cell>
          <cell r="L20">
            <v>84191.136187735945</v>
          </cell>
          <cell r="M20">
            <v>10734.000939302152</v>
          </cell>
          <cell r="N20">
            <v>0</v>
          </cell>
          <cell r="O20">
            <v>3503.3068064251333</v>
          </cell>
          <cell r="P20">
            <v>0</v>
          </cell>
          <cell r="Q20">
            <v>0</v>
          </cell>
          <cell r="R20">
            <v>809.928000000005</v>
          </cell>
          <cell r="S20">
            <v>82526.270045088022</v>
          </cell>
          <cell r="T20">
            <v>32773.319601762531</v>
          </cell>
          <cell r="U20">
            <v>4095.468424276617</v>
          </cell>
          <cell r="V20">
            <v>13549.300972228501</v>
          </cell>
          <cell r="W20">
            <v>5979.3411484471044</v>
          </cell>
          <cell r="X20">
            <v>327.4411171065172</v>
          </cell>
          <cell r="Y20">
            <v>21995.816309269503</v>
          </cell>
          <cell r="Z20">
            <v>0</v>
          </cell>
          <cell r="AA20">
            <v>0</v>
          </cell>
          <cell r="AB20">
            <v>3805.5824719972429</v>
          </cell>
          <cell r="AC20">
            <v>372.4376604949187</v>
          </cell>
          <cell r="AD20">
            <v>11205.0174920884</v>
          </cell>
          <cell r="AE20">
            <v>-4544.6767259819062</v>
          </cell>
          <cell r="AF20">
            <v>15749.694218070306</v>
          </cell>
          <cell r="AG20">
            <v>81585.122582287178</v>
          </cell>
          <cell r="AH20">
            <v>81585.122582287178</v>
          </cell>
          <cell r="AI20">
            <v>0</v>
          </cell>
          <cell r="AJ20">
            <v>27724.588235294119</v>
          </cell>
          <cell r="AK20">
            <v>25693.588235294119</v>
          </cell>
          <cell r="AL20">
            <v>2031</v>
          </cell>
          <cell r="AM20">
            <v>4183.1431725937573</v>
          </cell>
          <cell r="AN20">
            <v>4053.8162051644003</v>
          </cell>
          <cell r="AO20">
            <v>9478.8418586462649</v>
          </cell>
          <cell r="AP20">
            <v>-1.2063419138913184E-5</v>
          </cell>
          <cell r="AQ20">
            <v>-10067.86141114919</v>
          </cell>
          <cell r="AR20">
            <v>3798.9822300000001</v>
          </cell>
          <cell r="AS20">
            <v>0</v>
          </cell>
          <cell r="AT20">
            <v>0</v>
          </cell>
          <cell r="AW20">
            <v>469747.45998642541</v>
          </cell>
        </row>
        <row r="21">
          <cell r="D21" t="str">
            <v>Movement in EVA</v>
          </cell>
          <cell r="I21">
            <v>4340.5139325896671</v>
          </cell>
          <cell r="J21">
            <v>909.7555790792585</v>
          </cell>
          <cell r="K21">
            <v>2928.4329065651723</v>
          </cell>
          <cell r="L21">
            <v>1067.8980423939076</v>
          </cell>
          <cell r="M21">
            <v>-630.90796114252942</v>
          </cell>
          <cell r="N21">
            <v>-2122.6481209905673</v>
          </cell>
          <cell r="O21">
            <v>-254.6611777060325</v>
          </cell>
          <cell r="P21">
            <v>0</v>
          </cell>
          <cell r="Q21">
            <v>0</v>
          </cell>
          <cell r="R21">
            <v>-78.358110040679264</v>
          </cell>
          <cell r="S21">
            <v>1637.1814475421374</v>
          </cell>
          <cell r="T21">
            <v>1277.4939499193376</v>
          </cell>
          <cell r="U21">
            <v>44.207000957610276</v>
          </cell>
          <cell r="V21">
            <v>227.03460942239559</v>
          </cell>
          <cell r="W21">
            <v>40.201123027608936</v>
          </cell>
          <cell r="X21">
            <v>90.791769968954682</v>
          </cell>
          <cell r="Y21">
            <v>-232.88475294028649</v>
          </cell>
          <cell r="Z21">
            <v>142.71</v>
          </cell>
          <cell r="AA21">
            <v>0</v>
          </cell>
          <cell r="AB21">
            <v>47.627747186517496</v>
          </cell>
          <cell r="AC21">
            <v>-267.53630374810422</v>
          </cell>
          <cell r="AD21">
            <v>1298.2663732234844</v>
          </cell>
          <cell r="AE21">
            <v>-303.43109373580614</v>
          </cell>
          <cell r="AF21">
            <v>1601.6974669592912</v>
          </cell>
          <cell r="AG21">
            <v>585.72068988136755</v>
          </cell>
          <cell r="AH21">
            <v>585.72068988136755</v>
          </cell>
          <cell r="AI21">
            <v>0</v>
          </cell>
          <cell r="AJ21">
            <v>-45.691267803595736</v>
          </cell>
          <cell r="AK21">
            <v>-48.077567376917074</v>
          </cell>
          <cell r="AL21">
            <v>2.3862995733213559</v>
          </cell>
          <cell r="AM21">
            <v>105.44985930090084</v>
          </cell>
          <cell r="AN21">
            <v>-495.80239704846167</v>
          </cell>
          <cell r="AO21">
            <v>313.53841916088072</v>
          </cell>
          <cell r="AP21">
            <v>62.814092009041069</v>
          </cell>
          <cell r="AQ21">
            <v>111.64524761319552</v>
          </cell>
          <cell r="AR21">
            <v>125.17219337950819</v>
          </cell>
          <cell r="AS21">
            <v>0</v>
          </cell>
          <cell r="AT21">
            <v>0</v>
          </cell>
          <cell r="AW21">
            <v>4340.5139325896671</v>
          </cell>
        </row>
        <row r="22">
          <cell r="D22" t="str">
            <v>Mgmt Movement in EVA</v>
          </cell>
          <cell r="I22">
            <v>3808.369823599463</v>
          </cell>
          <cell r="J22">
            <v>273.64842719130604</v>
          </cell>
          <cell r="K22">
            <v>2512.0329616470835</v>
          </cell>
          <cell r="L22">
            <v>889.44999305576459</v>
          </cell>
          <cell r="M22">
            <v>-655.5669233274167</v>
          </cell>
          <cell r="N22">
            <v>-2122.6481209905673</v>
          </cell>
          <cell r="O22">
            <v>-258.95090354165723</v>
          </cell>
          <cell r="P22">
            <v>0</v>
          </cell>
          <cell r="Q22">
            <v>0</v>
          </cell>
          <cell r="R22">
            <v>-79.308088469603575</v>
          </cell>
          <cell r="S22">
            <v>1443.0705954424175</v>
          </cell>
          <cell r="T22">
            <v>1179.1338908363177</v>
          </cell>
          <cell r="U22">
            <v>30.558746953335199</v>
          </cell>
          <cell r="V22">
            <v>193.12948976909723</v>
          </cell>
          <cell r="W22">
            <v>29.264144071209749</v>
          </cell>
          <cell r="X22">
            <v>90.007228538698953</v>
          </cell>
          <cell r="Y22">
            <v>-263.77957380618324</v>
          </cell>
          <cell r="Z22">
            <v>142.71</v>
          </cell>
          <cell r="AA22">
            <v>0</v>
          </cell>
          <cell r="AB22">
            <v>42.845217847379828</v>
          </cell>
          <cell r="AC22">
            <v>-275.6359668530115</v>
          </cell>
          <cell r="AD22">
            <v>1260.1879731160898</v>
          </cell>
          <cell r="AE22">
            <v>-322.21403555971438</v>
          </cell>
          <cell r="AF22">
            <v>1582.4020086758051</v>
          </cell>
          <cell r="AG22">
            <v>488.01645762675071</v>
          </cell>
          <cell r="AH22">
            <v>488.01645762675071</v>
          </cell>
          <cell r="AI22">
            <v>0</v>
          </cell>
          <cell r="AJ22">
            <v>-78.265946817083019</v>
          </cell>
          <cell r="AK22">
            <v>-78.265946817083019</v>
          </cell>
          <cell r="AL22">
            <v>0</v>
          </cell>
          <cell r="AM22">
            <v>95.477611645037086</v>
          </cell>
          <cell r="AN22">
            <v>-517.76558096579333</v>
          </cell>
          <cell r="AO22">
            <v>656.94383103325242</v>
          </cell>
          <cell r="AP22">
            <v>187.81409202319045</v>
          </cell>
          <cell r="AQ22">
            <v>123.45401477026545</v>
          </cell>
          <cell r="AR22">
            <v>120.71630202821918</v>
          </cell>
          <cell r="AS22">
            <v>0</v>
          </cell>
          <cell r="AT22">
            <v>0</v>
          </cell>
          <cell r="AW22">
            <v>3808.369823599463</v>
          </cell>
        </row>
        <row r="24">
          <cell r="C24" t="str">
            <v>Nov-99 Current Month Budget</v>
          </cell>
        </row>
        <row r="26">
          <cell r="D26" t="str">
            <v>EVA</v>
          </cell>
          <cell r="I26">
            <v>2707.3970043460827</v>
          </cell>
          <cell r="J26">
            <v>3772.4617466418163</v>
          </cell>
          <cell r="K26">
            <v>4815.9757031448717</v>
          </cell>
          <cell r="L26">
            <v>-989.31211298021299</v>
          </cell>
          <cell r="M26">
            <v>-745.55719273305715</v>
          </cell>
          <cell r="N26">
            <v>1033.9397316042637</v>
          </cell>
          <cell r="O26">
            <v>13.378244163319152</v>
          </cell>
          <cell r="P26">
            <v>0</v>
          </cell>
          <cell r="Q26">
            <v>0</v>
          </cell>
          <cell r="R26">
            <v>-355.96262655737723</v>
          </cell>
          <cell r="S26">
            <v>-49.632762192347968</v>
          </cell>
          <cell r="T26">
            <v>-242.52182087506372</v>
          </cell>
          <cell r="U26">
            <v>10.934084071208197</v>
          </cell>
          <cell r="V26">
            <v>50.53279294437715</v>
          </cell>
          <cell r="W26">
            <v>25.748173411012033</v>
          </cell>
          <cell r="X26">
            <v>42.255407852988093</v>
          </cell>
          <cell r="Y26">
            <v>240.89719945756801</v>
          </cell>
          <cell r="Z26">
            <v>-220.13422109314584</v>
          </cell>
          <cell r="AA26">
            <v>0</v>
          </cell>
          <cell r="AB26">
            <v>42.655622038713034</v>
          </cell>
          <cell r="AC26">
            <v>1050.6243223490671</v>
          </cell>
          <cell r="AD26">
            <v>294.72820609074302</v>
          </cell>
          <cell r="AE26">
            <v>904.70710115478187</v>
          </cell>
          <cell r="AF26">
            <v>-609.97889506403806</v>
          </cell>
          <cell r="AG26">
            <v>-274.15473733808841</v>
          </cell>
          <cell r="AH26">
            <v>-274.15473733808841</v>
          </cell>
          <cell r="AI26">
            <v>0</v>
          </cell>
          <cell r="AJ26">
            <v>42.086552234008138</v>
          </cell>
          <cell r="AK26">
            <v>60.065896496303225</v>
          </cell>
          <cell r="AL26">
            <v>-17.979344262295079</v>
          </cell>
          <cell r="AM26">
            <v>70.933925669938475</v>
          </cell>
          <cell r="AN26">
            <v>-56.428267774187056</v>
          </cell>
          <cell r="AO26">
            <v>-2033.6421685582577</v>
          </cell>
          <cell r="AP26">
            <v>9.7891679897738127E-8</v>
          </cell>
          <cell r="AQ26">
            <v>-178.75200625402843</v>
          </cell>
          <cell r="AR26">
            <v>69.172193379508187</v>
          </cell>
          <cell r="AS26">
            <v>0</v>
          </cell>
          <cell r="AT26">
            <v>0</v>
          </cell>
          <cell r="AW26">
            <v>2707.3970043460827</v>
          </cell>
        </row>
        <row r="27">
          <cell r="D27" t="str">
            <v>NOPAT</v>
          </cell>
          <cell r="I27">
            <v>6416.4388857737576</v>
          </cell>
          <cell r="J27">
            <v>5902.9161168516312</v>
          </cell>
          <cell r="K27">
            <v>6079.0268727725161</v>
          </cell>
          <cell r="L27">
            <v>-244.01353033468155</v>
          </cell>
          <cell r="M27">
            <v>-658.45341461904786</v>
          </cell>
          <cell r="N27">
            <v>1033.9397316042637</v>
          </cell>
          <cell r="O27">
            <v>41.806717428572284</v>
          </cell>
          <cell r="P27">
            <v>0</v>
          </cell>
          <cell r="Q27">
            <v>0</v>
          </cell>
          <cell r="R27">
            <v>-349.39026000000013</v>
          </cell>
          <cell r="S27">
            <v>624.4586152502535</v>
          </cell>
          <cell r="T27">
            <v>23.425608680222425</v>
          </cell>
          <cell r="U27">
            <v>44.167803251813538</v>
          </cell>
          <cell r="V27">
            <v>160.4820385386904</v>
          </cell>
          <cell r="W27">
            <v>78.680045872674924</v>
          </cell>
          <cell r="X27">
            <v>44.912511999999992</v>
          </cell>
          <cell r="Y27">
            <v>419.38784000000089</v>
          </cell>
          <cell r="Z27">
            <v>-220.13422109314584</v>
          </cell>
          <cell r="AA27">
            <v>0</v>
          </cell>
          <cell r="AB27">
            <v>73.53698800000214</v>
          </cell>
          <cell r="AC27">
            <v>1053.6465623809522</v>
          </cell>
          <cell r="AD27">
            <v>385.65416770687023</v>
          </cell>
          <cell r="AE27">
            <v>867.82816706689596</v>
          </cell>
          <cell r="AF27">
            <v>-482.17399936002494</v>
          </cell>
          <cell r="AG27">
            <v>207.33123199999983</v>
          </cell>
          <cell r="AH27">
            <v>207.33123199999983</v>
          </cell>
          <cell r="AI27">
            <v>0</v>
          </cell>
          <cell r="AJ27">
            <v>287.51733333333311</v>
          </cell>
          <cell r="AK27">
            <v>287.51733333333311</v>
          </cell>
          <cell r="AL27">
            <v>0</v>
          </cell>
          <cell r="AM27">
            <v>95.621327999999991</v>
          </cell>
          <cell r="AN27">
            <v>-23.532546109328393</v>
          </cell>
          <cell r="AO27">
            <v>-1956.7236977380953</v>
          </cell>
          <cell r="AP27">
            <v>0</v>
          </cell>
          <cell r="AQ27">
            <v>-260.45022590187841</v>
          </cell>
          <cell r="AR27">
            <v>100</v>
          </cell>
          <cell r="AS27">
            <v>0</v>
          </cell>
          <cell r="AT27">
            <v>0</v>
          </cell>
          <cell r="AW27">
            <v>6416.4388857737576</v>
          </cell>
        </row>
        <row r="28">
          <cell r="D28" t="str">
            <v>Capital Charge</v>
          </cell>
          <cell r="I28">
            <v>3709.041881427675</v>
          </cell>
          <cell r="J28">
            <v>2130.4543702098149</v>
          </cell>
          <cell r="K28">
            <v>1263.0511696276444</v>
          </cell>
          <cell r="L28">
            <v>745.29858264553138</v>
          </cell>
          <cell r="M28">
            <v>87.103778114009273</v>
          </cell>
          <cell r="N28">
            <v>0</v>
          </cell>
          <cell r="O28">
            <v>28.428473265253132</v>
          </cell>
          <cell r="P28">
            <v>0</v>
          </cell>
          <cell r="Q28">
            <v>0</v>
          </cell>
          <cell r="R28">
            <v>6.57236655737709</v>
          </cell>
          <cell r="S28">
            <v>674.09137744260147</v>
          </cell>
          <cell r="T28">
            <v>265.94742955528613</v>
          </cell>
          <cell r="U28">
            <v>33.233719180605341</v>
          </cell>
          <cell r="V28">
            <v>109.94924559431325</v>
          </cell>
          <cell r="W28">
            <v>52.931872461662891</v>
          </cell>
          <cell r="X28">
            <v>2.6571041470119021</v>
          </cell>
          <cell r="Y28">
            <v>178.49064054243289</v>
          </cell>
          <cell r="Z28">
            <v>0</v>
          </cell>
          <cell r="AA28">
            <v>0</v>
          </cell>
          <cell r="AB28">
            <v>30.881365961289102</v>
          </cell>
          <cell r="AC28">
            <v>3.022240031884996</v>
          </cell>
          <cell r="AD28">
            <v>90.925961616127196</v>
          </cell>
          <cell r="AE28">
            <v>-36.878934087885959</v>
          </cell>
          <cell r="AF28">
            <v>127.80489570401316</v>
          </cell>
          <cell r="AG28">
            <v>481.48596933808824</v>
          </cell>
          <cell r="AH28">
            <v>481.48596933808824</v>
          </cell>
          <cell r="AI28">
            <v>0</v>
          </cell>
          <cell r="AJ28">
            <v>245.43078109932497</v>
          </cell>
          <cell r="AK28">
            <v>227.45143683702989</v>
          </cell>
          <cell r="AL28">
            <v>17.979344262295079</v>
          </cell>
          <cell r="AM28">
            <v>24.687402330061516</v>
          </cell>
          <cell r="AN28">
            <v>32.895721664858662</v>
          </cell>
          <cell r="AO28">
            <v>76.918470820162312</v>
          </cell>
          <cell r="AP28">
            <v>-9.7891679897738127E-8</v>
          </cell>
          <cell r="AQ28">
            <v>-81.698219647849982</v>
          </cell>
          <cell r="AR28">
            <v>30.82780662049181</v>
          </cell>
          <cell r="AS28">
            <v>0</v>
          </cell>
          <cell r="AT28">
            <v>0</v>
          </cell>
          <cell r="AW28">
            <v>3709.041881427675</v>
          </cell>
        </row>
        <row r="29">
          <cell r="D29" t="str">
            <v>Opening Capital Employed</v>
          </cell>
          <cell r="I29">
            <v>469747.45998642541</v>
          </cell>
          <cell r="J29">
            <v>254887.10192798101</v>
          </cell>
          <cell r="K29">
            <v>155648.72999451781</v>
          </cell>
          <cell r="L29">
            <v>84191.136187735945</v>
          </cell>
          <cell r="M29">
            <v>10734.000939302152</v>
          </cell>
          <cell r="N29">
            <v>0</v>
          </cell>
          <cell r="O29">
            <v>3503.3068064251333</v>
          </cell>
          <cell r="P29">
            <v>0</v>
          </cell>
          <cell r="Q29">
            <v>0</v>
          </cell>
          <cell r="R29">
            <v>809.928000000005</v>
          </cell>
          <cell r="S29">
            <v>82526.270045088022</v>
          </cell>
          <cell r="T29">
            <v>32773.319601762531</v>
          </cell>
          <cell r="U29">
            <v>4095.468424276617</v>
          </cell>
          <cell r="V29">
            <v>13549.300972228501</v>
          </cell>
          <cell r="W29">
            <v>5979.3411484471044</v>
          </cell>
          <cell r="X29">
            <v>327.4411171065172</v>
          </cell>
          <cell r="Y29">
            <v>21995.816309269503</v>
          </cell>
          <cell r="Z29">
            <v>0</v>
          </cell>
          <cell r="AA29">
            <v>0</v>
          </cell>
          <cell r="AB29">
            <v>3805.5824719972429</v>
          </cell>
          <cell r="AC29">
            <v>372.4376604949187</v>
          </cell>
          <cell r="AD29">
            <v>11205.0174920884</v>
          </cell>
          <cell r="AE29">
            <v>-4544.6767259819062</v>
          </cell>
          <cell r="AF29">
            <v>15749.694218070306</v>
          </cell>
          <cell r="AG29">
            <v>81585.122582287178</v>
          </cell>
          <cell r="AH29">
            <v>81585.122582287178</v>
          </cell>
          <cell r="AI29">
            <v>0</v>
          </cell>
          <cell r="AJ29">
            <v>27724.588235294119</v>
          </cell>
          <cell r="AK29">
            <v>25693.588235294119</v>
          </cell>
          <cell r="AL29">
            <v>2031</v>
          </cell>
          <cell r="AM29">
            <v>4183.1431725937573</v>
          </cell>
          <cell r="AN29">
            <v>4053.8162051644003</v>
          </cell>
          <cell r="AO29">
            <v>9478.8418586462649</v>
          </cell>
          <cell r="AP29">
            <v>-1.2063419138913184E-5</v>
          </cell>
          <cell r="AQ29">
            <v>-10067.86141114919</v>
          </cell>
          <cell r="AR29">
            <v>3798.9822300000001</v>
          </cell>
          <cell r="AS29">
            <v>0</v>
          </cell>
          <cell r="AT29">
            <v>0</v>
          </cell>
          <cell r="AW29">
            <v>469747.45998642541</v>
          </cell>
        </row>
        <row r="30">
          <cell r="D30" t="str">
            <v>Movement in EVA</v>
          </cell>
          <cell r="I30">
            <v>2942.6364058122253</v>
          </cell>
          <cell r="J30">
            <v>2857.5105343579858</v>
          </cell>
          <cell r="K30">
            <v>4378.8002222600244</v>
          </cell>
          <cell r="L30">
            <v>653.42307918365805</v>
          </cell>
          <cell r="M30">
            <v>-754.27894821356256</v>
          </cell>
          <cell r="N30">
            <v>-1179.5986330507294</v>
          </cell>
          <cell r="O30">
            <v>-108.83793686228145</v>
          </cell>
          <cell r="P30">
            <v>0</v>
          </cell>
          <cell r="Q30">
            <v>0</v>
          </cell>
          <cell r="R30">
            <v>-131.99724895912681</v>
          </cell>
          <cell r="S30">
            <v>1168.7710896438493</v>
          </cell>
          <cell r="T30">
            <v>813.84053777548797</v>
          </cell>
          <cell r="U30">
            <v>20.753338875380649</v>
          </cell>
          <cell r="V30">
            <v>420.88142118930188</v>
          </cell>
          <cell r="W30">
            <v>21.912673691110037</v>
          </cell>
          <cell r="X30">
            <v>126.93874399272784</v>
          </cell>
          <cell r="Y30">
            <v>-56.974912940285691</v>
          </cell>
          <cell r="Z30">
            <v>-220.13422109314584</v>
          </cell>
          <cell r="AA30">
            <v>0</v>
          </cell>
          <cell r="AB30">
            <v>41.553508153274805</v>
          </cell>
          <cell r="AC30">
            <v>377.34360573537344</v>
          </cell>
          <cell r="AD30">
            <v>-1039.0990697655275</v>
          </cell>
          <cell r="AE30">
            <v>-652.67222893385633</v>
          </cell>
          <cell r="AF30">
            <v>-386.42684083167035</v>
          </cell>
          <cell r="AG30">
            <v>271.66448462958766</v>
          </cell>
          <cell r="AH30">
            <v>271.66448462958766</v>
          </cell>
          <cell r="AI30">
            <v>0</v>
          </cell>
          <cell r="AJ30">
            <v>-26.417934470262423</v>
          </cell>
          <cell r="AK30">
            <v>-28.804234043583762</v>
          </cell>
          <cell r="AL30">
            <v>2.3862995733213559</v>
          </cell>
          <cell r="AM30">
            <v>40.154987175954147</v>
          </cell>
          <cell r="AN30">
            <v>-419.63023032298639</v>
          </cell>
          <cell r="AO30">
            <v>-410.30693748876593</v>
          </cell>
          <cell r="AP30">
            <v>67.54707930781818</v>
          </cell>
          <cell r="AQ30">
            <v>-14.07339637034903</v>
          </cell>
          <cell r="AR30">
            <v>69.172193379508187</v>
          </cell>
          <cell r="AS30">
            <v>0</v>
          </cell>
          <cell r="AT30">
            <v>0</v>
          </cell>
          <cell r="AW30">
            <v>2942.6364058122253</v>
          </cell>
        </row>
        <row r="31">
          <cell r="D31" t="str">
            <v>Mgmt Movement in EVA</v>
          </cell>
          <cell r="I31">
            <v>2410.4922968220203</v>
          </cell>
          <cell r="J31">
            <v>2221.4033824700332</v>
          </cell>
          <cell r="K31">
            <v>3962.4002773419356</v>
          </cell>
          <cell r="L31">
            <v>474.97502984551505</v>
          </cell>
          <cell r="M31">
            <v>-778.93791039844984</v>
          </cell>
          <cell r="N31">
            <v>-1179.5986330507294</v>
          </cell>
          <cell r="O31">
            <v>-113.12766269790619</v>
          </cell>
          <cell r="P31">
            <v>0</v>
          </cell>
          <cell r="Q31">
            <v>0</v>
          </cell>
          <cell r="R31">
            <v>-132.94722738805112</v>
          </cell>
          <cell r="S31">
            <v>974.66023754412947</v>
          </cell>
          <cell r="T31">
            <v>715.48047869246795</v>
          </cell>
          <cell r="U31">
            <v>7.1050848711055714</v>
          </cell>
          <cell r="V31">
            <v>386.97630153600352</v>
          </cell>
          <cell r="W31">
            <v>10.975694734710849</v>
          </cell>
          <cell r="X31">
            <v>126.15420256247209</v>
          </cell>
          <cell r="Y31">
            <v>-87.869733806182438</v>
          </cell>
          <cell r="Z31">
            <v>-220.13422109314584</v>
          </cell>
          <cell r="AA31">
            <v>0</v>
          </cell>
          <cell r="AB31">
            <v>36.770978814137138</v>
          </cell>
          <cell r="AC31">
            <v>369.24394263046622</v>
          </cell>
          <cell r="AD31">
            <v>-1077.1774698729221</v>
          </cell>
          <cell r="AE31">
            <v>-671.45517075776456</v>
          </cell>
          <cell r="AF31">
            <v>-405.72229911515666</v>
          </cell>
          <cell r="AG31">
            <v>173.96025237497082</v>
          </cell>
          <cell r="AH31">
            <v>173.96025237497082</v>
          </cell>
          <cell r="AI31">
            <v>0</v>
          </cell>
          <cell r="AJ31">
            <v>-58.992613483749707</v>
          </cell>
          <cell r="AK31">
            <v>-58.992613483749707</v>
          </cell>
          <cell r="AL31">
            <v>0</v>
          </cell>
          <cell r="AM31">
            <v>30.182739520090401</v>
          </cell>
          <cell r="AN31">
            <v>-441.59341424031805</v>
          </cell>
          <cell r="AO31">
            <v>-66.901525616394224</v>
          </cell>
          <cell r="AP31">
            <v>192.54707932196757</v>
          </cell>
          <cell r="AQ31">
            <v>-2.2646292132791075</v>
          </cell>
          <cell r="AR31">
            <v>64.716302028219175</v>
          </cell>
          <cell r="AS31">
            <v>0</v>
          </cell>
          <cell r="AT31">
            <v>0</v>
          </cell>
          <cell r="AW31">
            <v>2410.4922968220203</v>
          </cell>
        </row>
        <row r="33">
          <cell r="C33" t="str">
            <v>Nov-99 Current Month Target</v>
          </cell>
        </row>
        <row r="35">
          <cell r="D35" t="str">
            <v>EVA</v>
          </cell>
          <cell r="I35">
            <v>2707.3970043460827</v>
          </cell>
          <cell r="J35">
            <v>-1808.9680957281557</v>
          </cell>
          <cell r="K35">
            <v>-1166.9646580173114</v>
          </cell>
          <cell r="L35">
            <v>-558.87829760521322</v>
          </cell>
          <cell r="M35">
            <v>-75.1032546471194</v>
          </cell>
          <cell r="N35">
            <v>0</v>
          </cell>
          <cell r="O35">
            <v>-6.7444018366817033</v>
          </cell>
          <cell r="P35">
            <v>0</v>
          </cell>
          <cell r="Q35">
            <v>0</v>
          </cell>
          <cell r="R35">
            <v>-1.2774836218302221</v>
          </cell>
          <cell r="S35">
            <v>-528.62595338435654</v>
          </cell>
          <cell r="T35">
            <v>-183.45721293756384</v>
          </cell>
          <cell r="U35">
            <v>-19.473918795979223</v>
          </cell>
          <cell r="V35">
            <v>-181.49070071187276</v>
          </cell>
          <cell r="W35">
            <v>-36.496261331175539</v>
          </cell>
          <cell r="X35">
            <v>-0.64710414701190277</v>
          </cell>
          <cell r="Y35">
            <v>-140.7026405424329</v>
          </cell>
          <cell r="Z35">
            <v>60.3</v>
          </cell>
          <cell r="AA35">
            <v>0</v>
          </cell>
          <cell r="AB35">
            <v>-26.658114918320329</v>
          </cell>
          <cell r="AC35">
            <v>-0.75368065093261549</v>
          </cell>
          <cell r="AD35">
            <v>-48.292307465356387</v>
          </cell>
          <cell r="AE35">
            <v>63.140510418995333</v>
          </cell>
          <cell r="AF35">
            <v>-111.43281788435171</v>
          </cell>
          <cell r="AG35">
            <v>-1068.5330139005882</v>
          </cell>
          <cell r="AH35">
            <v>-1068.5330139005882</v>
          </cell>
          <cell r="AI35">
            <v>0</v>
          </cell>
          <cell r="AJ35">
            <v>-196.38678109932499</v>
          </cell>
          <cell r="AK35">
            <v>-178.40743683702991</v>
          </cell>
          <cell r="AL35">
            <v>-17.979344262295079</v>
          </cell>
          <cell r="AM35">
            <v>-9.8815491816240169</v>
          </cell>
          <cell r="AN35">
            <v>-39.248194774187162</v>
          </cell>
          <cell r="AO35">
            <v>-68.23636094107006</v>
          </cell>
          <cell r="AP35">
            <v>9.7891679897738127E-8</v>
          </cell>
          <cell r="AQ35">
            <v>6507.1507479942811</v>
          </cell>
          <cell r="AR35">
            <v>-30.82780662049181</v>
          </cell>
          <cell r="AS35">
            <v>0</v>
          </cell>
          <cell r="AT35">
            <v>0</v>
          </cell>
          <cell r="AW35">
            <v>2707.3970043460827</v>
          </cell>
        </row>
        <row r="36">
          <cell r="D36" t="str">
            <v>NOPAT</v>
          </cell>
          <cell r="I36">
            <v>6416.4388857737576</v>
          </cell>
          <cell r="J36">
            <v>321.48627448165917</v>
          </cell>
          <cell r="K36">
            <v>96.086511610332906</v>
          </cell>
          <cell r="L36">
            <v>186.42028504031822</v>
          </cell>
          <cell r="M36">
            <v>12.000523466889874</v>
          </cell>
          <cell r="N36">
            <v>0</v>
          </cell>
          <cell r="O36">
            <v>21.684071428571428</v>
          </cell>
          <cell r="P36">
            <v>0</v>
          </cell>
          <cell r="Q36">
            <v>0</v>
          </cell>
          <cell r="R36">
            <v>5.2948829355468678</v>
          </cell>
          <cell r="S36">
            <v>145.46542405824493</v>
          </cell>
          <cell r="T36">
            <v>82.490216617722311</v>
          </cell>
          <cell r="U36">
            <v>13.759800384626116</v>
          </cell>
          <cell r="V36">
            <v>-71.541455117559522</v>
          </cell>
          <cell r="W36">
            <v>16.435611130487352</v>
          </cell>
          <cell r="X36">
            <v>2.0099999999999998</v>
          </cell>
          <cell r="Y36">
            <v>37.787999999999997</v>
          </cell>
          <cell r="Z36">
            <v>60.3</v>
          </cell>
          <cell r="AA36">
            <v>0</v>
          </cell>
          <cell r="AB36">
            <v>4.2232510429687711</v>
          </cell>
          <cell r="AC36">
            <v>2.2685593809523805</v>
          </cell>
          <cell r="AD36">
            <v>42.633654150770809</v>
          </cell>
          <cell r="AE36">
            <v>26.261576331109374</v>
          </cell>
          <cell r="AF36">
            <v>16.372077819661452</v>
          </cell>
          <cell r="AG36">
            <v>-587.04704456249999</v>
          </cell>
          <cell r="AH36">
            <v>-587.04704456249999</v>
          </cell>
          <cell r="AI36">
            <v>0</v>
          </cell>
          <cell r="AJ36">
            <v>49.04399999999999</v>
          </cell>
          <cell r="AK36">
            <v>49.04399999999999</v>
          </cell>
          <cell r="AL36">
            <v>0</v>
          </cell>
          <cell r="AM36">
            <v>14.8058531484375</v>
          </cell>
          <cell r="AN36">
            <v>-6.3524731093284981</v>
          </cell>
          <cell r="AO36">
            <v>8.6821098790922573</v>
          </cell>
          <cell r="AP36">
            <v>0</v>
          </cell>
          <cell r="AQ36">
            <v>6425.4525283464309</v>
          </cell>
          <cell r="AR36">
            <v>0</v>
          </cell>
          <cell r="AS36">
            <v>0</v>
          </cell>
          <cell r="AT36">
            <v>0</v>
          </cell>
          <cell r="AW36">
            <v>6416.4388857737576</v>
          </cell>
        </row>
        <row r="37">
          <cell r="D37" t="str">
            <v>Capital Charge</v>
          </cell>
          <cell r="I37">
            <v>3709.041881427675</v>
          </cell>
          <cell r="J37">
            <v>2130.4543702098149</v>
          </cell>
          <cell r="K37">
            <v>1263.0511696276444</v>
          </cell>
          <cell r="L37">
            <v>745.29858264553138</v>
          </cell>
          <cell r="M37">
            <v>87.103778114009273</v>
          </cell>
          <cell r="N37">
            <v>0</v>
          </cell>
          <cell r="O37">
            <v>28.428473265253132</v>
          </cell>
          <cell r="P37">
            <v>0</v>
          </cell>
          <cell r="Q37">
            <v>0</v>
          </cell>
          <cell r="R37">
            <v>6.57236655737709</v>
          </cell>
          <cell r="S37">
            <v>674.09137744260147</v>
          </cell>
          <cell r="T37">
            <v>265.94742955528613</v>
          </cell>
          <cell r="U37">
            <v>33.233719180605341</v>
          </cell>
          <cell r="V37">
            <v>109.94924559431325</v>
          </cell>
          <cell r="W37">
            <v>52.931872461662891</v>
          </cell>
          <cell r="X37">
            <v>2.6571041470119021</v>
          </cell>
          <cell r="Y37">
            <v>178.49064054243289</v>
          </cell>
          <cell r="Z37">
            <v>0</v>
          </cell>
          <cell r="AA37">
            <v>0</v>
          </cell>
          <cell r="AB37">
            <v>30.881365961289102</v>
          </cell>
          <cell r="AC37">
            <v>3.022240031884996</v>
          </cell>
          <cell r="AD37">
            <v>90.925961616127196</v>
          </cell>
          <cell r="AE37">
            <v>-36.878934087885959</v>
          </cell>
          <cell r="AF37">
            <v>127.80489570401316</v>
          </cell>
          <cell r="AG37">
            <v>481.48596933808824</v>
          </cell>
          <cell r="AH37">
            <v>481.48596933808824</v>
          </cell>
          <cell r="AI37">
            <v>0</v>
          </cell>
          <cell r="AJ37">
            <v>245.43078109932497</v>
          </cell>
          <cell r="AK37">
            <v>227.45143683702989</v>
          </cell>
          <cell r="AL37">
            <v>17.979344262295079</v>
          </cell>
          <cell r="AM37">
            <v>24.687402330061516</v>
          </cell>
          <cell r="AN37">
            <v>32.895721664858662</v>
          </cell>
          <cell r="AO37">
            <v>76.918470820162312</v>
          </cell>
          <cell r="AP37">
            <v>-9.7891679897738127E-8</v>
          </cell>
          <cell r="AQ37">
            <v>-81.698219647849982</v>
          </cell>
          <cell r="AR37">
            <v>30.82780662049181</v>
          </cell>
          <cell r="AS37">
            <v>0</v>
          </cell>
          <cell r="AT37">
            <v>0</v>
          </cell>
          <cell r="AW37">
            <v>3709.041881427675</v>
          </cell>
        </row>
        <row r="38">
          <cell r="D38" t="str">
            <v>Opening Capital Employed</v>
          </cell>
          <cell r="I38">
            <v>469747.45998642541</v>
          </cell>
          <cell r="J38">
            <v>254887.10192798101</v>
          </cell>
          <cell r="K38">
            <v>155648.72999451781</v>
          </cell>
          <cell r="L38">
            <v>84191.136187735945</v>
          </cell>
          <cell r="M38">
            <v>10734.000939302152</v>
          </cell>
          <cell r="N38">
            <v>0</v>
          </cell>
          <cell r="O38">
            <v>3503.3068064251333</v>
          </cell>
          <cell r="P38">
            <v>0</v>
          </cell>
          <cell r="Q38">
            <v>0</v>
          </cell>
          <cell r="R38">
            <v>809.928000000005</v>
          </cell>
          <cell r="S38">
            <v>82526.270045088022</v>
          </cell>
          <cell r="T38">
            <v>32773.319601762531</v>
          </cell>
          <cell r="U38">
            <v>4095.468424276617</v>
          </cell>
          <cell r="V38">
            <v>13549.300972228501</v>
          </cell>
          <cell r="W38">
            <v>5979.3411484471044</v>
          </cell>
          <cell r="X38">
            <v>327.4411171065172</v>
          </cell>
          <cell r="Y38">
            <v>21995.816309269503</v>
          </cell>
          <cell r="Z38">
            <v>0</v>
          </cell>
          <cell r="AA38">
            <v>0</v>
          </cell>
          <cell r="AB38">
            <v>3805.5824719972429</v>
          </cell>
          <cell r="AC38">
            <v>372.4376604949187</v>
          </cell>
          <cell r="AD38">
            <v>11205.0174920884</v>
          </cell>
          <cell r="AE38">
            <v>-4544.6767259819062</v>
          </cell>
          <cell r="AF38">
            <v>15749.694218070306</v>
          </cell>
          <cell r="AG38">
            <v>81585.122582287178</v>
          </cell>
          <cell r="AH38">
            <v>81585.122582287178</v>
          </cell>
          <cell r="AI38">
            <v>0</v>
          </cell>
          <cell r="AJ38">
            <v>27724.588235294119</v>
          </cell>
          <cell r="AK38">
            <v>25693.588235294119</v>
          </cell>
          <cell r="AL38">
            <v>2031</v>
          </cell>
          <cell r="AM38">
            <v>4183.1431725937573</v>
          </cell>
          <cell r="AN38">
            <v>4053.8162051644003</v>
          </cell>
          <cell r="AO38">
            <v>9478.8418586462649</v>
          </cell>
          <cell r="AP38">
            <v>-1.2063419138913184E-5</v>
          </cell>
          <cell r="AQ38">
            <v>-10067.86141114919</v>
          </cell>
          <cell r="AR38">
            <v>3798.9822300000001</v>
          </cell>
          <cell r="AS38">
            <v>0</v>
          </cell>
          <cell r="AT38">
            <v>0</v>
          </cell>
          <cell r="AW38">
            <v>469747.45998642541</v>
          </cell>
        </row>
        <row r="39">
          <cell r="D39" t="str">
            <v>Movement in EVA</v>
          </cell>
          <cell r="I39">
            <v>2942.6364058122253</v>
          </cell>
          <cell r="J39">
            <v>-2723.9193080119862</v>
          </cell>
          <cell r="K39">
            <v>-1604.1401389021582</v>
          </cell>
          <cell r="L39">
            <v>1083.8568945586578</v>
          </cell>
          <cell r="M39">
            <v>-83.825010127624836</v>
          </cell>
          <cell r="N39">
            <v>-2213.5383646549931</v>
          </cell>
          <cell r="O39">
            <v>-128.96058286228231</v>
          </cell>
          <cell r="P39">
            <v>0</v>
          </cell>
          <cell r="Q39">
            <v>0</v>
          </cell>
          <cell r="R39">
            <v>222.68789397642021</v>
          </cell>
          <cell r="S39">
            <v>689.77789845184088</v>
          </cell>
          <cell r="T39">
            <v>872.90514571298786</v>
          </cell>
          <cell r="U39">
            <v>-9.6546639918067712</v>
          </cell>
          <cell r="V39">
            <v>188.85792753305196</v>
          </cell>
          <cell r="W39">
            <v>-40.331761051077535</v>
          </cell>
          <cell r="X39">
            <v>84.036231992727835</v>
          </cell>
          <cell r="Y39">
            <v>-438.5747529402866</v>
          </cell>
          <cell r="Z39">
            <v>60.3</v>
          </cell>
          <cell r="AA39">
            <v>0</v>
          </cell>
          <cell r="AB39">
            <v>-27.760228803758558</v>
          </cell>
          <cell r="AC39">
            <v>-674.03439726462636</v>
          </cell>
          <cell r="AD39">
            <v>-1382.1195833216268</v>
          </cell>
          <cell r="AE39">
            <v>-1494.2388196696429</v>
          </cell>
          <cell r="AF39">
            <v>112.119236348016</v>
          </cell>
          <cell r="AG39">
            <v>-522.71379193291216</v>
          </cell>
          <cell r="AH39">
            <v>-522.71379193291216</v>
          </cell>
          <cell r="AI39">
            <v>0</v>
          </cell>
          <cell r="AJ39">
            <v>-264.89126780359555</v>
          </cell>
          <cell r="AK39">
            <v>-267.27756737691686</v>
          </cell>
          <cell r="AL39">
            <v>2.3862995733213559</v>
          </cell>
          <cell r="AM39">
            <v>-40.660487675608351</v>
          </cell>
          <cell r="AN39">
            <v>-402.45015732298646</v>
          </cell>
          <cell r="AO39">
            <v>1555.0988701284218</v>
          </cell>
          <cell r="AP39">
            <v>67.54707930781818</v>
          </cell>
          <cell r="AQ39">
            <v>6671.8293578779603</v>
          </cell>
          <cell r="AR39">
            <v>-30.82780662049181</v>
          </cell>
          <cell r="AS39">
            <v>0</v>
          </cell>
          <cell r="AT39">
            <v>0</v>
          </cell>
          <cell r="AW39">
            <v>2942.6364058122253</v>
          </cell>
        </row>
        <row r="40">
          <cell r="D40" t="str">
            <v>Mgmt Movement in EVA</v>
          </cell>
          <cell r="I40">
            <v>2410.4922968220203</v>
          </cell>
          <cell r="J40">
            <v>-3360.0264598999388</v>
          </cell>
          <cell r="K40">
            <v>-2020.540083820247</v>
          </cell>
          <cell r="L40">
            <v>905.40884522051488</v>
          </cell>
          <cell r="M40">
            <v>-108.48397231251209</v>
          </cell>
          <cell r="N40">
            <v>-2213.5383646549931</v>
          </cell>
          <cell r="O40">
            <v>-133.25030869790706</v>
          </cell>
          <cell r="P40">
            <v>0</v>
          </cell>
          <cell r="Q40">
            <v>0</v>
          </cell>
          <cell r="R40">
            <v>221.73791554749587</v>
          </cell>
          <cell r="S40">
            <v>495.66704635212091</v>
          </cell>
          <cell r="T40">
            <v>774.54508662996784</v>
          </cell>
          <cell r="U40">
            <v>-23.302917996081852</v>
          </cell>
          <cell r="V40">
            <v>154.95280787975355</v>
          </cell>
          <cell r="W40">
            <v>-51.268740007476723</v>
          </cell>
          <cell r="X40">
            <v>83.251690562472106</v>
          </cell>
          <cell r="Y40">
            <v>-469.46957380618335</v>
          </cell>
          <cell r="Z40">
            <v>60.3</v>
          </cell>
          <cell r="AA40">
            <v>0</v>
          </cell>
          <cell r="AB40">
            <v>-32.542758142896233</v>
          </cell>
          <cell r="AC40">
            <v>-682.13406036953359</v>
          </cell>
          <cell r="AD40">
            <v>-1420.1979834290214</v>
          </cell>
          <cell r="AE40">
            <v>-1513.0217614935511</v>
          </cell>
          <cell r="AF40">
            <v>92.823778064529719</v>
          </cell>
          <cell r="AG40">
            <v>-620.418024187529</v>
          </cell>
          <cell r="AH40">
            <v>-620.418024187529</v>
          </cell>
          <cell r="AI40">
            <v>0</v>
          </cell>
          <cell r="AJ40">
            <v>-297.46594681708285</v>
          </cell>
          <cell r="AK40">
            <v>-297.46594681708285</v>
          </cell>
          <cell r="AL40">
            <v>0</v>
          </cell>
          <cell r="AM40">
            <v>-50.632735331472091</v>
          </cell>
          <cell r="AN40">
            <v>-424.41334124031818</v>
          </cell>
          <cell r="AO40">
            <v>1898.5042820007934</v>
          </cell>
          <cell r="AP40">
            <v>192.54707932196757</v>
          </cell>
          <cell r="AQ40">
            <v>6683.6381250350305</v>
          </cell>
          <cell r="AR40">
            <v>-35.283697971780825</v>
          </cell>
          <cell r="AS40">
            <v>0</v>
          </cell>
          <cell r="AT40">
            <v>0</v>
          </cell>
          <cell r="AW40">
            <v>2410.4922968220203</v>
          </cell>
        </row>
        <row r="42">
          <cell r="C42" t="str">
            <v>Nov-98 Last Year Month Actual</v>
          </cell>
        </row>
        <row r="44">
          <cell r="D44" t="str">
            <v>EVA</v>
          </cell>
          <cell r="I44">
            <v>-235.23940146614268</v>
          </cell>
          <cell r="J44">
            <v>914.9512122838305</v>
          </cell>
          <cell r="K44">
            <v>437.17548088484682</v>
          </cell>
          <cell r="L44">
            <v>-1642.735192163871</v>
          </cell>
          <cell r="M44">
            <v>8.7217554805054363</v>
          </cell>
          <cell r="N44">
            <v>2213.5383646549931</v>
          </cell>
          <cell r="O44">
            <v>122.2161810256006</v>
          </cell>
          <cell r="P44">
            <v>0</v>
          </cell>
          <cell r="Q44">
            <v>0</v>
          </cell>
          <cell r="R44">
            <v>-223.96537759825043</v>
          </cell>
          <cell r="S44">
            <v>-1218.4038518361974</v>
          </cell>
          <cell r="T44">
            <v>-1056.3623586505516</v>
          </cell>
          <cell r="U44">
            <v>-9.8192548041724521</v>
          </cell>
          <cell r="V44">
            <v>-370.34862824492473</v>
          </cell>
          <cell r="W44">
            <v>3.8354997199019962</v>
          </cell>
          <cell r="X44">
            <v>-84.683336139739737</v>
          </cell>
          <cell r="Y44">
            <v>297.8721123978537</v>
          </cell>
          <cell r="Z44">
            <v>0</v>
          </cell>
          <cell r="AA44">
            <v>0</v>
          </cell>
          <cell r="AB44">
            <v>1.1021138854382286</v>
          </cell>
          <cell r="AC44">
            <v>673.2807166136937</v>
          </cell>
          <cell r="AD44">
            <v>1333.8272758562705</v>
          </cell>
          <cell r="AE44">
            <v>1557.3793300886382</v>
          </cell>
          <cell r="AF44">
            <v>-223.55205423236771</v>
          </cell>
          <cell r="AG44">
            <v>-545.81922196767607</v>
          </cell>
          <cell r="AH44">
            <v>-545.81922196767607</v>
          </cell>
          <cell r="AI44">
            <v>0</v>
          </cell>
          <cell r="AJ44">
            <v>68.504486704270562</v>
          </cell>
          <cell r="AK44">
            <v>88.870130539886986</v>
          </cell>
          <cell r="AL44">
            <v>-20.365643835616435</v>
          </cell>
          <cell r="AM44">
            <v>30.778938493984331</v>
          </cell>
          <cell r="AN44">
            <v>363.20196254879932</v>
          </cell>
          <cell r="AO44">
            <v>-1623.3352310694918</v>
          </cell>
          <cell r="AP44">
            <v>-67.547079209926494</v>
          </cell>
          <cell r="AQ44">
            <v>-164.6786098836794</v>
          </cell>
          <cell r="AR44">
            <v>0</v>
          </cell>
          <cell r="AS44">
            <v>0</v>
          </cell>
          <cell r="AT44">
            <v>0</v>
          </cell>
          <cell r="AW44">
            <v>-235.23940146614268</v>
          </cell>
        </row>
        <row r="45">
          <cell r="D45" t="str">
            <v>NOPAT</v>
          </cell>
          <cell r="I45">
            <v>3820.016971627982</v>
          </cell>
          <cell r="J45">
            <v>3034.2802211475114</v>
          </cell>
          <cell r="K45">
            <v>1577.4839346798751</v>
          </cell>
          <cell r="L45">
            <v>-776.04368706968785</v>
          </cell>
          <cell r="M45">
            <v>89.867581100909092</v>
          </cell>
          <cell r="N45">
            <v>2213.5383646549931</v>
          </cell>
          <cell r="O45">
            <v>153.39940537966601</v>
          </cell>
          <cell r="P45">
            <v>0</v>
          </cell>
          <cell r="Q45">
            <v>0</v>
          </cell>
          <cell r="R45">
            <v>-223.96537759825043</v>
          </cell>
          <cell r="S45">
            <v>-604.66938093653926</v>
          </cell>
          <cell r="T45">
            <v>-805.33014924668896</v>
          </cell>
          <cell r="U45">
            <v>20.68222788507812</v>
          </cell>
          <cell r="V45">
            <v>-201.19006194880288</v>
          </cell>
          <cell r="W45">
            <v>60.128669642991284</v>
          </cell>
          <cell r="X45">
            <v>-84.497848985248282</v>
          </cell>
          <cell r="Y45">
            <v>354.52424149748327</v>
          </cell>
          <cell r="Z45">
            <v>0</v>
          </cell>
          <cell r="AA45">
            <v>0</v>
          </cell>
          <cell r="AB45">
            <v>51.013540218652921</v>
          </cell>
          <cell r="AC45">
            <v>672.41594120696709</v>
          </cell>
          <cell r="AD45">
            <v>1571.6688157786753</v>
          </cell>
          <cell r="AE45">
            <v>1755.6290606566915</v>
          </cell>
          <cell r="AF45">
            <v>-183.96024487801628</v>
          </cell>
          <cell r="AG45">
            <v>96.379949085312703</v>
          </cell>
          <cell r="AH45">
            <v>96.379949085312703</v>
          </cell>
          <cell r="AI45">
            <v>0</v>
          </cell>
          <cell r="AJ45">
            <v>381.36399999999981</v>
          </cell>
          <cell r="AK45">
            <v>381.36399999999981</v>
          </cell>
          <cell r="AL45">
            <v>0</v>
          </cell>
          <cell r="AM45">
            <v>49.533534299904005</v>
          </cell>
          <cell r="AN45">
            <v>396.14441932057787</v>
          </cell>
          <cell r="AO45">
            <v>-1541.1695212470784</v>
          </cell>
          <cell r="AP45">
            <v>-67.547079209926494</v>
          </cell>
          <cell r="AQ45">
            <v>-168.3839278174199</v>
          </cell>
          <cell r="AR45">
            <v>0</v>
          </cell>
          <cell r="AS45">
            <v>0</v>
          </cell>
          <cell r="AT45">
            <v>0</v>
          </cell>
          <cell r="AW45">
            <v>3820.016971627982</v>
          </cell>
        </row>
        <row r="46">
          <cell r="D46" t="str">
            <v>Capital Charge</v>
          </cell>
          <cell r="I46">
            <v>4055.2563730941247</v>
          </cell>
          <cell r="J46">
            <v>2119.3290088636809</v>
          </cell>
          <cell r="K46">
            <v>1140.3084537950283</v>
          </cell>
          <cell r="L46">
            <v>866.6915050941833</v>
          </cell>
          <cell r="M46">
            <v>81.145825620403656</v>
          </cell>
          <cell r="N46">
            <v>0</v>
          </cell>
          <cell r="O46">
            <v>31.183224354065395</v>
          </cell>
          <cell r="P46">
            <v>0</v>
          </cell>
          <cell r="Q46">
            <v>0</v>
          </cell>
          <cell r="R46">
            <v>2.3446879678210327E-15</v>
          </cell>
          <cell r="S46">
            <v>613.73447089965816</v>
          </cell>
          <cell r="T46">
            <v>251.03220940386262</v>
          </cell>
          <cell r="U46">
            <v>30.501482689250572</v>
          </cell>
          <cell r="V46">
            <v>169.15856629612185</v>
          </cell>
          <cell r="W46">
            <v>56.293169923089287</v>
          </cell>
          <cell r="X46">
            <v>0.18548715449145786</v>
          </cell>
          <cell r="Y46">
            <v>56.652129099629562</v>
          </cell>
          <cell r="Z46">
            <v>0</v>
          </cell>
          <cell r="AA46">
            <v>0</v>
          </cell>
          <cell r="AB46">
            <v>49.911426333214692</v>
          </cell>
          <cell r="AC46">
            <v>-0.86477540672664477</v>
          </cell>
          <cell r="AD46">
            <v>237.84153992240471</v>
          </cell>
          <cell r="AE46">
            <v>198.24973056805334</v>
          </cell>
          <cell r="AF46">
            <v>39.591809354351433</v>
          </cell>
          <cell r="AG46">
            <v>642.19917105298873</v>
          </cell>
          <cell r="AH46">
            <v>642.19917105298873</v>
          </cell>
          <cell r="AI46">
            <v>0</v>
          </cell>
          <cell r="AJ46">
            <v>312.85951329572924</v>
          </cell>
          <cell r="AK46">
            <v>292.49386946011282</v>
          </cell>
          <cell r="AL46">
            <v>20.365643835616435</v>
          </cell>
          <cell r="AM46">
            <v>18.754595805919674</v>
          </cell>
          <cell r="AN46">
            <v>32.942456771778552</v>
          </cell>
          <cell r="AO46">
            <v>82.165709822413334</v>
          </cell>
          <cell r="AP46">
            <v>0</v>
          </cell>
          <cell r="AQ46">
            <v>-3.7053179337404969</v>
          </cell>
          <cell r="AR46">
            <v>0</v>
          </cell>
          <cell r="AS46">
            <v>0</v>
          </cell>
          <cell r="AT46">
            <v>0</v>
          </cell>
          <cell r="AW46">
            <v>4055.2563730941247</v>
          </cell>
        </row>
        <row r="47">
          <cell r="D47" t="str">
            <v>Opening Capital Employed</v>
          </cell>
          <cell r="I47">
            <v>449154.17177142861</v>
          </cell>
          <cell r="J47">
            <v>221303.34922013956</v>
          </cell>
          <cell r="K47">
            <v>122776.57393368299</v>
          </cell>
          <cell r="L47">
            <v>86432.349551742329</v>
          </cell>
          <cell r="M47">
            <v>8736.9399266806286</v>
          </cell>
          <cell r="N47">
            <v>0</v>
          </cell>
          <cell r="O47">
            <v>3357.4858080335894</v>
          </cell>
          <cell r="P47">
            <v>0</v>
          </cell>
          <cell r="Q47">
            <v>0</v>
          </cell>
          <cell r="R47">
            <v>2.5245165435241208E-13</v>
          </cell>
          <cell r="S47">
            <v>65633.427452885822</v>
          </cell>
          <cell r="T47">
            <v>27028.541720474888</v>
          </cell>
          <cell r="U47">
            <v>3284.0829444178344</v>
          </cell>
          <cell r="V47">
            <v>18213.237964036714</v>
          </cell>
          <cell r="W47">
            <v>5613.9363447889591</v>
          </cell>
          <cell r="X47">
            <v>19.971330793328057</v>
          </cell>
          <cell r="Y47">
            <v>6099.7130151518559</v>
          </cell>
          <cell r="Z47">
            <v>0</v>
          </cell>
          <cell r="AA47">
            <v>0</v>
          </cell>
          <cell r="AB47">
            <v>5373.9441332222304</v>
          </cell>
          <cell r="AC47">
            <v>-93.11003641747061</v>
          </cell>
          <cell r="AD47">
            <v>25608.307395775137</v>
          </cell>
          <cell r="AE47">
            <v>21345.472465291874</v>
          </cell>
          <cell r="AF47">
            <v>4262.8349304832664</v>
          </cell>
          <cell r="AG47">
            <v>90853.758695480967</v>
          </cell>
          <cell r="AH47">
            <v>90853.758695480967</v>
          </cell>
          <cell r="AI47">
            <v>0</v>
          </cell>
          <cell r="AJ47">
            <v>31200.470588235294</v>
          </cell>
          <cell r="AK47">
            <v>29169.470588235294</v>
          </cell>
          <cell r="AL47">
            <v>2031</v>
          </cell>
          <cell r="AM47">
            <v>2653.2664609149929</v>
          </cell>
          <cell r="AN47">
            <v>3546.9016878168645</v>
          </cell>
          <cell r="AO47">
            <v>8846.7504676049757</v>
          </cell>
          <cell r="AP47">
            <v>0</v>
          </cell>
          <cell r="AQ47">
            <v>-398.95016100745761</v>
          </cell>
          <cell r="AR47">
            <v>0</v>
          </cell>
          <cell r="AS47">
            <v>0</v>
          </cell>
          <cell r="AT47">
            <v>0</v>
          </cell>
          <cell r="AW47">
            <v>449154.17177142861</v>
          </cell>
        </row>
        <row r="48">
          <cell r="D48" t="str">
            <v>Movement in EVA</v>
          </cell>
          <cell r="I48" t="str">
            <v>n.a.</v>
          </cell>
          <cell r="J48" t="str">
            <v>n.a.</v>
          </cell>
          <cell r="K48" t="str">
            <v>n.a.</v>
          </cell>
          <cell r="L48" t="str">
            <v>n.a.</v>
          </cell>
          <cell r="M48" t="str">
            <v>n.a.</v>
          </cell>
          <cell r="N48" t="str">
            <v>n.a.</v>
          </cell>
          <cell r="O48" t="str">
            <v>n.a.</v>
          </cell>
          <cell r="P48" t="str">
            <v>n.a.</v>
          </cell>
          <cell r="Q48" t="str">
            <v>n.a.</v>
          </cell>
          <cell r="R48" t="str">
            <v>n.a.</v>
          </cell>
          <cell r="S48" t="str">
            <v>n.a.</v>
          </cell>
          <cell r="T48" t="str">
            <v>n.a.</v>
          </cell>
          <cell r="U48" t="str">
            <v>n.a.</v>
          </cell>
          <cell r="V48" t="str">
            <v>n.a.</v>
          </cell>
          <cell r="W48" t="str">
            <v>n.a.</v>
          </cell>
          <cell r="X48" t="str">
            <v>n.a.</v>
          </cell>
          <cell r="Y48" t="str">
            <v>n.a.</v>
          </cell>
          <cell r="Z48" t="str">
            <v>n.a.</v>
          </cell>
          <cell r="AA48" t="str">
            <v>n.a.</v>
          </cell>
          <cell r="AB48" t="str">
            <v>n.a.</v>
          </cell>
          <cell r="AC48" t="str">
            <v>n.a.</v>
          </cell>
          <cell r="AD48" t="str">
            <v>n.a.</v>
          </cell>
          <cell r="AE48" t="str">
            <v>n.a.</v>
          </cell>
          <cell r="AF48" t="str">
            <v>n.a.</v>
          </cell>
          <cell r="AG48" t="str">
            <v>n.a.</v>
          </cell>
          <cell r="AH48" t="str">
            <v>n.a.</v>
          </cell>
          <cell r="AI48" t="str">
            <v>n.a.</v>
          </cell>
          <cell r="AJ48" t="str">
            <v>n.a.</v>
          </cell>
          <cell r="AK48" t="str">
            <v>n.a.</v>
          </cell>
          <cell r="AL48" t="str">
            <v>n.a.</v>
          </cell>
          <cell r="AM48" t="str">
            <v>n.a.</v>
          </cell>
          <cell r="AN48" t="str">
            <v>n.a.</v>
          </cell>
          <cell r="AO48" t="str">
            <v>n.a.</v>
          </cell>
          <cell r="AP48" t="str">
            <v>n.a.</v>
          </cell>
          <cell r="AQ48" t="str">
            <v>n.a.</v>
          </cell>
          <cell r="AR48" t="str">
            <v>n.a.</v>
          </cell>
          <cell r="AS48" t="str">
            <v>n.a.</v>
          </cell>
          <cell r="AT48" t="str">
            <v>n.a.</v>
          </cell>
          <cell r="AW48" t="str">
            <v>n.a.</v>
          </cell>
        </row>
        <row r="49">
          <cell r="D49" t="str">
            <v>Mgmt Movement in EVA</v>
          </cell>
          <cell r="I49" t="str">
            <v>n.a.</v>
          </cell>
          <cell r="J49" t="str">
            <v>n.a.</v>
          </cell>
          <cell r="K49" t="str">
            <v>n.a.</v>
          </cell>
          <cell r="L49" t="str">
            <v>n.a.</v>
          </cell>
          <cell r="M49" t="str">
            <v>n.a.</v>
          </cell>
          <cell r="N49" t="str">
            <v>n.a.</v>
          </cell>
          <cell r="O49" t="str">
            <v>n.a.</v>
          </cell>
          <cell r="P49" t="str">
            <v>n.a.</v>
          </cell>
          <cell r="Q49" t="str">
            <v>n.a.</v>
          </cell>
          <cell r="R49" t="str">
            <v>n.a.</v>
          </cell>
          <cell r="S49" t="str">
            <v>n.a.</v>
          </cell>
          <cell r="T49" t="str">
            <v>n.a.</v>
          </cell>
          <cell r="U49" t="str">
            <v>n.a.</v>
          </cell>
          <cell r="V49" t="str">
            <v>n.a.</v>
          </cell>
          <cell r="W49" t="str">
            <v>n.a.</v>
          </cell>
          <cell r="X49" t="str">
            <v>n.a.</v>
          </cell>
          <cell r="Y49" t="str">
            <v>n.a.</v>
          </cell>
          <cell r="Z49" t="str">
            <v>n.a.</v>
          </cell>
          <cell r="AA49" t="str">
            <v>n.a.</v>
          </cell>
          <cell r="AB49" t="str">
            <v>n.a.</v>
          </cell>
          <cell r="AC49" t="str">
            <v>n.a.</v>
          </cell>
          <cell r="AD49" t="str">
            <v>n.a.</v>
          </cell>
          <cell r="AE49" t="str">
            <v>n.a.</v>
          </cell>
          <cell r="AF49" t="str">
            <v>n.a.</v>
          </cell>
          <cell r="AG49" t="str">
            <v>n.a.</v>
          </cell>
          <cell r="AH49" t="str">
            <v>n.a.</v>
          </cell>
          <cell r="AI49" t="str">
            <v>n.a.</v>
          </cell>
          <cell r="AJ49" t="str">
            <v>n.a.</v>
          </cell>
          <cell r="AK49" t="str">
            <v>n.a.</v>
          </cell>
          <cell r="AL49" t="str">
            <v>n.a.</v>
          </cell>
          <cell r="AM49" t="str">
            <v>n.a.</v>
          </cell>
          <cell r="AN49" t="str">
            <v>n.a.</v>
          </cell>
          <cell r="AO49" t="str">
            <v>n.a.</v>
          </cell>
          <cell r="AP49" t="str">
            <v>n.a.</v>
          </cell>
          <cell r="AQ49" t="str">
            <v>n.a.</v>
          </cell>
          <cell r="AR49" t="str">
            <v>n.a.</v>
          </cell>
          <cell r="AS49" t="str">
            <v>n.a.</v>
          </cell>
          <cell r="AT49" t="str">
            <v>n.a.</v>
          </cell>
          <cell r="AW49" t="str">
            <v>n.a.</v>
          </cell>
        </row>
        <row r="51">
          <cell r="C51" t="str">
            <v>Nov-99 Current Year YTD Actual</v>
          </cell>
        </row>
        <row r="53">
          <cell r="D53" t="str">
            <v>EVA</v>
          </cell>
          <cell r="I53">
            <v>1262.3855678480177</v>
          </cell>
          <cell r="J53">
            <v>2578.7743042723087</v>
          </cell>
          <cell r="K53">
            <v>18449.953196888113</v>
          </cell>
          <cell r="L53">
            <v>-10010.046036738449</v>
          </cell>
          <cell r="M53">
            <v>-2391.7821784806711</v>
          </cell>
          <cell r="N53">
            <v>1401.9202777891965</v>
          </cell>
          <cell r="O53">
            <v>-1951.6486326392348</v>
          </cell>
          <cell r="P53">
            <v>0</v>
          </cell>
          <cell r="Q53">
            <v>0</v>
          </cell>
          <cell r="R53">
            <v>-2919.6223225467234</v>
          </cell>
          <cell r="S53">
            <v>-366.56545934075893</v>
          </cell>
          <cell r="T53">
            <v>191.45986032787732</v>
          </cell>
          <cell r="U53">
            <v>356.2442820117804</v>
          </cell>
          <cell r="V53">
            <v>-646.11447920217972</v>
          </cell>
          <cell r="W53">
            <v>44.458576700407662</v>
          </cell>
          <cell r="X53">
            <v>202.07719008078533</v>
          </cell>
          <cell r="Y53">
            <v>-297.58187641178893</v>
          </cell>
          <cell r="Z53">
            <v>229.81</v>
          </cell>
          <cell r="AA53">
            <v>0</v>
          </cell>
          <cell r="AB53">
            <v>-446.91901284764083</v>
          </cell>
          <cell r="AC53">
            <v>636.08951755952523</v>
          </cell>
          <cell r="AD53">
            <v>11398.474479703411</v>
          </cell>
          <cell r="AE53">
            <v>10658.309230324232</v>
          </cell>
          <cell r="AF53">
            <v>740.16524937917552</v>
          </cell>
          <cell r="AG53">
            <v>-653.16913078547577</v>
          </cell>
          <cell r="AH53">
            <v>-653.16913078547577</v>
          </cell>
          <cell r="AI53">
            <v>0</v>
          </cell>
          <cell r="AJ53">
            <v>-7.6823529411751679</v>
          </cell>
          <cell r="AK53">
            <v>138.54964705882503</v>
          </cell>
          <cell r="AL53">
            <v>-146.23199999999997</v>
          </cell>
          <cell r="AM53">
            <v>1070.8383071110334</v>
          </cell>
          <cell r="AN53">
            <v>-350.6522412874366</v>
          </cell>
          <cell r="AO53">
            <v>-13737.396626362242</v>
          </cell>
          <cell r="AP53">
            <v>-59.750124085693372</v>
          </cell>
          <cell r="AQ53">
            <v>-375.84227881543495</v>
          </cell>
          <cell r="AR53">
            <v>1129.26717282</v>
          </cell>
          <cell r="AS53">
            <v>0</v>
          </cell>
          <cell r="AT53">
            <v>0</v>
          </cell>
          <cell r="AW53">
            <v>1262.3855678480177</v>
          </cell>
        </row>
        <row r="54">
          <cell r="D54" t="str">
            <v>NOPAT</v>
          </cell>
          <cell r="I54">
            <v>31429.259536793106</v>
          </cell>
          <cell r="J54">
            <v>19906.469848645473</v>
          </cell>
          <cell r="K54">
            <v>28722.769376526288</v>
          </cell>
          <cell r="L54">
            <v>-3948.2842312214621</v>
          </cell>
          <cell r="M54">
            <v>-1683.3381164867292</v>
          </cell>
          <cell r="N54">
            <v>1401.9202777891965</v>
          </cell>
          <cell r="O54">
            <v>-1720.430383415176</v>
          </cell>
          <cell r="P54">
            <v>0</v>
          </cell>
          <cell r="Q54">
            <v>0</v>
          </cell>
          <cell r="R54">
            <v>-2866.1670745467231</v>
          </cell>
          <cell r="S54">
            <v>5116.0444105257338</v>
          </cell>
          <cell r="T54">
            <v>2354.4989540442048</v>
          </cell>
          <cell r="U54">
            <v>626.54519801403717</v>
          </cell>
          <cell r="V54">
            <v>248.1393849649013</v>
          </cell>
          <cell r="W54">
            <v>474.97113938859911</v>
          </cell>
          <cell r="X54">
            <v>223.68830380981547</v>
          </cell>
          <cell r="Y54">
            <v>1154.1419999999985</v>
          </cell>
          <cell r="Z54">
            <v>229.81</v>
          </cell>
          <cell r="AA54">
            <v>0</v>
          </cell>
          <cell r="AB54">
            <v>-195.75056969582272</v>
          </cell>
          <cell r="AC54">
            <v>660.67040315218992</v>
          </cell>
          <cell r="AD54">
            <v>12138.005634181245</v>
          </cell>
          <cell r="AE54">
            <v>10358.360566409427</v>
          </cell>
          <cell r="AF54">
            <v>1779.645067771816</v>
          </cell>
          <cell r="AG54">
            <v>3262.9167531643084</v>
          </cell>
          <cell r="AH54">
            <v>3262.9167531643084</v>
          </cell>
          <cell r="AI54">
            <v>0</v>
          </cell>
          <cell r="AJ54">
            <v>1988.4880000000014</v>
          </cell>
          <cell r="AK54">
            <v>1988.4880000000014</v>
          </cell>
          <cell r="AL54">
            <v>0</v>
          </cell>
          <cell r="AM54">
            <v>1271.6291793955336</v>
          </cell>
          <cell r="AN54">
            <v>-83.100371746586106</v>
          </cell>
          <cell r="AO54">
            <v>-13111.793063691588</v>
          </cell>
          <cell r="AP54">
            <v>-59.750124881879032</v>
          </cell>
          <cell r="AQ54">
            <v>-1040.3211319512816</v>
          </cell>
          <cell r="AR54">
            <v>1380</v>
          </cell>
          <cell r="AS54">
            <v>0</v>
          </cell>
          <cell r="AT54">
            <v>0</v>
          </cell>
          <cell r="AW54">
            <v>31429.259536793106</v>
          </cell>
        </row>
        <row r="55">
          <cell r="D55" t="str">
            <v>Capital Charge</v>
          </cell>
          <cell r="I55">
            <v>30166.873968945089</v>
          </cell>
          <cell r="J55">
            <v>17327.695544373164</v>
          </cell>
          <cell r="K55">
            <v>10272.816179638176</v>
          </cell>
          <cell r="L55">
            <v>6061.7618055169878</v>
          </cell>
          <cell r="M55">
            <v>708.444061993942</v>
          </cell>
          <cell r="N55">
            <v>0</v>
          </cell>
          <cell r="O55">
            <v>231.21824922405881</v>
          </cell>
          <cell r="P55">
            <v>0</v>
          </cell>
          <cell r="Q55">
            <v>0</v>
          </cell>
          <cell r="R55">
            <v>53.455248000000324</v>
          </cell>
          <cell r="S55">
            <v>5482.6098698664928</v>
          </cell>
          <cell r="T55">
            <v>2163.0390937163274</v>
          </cell>
          <cell r="U55">
            <v>270.30091600225677</v>
          </cell>
          <cell r="V55">
            <v>894.25386416708102</v>
          </cell>
          <cell r="W55">
            <v>430.51256268819145</v>
          </cell>
          <cell r="X55">
            <v>21.611113729030137</v>
          </cell>
          <cell r="Y55">
            <v>1451.7238764117874</v>
          </cell>
          <cell r="Z55">
            <v>0</v>
          </cell>
          <cell r="AA55">
            <v>0</v>
          </cell>
          <cell r="AB55">
            <v>251.16844315181808</v>
          </cell>
          <cell r="AC55">
            <v>24.580885592664636</v>
          </cell>
          <cell r="AD55">
            <v>739.53115447783455</v>
          </cell>
          <cell r="AE55">
            <v>-299.94866391480582</v>
          </cell>
          <cell r="AF55">
            <v>1039.4798183926405</v>
          </cell>
          <cell r="AG55">
            <v>3916.0858839497841</v>
          </cell>
          <cell r="AH55">
            <v>3916.0858839497841</v>
          </cell>
          <cell r="AI55">
            <v>0</v>
          </cell>
          <cell r="AJ55">
            <v>1996.1703529411766</v>
          </cell>
          <cell r="AK55">
            <v>1849.9383529411764</v>
          </cell>
          <cell r="AL55">
            <v>146.23199999999997</v>
          </cell>
          <cell r="AM55">
            <v>200.79087228450032</v>
          </cell>
          <cell r="AN55">
            <v>267.55186954085048</v>
          </cell>
          <cell r="AO55">
            <v>625.60356267065345</v>
          </cell>
          <cell r="AP55">
            <v>-7.9618566316827016E-7</v>
          </cell>
          <cell r="AQ55">
            <v>-664.47885313584663</v>
          </cell>
          <cell r="AR55">
            <v>250.73282718000002</v>
          </cell>
          <cell r="AS55">
            <v>0</v>
          </cell>
          <cell r="AT55">
            <v>0</v>
          </cell>
          <cell r="AW55">
            <v>30166.873968945089</v>
          </cell>
        </row>
        <row r="56">
          <cell r="D56" t="str">
            <v>Opening Capital Employed</v>
          </cell>
          <cell r="I56">
            <v>469747.45998642541</v>
          </cell>
          <cell r="J56">
            <v>254887.10192798101</v>
          </cell>
          <cell r="K56">
            <v>155648.72999451781</v>
          </cell>
          <cell r="L56">
            <v>84191.136187735945</v>
          </cell>
          <cell r="M56">
            <v>10734.000939302152</v>
          </cell>
          <cell r="N56">
            <v>0</v>
          </cell>
          <cell r="O56">
            <v>3503.3068064251333</v>
          </cell>
          <cell r="P56">
            <v>0</v>
          </cell>
          <cell r="Q56">
            <v>0</v>
          </cell>
          <cell r="R56">
            <v>809.928000000005</v>
          </cell>
          <cell r="S56">
            <v>82526.270045088022</v>
          </cell>
          <cell r="T56">
            <v>32773.319601762531</v>
          </cell>
          <cell r="U56">
            <v>4095.468424276617</v>
          </cell>
          <cell r="V56">
            <v>13549.300972228501</v>
          </cell>
          <cell r="W56">
            <v>5979.3411484471044</v>
          </cell>
          <cell r="X56">
            <v>327.4411171065172</v>
          </cell>
          <cell r="Y56">
            <v>21995.816309269503</v>
          </cell>
          <cell r="Z56">
            <v>0</v>
          </cell>
          <cell r="AA56">
            <v>0</v>
          </cell>
          <cell r="AB56">
            <v>3805.5824719972429</v>
          </cell>
          <cell r="AC56">
            <v>372.4376604949187</v>
          </cell>
          <cell r="AD56">
            <v>11205.0174920884</v>
          </cell>
          <cell r="AE56">
            <v>-4544.6767259819062</v>
          </cell>
          <cell r="AF56">
            <v>15749.694218070306</v>
          </cell>
          <cell r="AG56">
            <v>81585.122582287178</v>
          </cell>
          <cell r="AH56">
            <v>81585.122582287178</v>
          </cell>
          <cell r="AI56">
            <v>0</v>
          </cell>
          <cell r="AJ56">
            <v>27724.588235294119</v>
          </cell>
          <cell r="AK56">
            <v>25693.588235294119</v>
          </cell>
          <cell r="AL56">
            <v>2031</v>
          </cell>
          <cell r="AM56">
            <v>4183.1431725937573</v>
          </cell>
          <cell r="AN56">
            <v>4053.8162051644003</v>
          </cell>
          <cell r="AO56">
            <v>9478.8418586462649</v>
          </cell>
          <cell r="AP56">
            <v>-1.2063419138913184E-5</v>
          </cell>
          <cell r="AQ56">
            <v>-10067.86141114919</v>
          </cell>
          <cell r="AR56">
            <v>3798.9822300000001</v>
          </cell>
          <cell r="AS56">
            <v>0</v>
          </cell>
          <cell r="AT56">
            <v>0</v>
          </cell>
          <cell r="AW56">
            <v>469747.45998642541</v>
          </cell>
        </row>
        <row r="57">
          <cell r="D57" t="str">
            <v>Movement in EVA</v>
          </cell>
          <cell r="I57">
            <v>11176.165174698068</v>
          </cell>
          <cell r="J57">
            <v>-3403.1095028024929</v>
          </cell>
          <cell r="K57">
            <v>13530.299502962695</v>
          </cell>
          <cell r="L57">
            <v>6691.1994918162382</v>
          </cell>
          <cell r="M57">
            <v>-3304.7206633619353</v>
          </cell>
          <cell r="N57">
            <v>-16203.785517649225</v>
          </cell>
          <cell r="O57">
            <v>-3026.2292094653772</v>
          </cell>
          <cell r="P57">
            <v>0</v>
          </cell>
          <cell r="Q57">
            <v>0</v>
          </cell>
          <cell r="R57">
            <v>-1089.8731071048667</v>
          </cell>
          <cell r="S57">
            <v>9963.8721819868188</v>
          </cell>
          <cell r="T57">
            <v>8779.7609325441572</v>
          </cell>
          <cell r="U57">
            <v>532.13967327378532</v>
          </cell>
          <cell r="V57">
            <v>2695.3720510324852</v>
          </cell>
          <cell r="W57">
            <v>216.96842146261307</v>
          </cell>
          <cell r="X57">
            <v>-1231.9981880861283</v>
          </cell>
          <cell r="Y57">
            <v>-1049.7244351552804</v>
          </cell>
          <cell r="Z57">
            <v>229.80999999999909</v>
          </cell>
          <cell r="AA57">
            <v>0</v>
          </cell>
          <cell r="AB57">
            <v>-208.45627308479365</v>
          </cell>
          <cell r="AC57">
            <v>-1760.7570877115832</v>
          </cell>
          <cell r="AD57">
            <v>8925.4435723257993</v>
          </cell>
          <cell r="AE57">
            <v>6932.9394300735812</v>
          </cell>
          <cell r="AF57">
            <v>1992.5041422522149</v>
          </cell>
          <cell r="AG57">
            <v>3106.3653645082222</v>
          </cell>
          <cell r="AH57">
            <v>3106.3653645082222</v>
          </cell>
          <cell r="AI57">
            <v>0</v>
          </cell>
          <cell r="AJ57">
            <v>-93.913644802579313</v>
          </cell>
          <cell r="AK57">
            <v>-113.32221466559307</v>
          </cell>
          <cell r="AL57">
            <v>19.408569863013696</v>
          </cell>
          <cell r="AM57">
            <v>600.67575295224117</v>
          </cell>
          <cell r="AN57">
            <v>-329.31935404570856</v>
          </cell>
          <cell r="AO57">
            <v>36.209372698406241</v>
          </cell>
          <cell r="AP57">
            <v>-117.354686073935</v>
          </cell>
          <cell r="AQ57">
            <v>-6881.2139671573477</v>
          </cell>
          <cell r="AR57">
            <v>1129.26717282</v>
          </cell>
          <cell r="AS57">
            <v>0</v>
          </cell>
          <cell r="AT57">
            <v>0</v>
          </cell>
          <cell r="AW57">
            <v>11176.165174698068</v>
          </cell>
        </row>
        <row r="58">
          <cell r="D58" t="str">
            <v>Mgmt Movement in EVA</v>
          </cell>
          <cell r="I58">
            <v>6848.0597549110698</v>
          </cell>
          <cell r="J58">
            <v>-8533.3656645587125</v>
          </cell>
          <cell r="K58">
            <v>10174.758201967823</v>
          </cell>
          <cell r="L58">
            <v>5250.4258456840616</v>
          </cell>
          <cell r="M58">
            <v>-3503.6710399908488</v>
          </cell>
          <cell r="N58">
            <v>-16203.785517649225</v>
          </cell>
          <cell r="O58">
            <v>-3061.0948946278045</v>
          </cell>
          <cell r="P58">
            <v>0</v>
          </cell>
          <cell r="Q58">
            <v>0</v>
          </cell>
          <cell r="R58">
            <v>-1097.5995983267844</v>
          </cell>
          <cell r="S58">
            <v>8397.971083875269</v>
          </cell>
          <cell r="T58">
            <v>7987.7550747978803</v>
          </cell>
          <cell r="U58">
            <v>422.31315522775759</v>
          </cell>
          <cell r="V58">
            <v>2422.0121328366263</v>
          </cell>
          <cell r="W58">
            <v>128.53587559961701</v>
          </cell>
          <cell r="X58">
            <v>-1238.325727701081</v>
          </cell>
          <cell r="Y58">
            <v>-1300.3229047273626</v>
          </cell>
          <cell r="Z58">
            <v>229.80999999999909</v>
          </cell>
          <cell r="AA58">
            <v>0</v>
          </cell>
          <cell r="AB58">
            <v>-247.31165884965759</v>
          </cell>
          <cell r="AC58">
            <v>-1825.6126376859781</v>
          </cell>
          <cell r="AD58">
            <v>8619.0640305321067</v>
          </cell>
          <cell r="AE58">
            <v>6783.3866327093456</v>
          </cell>
          <cell r="AF58">
            <v>1835.6773978227563</v>
          </cell>
          <cell r="AG58">
            <v>2312.0384516936083</v>
          </cell>
          <cell r="AH58">
            <v>2312.0384516936083</v>
          </cell>
          <cell r="AI58">
            <v>0</v>
          </cell>
          <cell r="AJ58">
            <v>-358.85436744560923</v>
          </cell>
          <cell r="AK58">
            <v>-358.85436744560923</v>
          </cell>
          <cell r="AL58">
            <v>0</v>
          </cell>
          <cell r="AM58">
            <v>520.2469561674975</v>
          </cell>
          <cell r="AN58">
            <v>-505.65879744932442</v>
          </cell>
          <cell r="AO58">
            <v>2781.9702815398646</v>
          </cell>
          <cell r="AP58">
            <v>882.64531404114666</v>
          </cell>
          <cell r="AQ58">
            <v>-6785.1693276131791</v>
          </cell>
          <cell r="AR58">
            <v>1093.0259231628493</v>
          </cell>
          <cell r="AS58">
            <v>0</v>
          </cell>
          <cell r="AT58">
            <v>0</v>
          </cell>
          <cell r="AW58">
            <v>6848.0597549110698</v>
          </cell>
        </row>
        <row r="60">
          <cell r="C60" t="str">
            <v>Nov-99 Current Year YTD Budget</v>
          </cell>
        </row>
        <row r="62">
          <cell r="D62" t="str">
            <v>EVA</v>
          </cell>
          <cell r="I62">
            <v>-549.55412544191859</v>
          </cell>
          <cell r="J62">
            <v>7552.8968377680758</v>
          </cell>
          <cell r="K62">
            <v>21309.64261249009</v>
          </cell>
          <cell r="L62">
            <v>-12396.249050194438</v>
          </cell>
          <cell r="M62">
            <v>-4380.4854069463217</v>
          </cell>
          <cell r="N62">
            <v>6780.7992702142892</v>
          </cell>
          <cell r="O62">
            <v>-465.42700979548579</v>
          </cell>
          <cell r="P62">
            <v>0</v>
          </cell>
          <cell r="Q62">
            <v>0</v>
          </cell>
          <cell r="R62">
            <v>-3295.383578000019</v>
          </cell>
          <cell r="S62">
            <v>-1135.5076755348973</v>
          </cell>
          <cell r="T62">
            <v>-644.12848427454628</v>
          </cell>
          <cell r="U62">
            <v>103.25232801225718</v>
          </cell>
          <cell r="V62">
            <v>-1102.1743978575546</v>
          </cell>
          <cell r="W62">
            <v>-62.706659706793005</v>
          </cell>
          <cell r="X62">
            <v>277.60807227096916</v>
          </cell>
          <cell r="Y62">
            <v>590.90244358821496</v>
          </cell>
          <cell r="Z62">
            <v>498.69992558439753</v>
          </cell>
          <cell r="AA62">
            <v>0</v>
          </cell>
          <cell r="AB62">
            <v>-796.96090315180595</v>
          </cell>
          <cell r="AC62">
            <v>1460.9534834549552</v>
          </cell>
          <cell r="AD62">
            <v>7431.3618478488206</v>
          </cell>
          <cell r="AE62">
            <v>7120.9963411216504</v>
          </cell>
          <cell r="AF62">
            <v>310.3655067271543</v>
          </cell>
          <cell r="AG62">
            <v>-2037.1971119497814</v>
          </cell>
          <cell r="AH62">
            <v>-2037.1971119497814</v>
          </cell>
          <cell r="AI62">
            <v>0</v>
          </cell>
          <cell r="AJ62">
            <v>303.97431372549136</v>
          </cell>
          <cell r="AK62">
            <v>450.20631372549155</v>
          </cell>
          <cell r="AL62">
            <v>-146.23199999999997</v>
          </cell>
          <cell r="AM62">
            <v>1336.6328017154988</v>
          </cell>
          <cell r="AN62">
            <v>-1027.7550584154783</v>
          </cell>
          <cell r="AO62">
            <v>-15748.317644575414</v>
          </cell>
          <cell r="AP62">
            <v>7.9618566316827016E-7</v>
          </cell>
          <cell r="AQ62">
            <v>813.13690690463466</v>
          </cell>
          <cell r="AR62">
            <v>500.26717281999998</v>
          </cell>
          <cell r="AS62">
            <v>0</v>
          </cell>
          <cell r="AT62">
            <v>0</v>
          </cell>
          <cell r="AW62">
            <v>-549.55412544191859</v>
          </cell>
        </row>
        <row r="63">
          <cell r="D63" t="str">
            <v>NOPAT</v>
          </cell>
          <cell r="I63">
            <v>29617.31984350317</v>
          </cell>
          <cell r="J63">
            <v>24880.59238214124</v>
          </cell>
          <cell r="K63">
            <v>31582.458792128265</v>
          </cell>
          <cell r="L63">
            <v>-6334.4872446774507</v>
          </cell>
          <cell r="M63">
            <v>-3672.0413449523794</v>
          </cell>
          <cell r="N63">
            <v>6780.7992702142892</v>
          </cell>
          <cell r="O63">
            <v>-234.20876057142698</v>
          </cell>
          <cell r="P63">
            <v>0</v>
          </cell>
          <cell r="Q63">
            <v>0</v>
          </cell>
          <cell r="R63">
            <v>-3241.9283300000188</v>
          </cell>
          <cell r="S63">
            <v>4347.1021943315955</v>
          </cell>
          <cell r="T63">
            <v>1518.9106094417812</v>
          </cell>
          <cell r="U63">
            <v>373.55324401451395</v>
          </cell>
          <cell r="V63">
            <v>-207.92053369047346</v>
          </cell>
          <cell r="W63">
            <v>367.80590298139845</v>
          </cell>
          <cell r="X63">
            <v>299.2191859999993</v>
          </cell>
          <cell r="Y63">
            <v>2042.6263200000024</v>
          </cell>
          <cell r="Z63">
            <v>498.69992558439753</v>
          </cell>
          <cell r="AA63">
            <v>0</v>
          </cell>
          <cell r="AB63">
            <v>-545.79245999998784</v>
          </cell>
          <cell r="AC63">
            <v>1485.5343690476197</v>
          </cell>
          <cell r="AD63">
            <v>8170.8930023266548</v>
          </cell>
          <cell r="AE63">
            <v>6821.0476772068441</v>
          </cell>
          <cell r="AF63">
            <v>1349.8453251197948</v>
          </cell>
          <cell r="AG63">
            <v>1878.8887720000027</v>
          </cell>
          <cell r="AH63">
            <v>1878.8887720000027</v>
          </cell>
          <cell r="AI63">
            <v>0</v>
          </cell>
          <cell r="AJ63">
            <v>2300.1446666666679</v>
          </cell>
          <cell r="AK63">
            <v>2300.1446666666679</v>
          </cell>
          <cell r="AL63">
            <v>0</v>
          </cell>
          <cell r="AM63">
            <v>1537.4236739999992</v>
          </cell>
          <cell r="AN63">
            <v>-760.20318887462793</v>
          </cell>
          <cell r="AO63">
            <v>-15122.714081904762</v>
          </cell>
          <cell r="AP63">
            <v>0</v>
          </cell>
          <cell r="AQ63">
            <v>148.65805376878802</v>
          </cell>
          <cell r="AR63">
            <v>751</v>
          </cell>
          <cell r="AS63">
            <v>0</v>
          </cell>
          <cell r="AT63">
            <v>0</v>
          </cell>
          <cell r="AW63">
            <v>29617.31984350317</v>
          </cell>
        </row>
        <row r="64">
          <cell r="D64" t="str">
            <v>Capital Charge</v>
          </cell>
          <cell r="I64">
            <v>30166.873968945089</v>
          </cell>
          <cell r="J64">
            <v>17327.695544373164</v>
          </cell>
          <cell r="K64">
            <v>10272.816179638176</v>
          </cell>
          <cell r="L64">
            <v>6061.7618055169878</v>
          </cell>
          <cell r="M64">
            <v>708.444061993942</v>
          </cell>
          <cell r="N64">
            <v>0</v>
          </cell>
          <cell r="O64">
            <v>231.21824922405881</v>
          </cell>
          <cell r="P64">
            <v>0</v>
          </cell>
          <cell r="Q64">
            <v>0</v>
          </cell>
          <cell r="R64">
            <v>53.455248000000324</v>
          </cell>
          <cell r="S64">
            <v>5482.6098698664928</v>
          </cell>
          <cell r="T64">
            <v>2163.0390937163274</v>
          </cell>
          <cell r="U64">
            <v>270.30091600225677</v>
          </cell>
          <cell r="V64">
            <v>894.25386416708102</v>
          </cell>
          <cell r="W64">
            <v>430.51256268819145</v>
          </cell>
          <cell r="X64">
            <v>21.611113729030137</v>
          </cell>
          <cell r="Y64">
            <v>1451.7238764117874</v>
          </cell>
          <cell r="Z64">
            <v>0</v>
          </cell>
          <cell r="AA64">
            <v>0</v>
          </cell>
          <cell r="AB64">
            <v>251.16844315181808</v>
          </cell>
          <cell r="AC64">
            <v>24.580885592664636</v>
          </cell>
          <cell r="AD64">
            <v>739.53115447783455</v>
          </cell>
          <cell r="AE64">
            <v>-299.94866391480582</v>
          </cell>
          <cell r="AF64">
            <v>1039.4798183926405</v>
          </cell>
          <cell r="AG64">
            <v>3916.0858839497841</v>
          </cell>
          <cell r="AH64">
            <v>3916.0858839497841</v>
          </cell>
          <cell r="AI64">
            <v>0</v>
          </cell>
          <cell r="AJ64">
            <v>1996.1703529411766</v>
          </cell>
          <cell r="AK64">
            <v>1849.9383529411764</v>
          </cell>
          <cell r="AL64">
            <v>146.23199999999997</v>
          </cell>
          <cell r="AM64">
            <v>200.79087228450032</v>
          </cell>
          <cell r="AN64">
            <v>267.55186954085048</v>
          </cell>
          <cell r="AO64">
            <v>625.60356267065345</v>
          </cell>
          <cell r="AP64">
            <v>-7.9618566316827016E-7</v>
          </cell>
          <cell r="AQ64">
            <v>-664.47885313584663</v>
          </cell>
          <cell r="AR64">
            <v>250.73282718000002</v>
          </cell>
          <cell r="AS64">
            <v>0</v>
          </cell>
          <cell r="AT64">
            <v>0</v>
          </cell>
          <cell r="AW64">
            <v>30166.873968945089</v>
          </cell>
        </row>
        <row r="65">
          <cell r="D65" t="str">
            <v>Opening Capital Employed</v>
          </cell>
          <cell r="I65">
            <v>469747.45998642541</v>
          </cell>
          <cell r="J65">
            <v>254887.10192798101</v>
          </cell>
          <cell r="K65">
            <v>155648.72999451781</v>
          </cell>
          <cell r="L65">
            <v>84191.136187735945</v>
          </cell>
          <cell r="M65">
            <v>10734.000939302152</v>
          </cell>
          <cell r="N65">
            <v>0</v>
          </cell>
          <cell r="O65">
            <v>3503.3068064251333</v>
          </cell>
          <cell r="P65">
            <v>0</v>
          </cell>
          <cell r="Q65">
            <v>0</v>
          </cell>
          <cell r="R65">
            <v>809.928000000005</v>
          </cell>
          <cell r="S65">
            <v>82526.270045088022</v>
          </cell>
          <cell r="T65">
            <v>32773.319601762531</v>
          </cell>
          <cell r="U65">
            <v>4095.468424276617</v>
          </cell>
          <cell r="V65">
            <v>13549.300972228501</v>
          </cell>
          <cell r="W65">
            <v>5979.3411484471044</v>
          </cell>
          <cell r="X65">
            <v>327.4411171065172</v>
          </cell>
          <cell r="Y65">
            <v>21995.816309269503</v>
          </cell>
          <cell r="Z65">
            <v>0</v>
          </cell>
          <cell r="AA65">
            <v>0</v>
          </cell>
          <cell r="AB65">
            <v>3805.5824719972429</v>
          </cell>
          <cell r="AC65">
            <v>372.4376604949187</v>
          </cell>
          <cell r="AD65">
            <v>11205.0174920884</v>
          </cell>
          <cell r="AE65">
            <v>-4544.6767259819062</v>
          </cell>
          <cell r="AF65">
            <v>15749.694218070306</v>
          </cell>
          <cell r="AG65">
            <v>81585.122582287178</v>
          </cell>
          <cell r="AH65">
            <v>81585.122582287178</v>
          </cell>
          <cell r="AI65">
            <v>0</v>
          </cell>
          <cell r="AJ65">
            <v>27724.588235294119</v>
          </cell>
          <cell r="AK65">
            <v>25693.588235294119</v>
          </cell>
          <cell r="AL65">
            <v>2031</v>
          </cell>
          <cell r="AM65">
            <v>4183.1431725937573</v>
          </cell>
          <cell r="AN65">
            <v>4053.8162051644003</v>
          </cell>
          <cell r="AO65">
            <v>9478.8418586462649</v>
          </cell>
          <cell r="AP65">
            <v>-1.2063419138913184E-5</v>
          </cell>
          <cell r="AQ65">
            <v>-10067.86141114919</v>
          </cell>
          <cell r="AR65">
            <v>3798.9822300000001</v>
          </cell>
          <cell r="AS65">
            <v>0</v>
          </cell>
          <cell r="AT65">
            <v>0</v>
          </cell>
          <cell r="AW65">
            <v>469747.45998642541</v>
          </cell>
        </row>
        <row r="66">
          <cell r="D66" t="str">
            <v>Movement in EVA</v>
          </cell>
          <cell r="I66">
            <v>9364.225481408248</v>
          </cell>
          <cell r="J66">
            <v>1571.0130306933468</v>
          </cell>
          <cell r="K66">
            <v>16389.98891856461</v>
          </cell>
          <cell r="L66">
            <v>4304.9964783602345</v>
          </cell>
          <cell r="M66">
            <v>-5293.4238918275878</v>
          </cell>
          <cell r="N66">
            <v>-10824.906525224125</v>
          </cell>
          <cell r="O66">
            <v>-1540.0075866216253</v>
          </cell>
          <cell r="P66">
            <v>0</v>
          </cell>
          <cell r="Q66">
            <v>0</v>
          </cell>
          <cell r="R66">
            <v>-1465.6343625581594</v>
          </cell>
          <cell r="S66">
            <v>9194.9299657927168</v>
          </cell>
          <cell r="T66">
            <v>7944.1725879417472</v>
          </cell>
          <cell r="U66">
            <v>279.1477192742575</v>
          </cell>
          <cell r="V66">
            <v>2239.3121323771061</v>
          </cell>
          <cell r="W66">
            <v>109.80318505541265</v>
          </cell>
          <cell r="X66">
            <v>-1156.4673058959434</v>
          </cell>
          <cell r="Y66">
            <v>-161.24011515527789</v>
          </cell>
          <cell r="Z66">
            <v>498.69992558439878</v>
          </cell>
          <cell r="AA66">
            <v>0</v>
          </cell>
          <cell r="AB66">
            <v>-558.49816338896233</v>
          </cell>
          <cell r="AC66">
            <v>-935.89312181615321</v>
          </cell>
          <cell r="AD66">
            <v>4958.3309404711781</v>
          </cell>
          <cell r="AE66">
            <v>3395.6265408709837</v>
          </cell>
          <cell r="AF66">
            <v>1562.7043996001939</v>
          </cell>
          <cell r="AG66">
            <v>1722.3373833439159</v>
          </cell>
          <cell r="AH66">
            <v>1722.3373833439159</v>
          </cell>
          <cell r="AI66">
            <v>0</v>
          </cell>
          <cell r="AJ66">
            <v>217.74302186408718</v>
          </cell>
          <cell r="AK66">
            <v>198.33445200107343</v>
          </cell>
          <cell r="AL66">
            <v>19.408569863013696</v>
          </cell>
          <cell r="AM66">
            <v>866.47024755671021</v>
          </cell>
          <cell r="AN66">
            <v>-1006.4221711737489</v>
          </cell>
          <cell r="AO66">
            <v>-1974.7116455147693</v>
          </cell>
          <cell r="AP66">
            <v>-57.604561192056096</v>
          </cell>
          <cell r="AQ66">
            <v>-5692.2347814372788</v>
          </cell>
          <cell r="AR66">
            <v>500.26717281999998</v>
          </cell>
          <cell r="AS66">
            <v>0</v>
          </cell>
          <cell r="AT66">
            <v>0</v>
          </cell>
          <cell r="AW66">
            <v>9364.225481408248</v>
          </cell>
        </row>
        <row r="67">
          <cell r="D67" t="str">
            <v>Mgmt Movement in EVA</v>
          </cell>
          <cell r="I67">
            <v>5036.1200616212482</v>
          </cell>
          <cell r="J67">
            <v>-3559.2431310628731</v>
          </cell>
          <cell r="K67">
            <v>13034.447617569738</v>
          </cell>
          <cell r="L67">
            <v>2864.2228322280585</v>
          </cell>
          <cell r="M67">
            <v>-5492.3742684565023</v>
          </cell>
          <cell r="N67">
            <v>-10824.906525224125</v>
          </cell>
          <cell r="O67">
            <v>-1574.8732717840528</v>
          </cell>
          <cell r="P67">
            <v>0</v>
          </cell>
          <cell r="Q67">
            <v>0</v>
          </cell>
          <cell r="R67">
            <v>-1473.3608537800772</v>
          </cell>
          <cell r="S67">
            <v>7629.0288676811697</v>
          </cell>
          <cell r="T67">
            <v>7152.1667301954694</v>
          </cell>
          <cell r="U67">
            <v>169.32120122822977</v>
          </cell>
          <cell r="V67">
            <v>1965.952214181247</v>
          </cell>
          <cell r="W67">
            <v>21.37063919241659</v>
          </cell>
          <cell r="X67">
            <v>-1162.7948455108956</v>
          </cell>
          <cell r="Y67">
            <v>-411.83858472735994</v>
          </cell>
          <cell r="Z67">
            <v>498.69992558439878</v>
          </cell>
          <cell r="AA67">
            <v>0</v>
          </cell>
          <cell r="AB67">
            <v>-597.35354915382618</v>
          </cell>
          <cell r="AC67">
            <v>-1000.7486717905491</v>
          </cell>
          <cell r="AD67">
            <v>4651.9513986774864</v>
          </cell>
          <cell r="AE67">
            <v>3246.0737435067495</v>
          </cell>
          <cell r="AF67">
            <v>1405.8776551707351</v>
          </cell>
          <cell r="AG67">
            <v>928.01047052930176</v>
          </cell>
          <cell r="AH67">
            <v>928.01047052930176</v>
          </cell>
          <cell r="AI67">
            <v>0</v>
          </cell>
          <cell r="AJ67">
            <v>-47.197700778942732</v>
          </cell>
          <cell r="AK67">
            <v>-47.197700778942732</v>
          </cell>
          <cell r="AL67">
            <v>0</v>
          </cell>
          <cell r="AM67">
            <v>786.04145077196665</v>
          </cell>
          <cell r="AN67">
            <v>-1182.7616145773648</v>
          </cell>
          <cell r="AO67">
            <v>771.04926332668936</v>
          </cell>
          <cell r="AP67">
            <v>942.39543892302561</v>
          </cell>
          <cell r="AQ67">
            <v>-5596.1901418931084</v>
          </cell>
          <cell r="AR67">
            <v>464.02592316284927</v>
          </cell>
          <cell r="AS67">
            <v>0</v>
          </cell>
          <cell r="AT67">
            <v>0</v>
          </cell>
          <cell r="AW67">
            <v>5036.1200616212482</v>
          </cell>
        </row>
        <row r="69">
          <cell r="C69" t="str">
            <v>Nov-99 Current Year YTD Target</v>
          </cell>
        </row>
        <row r="71">
          <cell r="D71" t="str">
            <v>EVA</v>
          </cell>
          <cell r="I71">
            <v>-549.55412544191859</v>
          </cell>
          <cell r="J71">
            <v>-21015.018314625362</v>
          </cell>
          <cell r="K71">
            <v>-13772.817761130511</v>
          </cell>
          <cell r="L71">
            <v>-6518.7474845694433</v>
          </cell>
          <cell r="M71">
            <v>-641.56619194632299</v>
          </cell>
          <cell r="N71">
            <v>0</v>
          </cell>
          <cell r="O71">
            <v>-67.393677795487349</v>
          </cell>
          <cell r="P71">
            <v>0</v>
          </cell>
          <cell r="Q71">
            <v>0</v>
          </cell>
          <cell r="R71">
            <v>-14.493199183593866</v>
          </cell>
          <cell r="S71">
            <v>-4945.3756589054155</v>
          </cell>
          <cell r="T71">
            <v>-1749.0709829620494</v>
          </cell>
          <cell r="U71">
            <v>-213.9104640580604</v>
          </cell>
          <cell r="V71">
            <v>-1644.4948493653699</v>
          </cell>
          <cell r="W71">
            <v>-276.48636219116753</v>
          </cell>
          <cell r="X71">
            <v>-10.757113729030138</v>
          </cell>
          <cell r="Y71">
            <v>-1157.8618764117873</v>
          </cell>
          <cell r="Z71">
            <v>323.61</v>
          </cell>
          <cell r="AA71">
            <v>0</v>
          </cell>
          <cell r="AB71">
            <v>-216.40401018795083</v>
          </cell>
          <cell r="AC71">
            <v>-111.44257708801433</v>
          </cell>
          <cell r="AD71">
            <v>-553.8358603947454</v>
          </cell>
          <cell r="AE71">
            <v>387.9637278153325</v>
          </cell>
          <cell r="AF71">
            <v>-941.79958821007801</v>
          </cell>
          <cell r="AG71">
            <v>-9146.1006830747865</v>
          </cell>
          <cell r="AH71">
            <v>-9146.1006830747865</v>
          </cell>
          <cell r="AI71">
            <v>0</v>
          </cell>
          <cell r="AJ71">
            <v>-1604.6223529411766</v>
          </cell>
          <cell r="AK71">
            <v>-1458.3903529411764</v>
          </cell>
          <cell r="AL71">
            <v>-146.23199999999997</v>
          </cell>
          <cell r="AM71">
            <v>-234.38363787043781</v>
          </cell>
          <cell r="AN71">
            <v>-366.74227565375963</v>
          </cell>
          <cell r="AO71">
            <v>-650.12043658127482</v>
          </cell>
          <cell r="AP71">
            <v>7.9618566316827016E-7</v>
          </cell>
          <cell r="AQ71">
            <v>38328.820498076886</v>
          </cell>
          <cell r="AR71">
            <v>-250.73282718000002</v>
          </cell>
          <cell r="AS71">
            <v>0</v>
          </cell>
          <cell r="AT71">
            <v>0</v>
          </cell>
          <cell r="AW71">
            <v>-549.55412544191859</v>
          </cell>
        </row>
        <row r="72">
          <cell r="D72" t="str">
            <v>NOPAT</v>
          </cell>
          <cell r="I72">
            <v>29617.31984350317</v>
          </cell>
          <cell r="J72">
            <v>-3687.3227702521967</v>
          </cell>
          <cell r="K72">
            <v>-3500.0015814923363</v>
          </cell>
          <cell r="L72">
            <v>-456.985679052455</v>
          </cell>
          <cell r="M72">
            <v>66.877870047619012</v>
          </cell>
          <cell r="N72">
            <v>0</v>
          </cell>
          <cell r="O72">
            <v>163.82457142857146</v>
          </cell>
          <cell r="P72">
            <v>0</v>
          </cell>
          <cell r="Q72">
            <v>0</v>
          </cell>
          <cell r="R72">
            <v>38.962048816406458</v>
          </cell>
          <cell r="S72">
            <v>537.23421096107745</v>
          </cell>
          <cell r="T72">
            <v>413.96811075427809</v>
          </cell>
          <cell r="U72">
            <v>56.390451944196364</v>
          </cell>
          <cell r="V72">
            <v>-750.24098519828885</v>
          </cell>
          <cell r="W72">
            <v>154.02620049702392</v>
          </cell>
          <cell r="X72">
            <v>10.853999999999999</v>
          </cell>
          <cell r="Y72">
            <v>293.86199999999997</v>
          </cell>
          <cell r="Z72">
            <v>323.61</v>
          </cell>
          <cell r="AA72">
            <v>0</v>
          </cell>
          <cell r="AB72">
            <v>34.764432963867257</v>
          </cell>
          <cell r="AC72">
            <v>-86.861691495349703</v>
          </cell>
          <cell r="AD72">
            <v>185.69529408308918</v>
          </cell>
          <cell r="AE72">
            <v>88.015063900526656</v>
          </cell>
          <cell r="AF72">
            <v>97.680230182562497</v>
          </cell>
          <cell r="AG72">
            <v>-5230.0147991250024</v>
          </cell>
          <cell r="AH72">
            <v>-5230.0147991250024</v>
          </cell>
          <cell r="AI72">
            <v>0</v>
          </cell>
          <cell r="AJ72">
            <v>391.548</v>
          </cell>
          <cell r="AK72">
            <v>391.548</v>
          </cell>
          <cell r="AL72">
            <v>0</v>
          </cell>
          <cell r="AM72">
            <v>-33.592765585937492</v>
          </cell>
          <cell r="AN72">
            <v>-99.190406112909173</v>
          </cell>
          <cell r="AO72">
            <v>-24.516873910621392</v>
          </cell>
          <cell r="AP72">
            <v>0</v>
          </cell>
          <cell r="AQ72">
            <v>37664.341644941036</v>
          </cell>
          <cell r="AR72">
            <v>0</v>
          </cell>
          <cell r="AS72">
            <v>0</v>
          </cell>
          <cell r="AT72">
            <v>0</v>
          </cell>
          <cell r="AW72">
            <v>29617.31984350317</v>
          </cell>
        </row>
        <row r="73">
          <cell r="D73" t="str">
            <v>Capital Charge</v>
          </cell>
          <cell r="I73">
            <v>30166.873968945089</v>
          </cell>
          <cell r="J73">
            <v>17327.695544373164</v>
          </cell>
          <cell r="K73">
            <v>10272.816179638176</v>
          </cell>
          <cell r="L73">
            <v>6061.7618055169878</v>
          </cell>
          <cell r="M73">
            <v>708.444061993942</v>
          </cell>
          <cell r="N73">
            <v>0</v>
          </cell>
          <cell r="O73">
            <v>231.21824922405881</v>
          </cell>
          <cell r="P73">
            <v>0</v>
          </cell>
          <cell r="Q73">
            <v>0</v>
          </cell>
          <cell r="R73">
            <v>53.455248000000324</v>
          </cell>
          <cell r="S73">
            <v>5482.6098698664928</v>
          </cell>
          <cell r="T73">
            <v>2163.0390937163274</v>
          </cell>
          <cell r="U73">
            <v>270.30091600225677</v>
          </cell>
          <cell r="V73">
            <v>894.25386416708102</v>
          </cell>
          <cell r="W73">
            <v>430.51256268819145</v>
          </cell>
          <cell r="X73">
            <v>21.611113729030137</v>
          </cell>
          <cell r="Y73">
            <v>1451.7238764117874</v>
          </cell>
          <cell r="Z73">
            <v>0</v>
          </cell>
          <cell r="AA73">
            <v>0</v>
          </cell>
          <cell r="AB73">
            <v>251.16844315181808</v>
          </cell>
          <cell r="AC73">
            <v>24.580885592664636</v>
          </cell>
          <cell r="AD73">
            <v>739.53115447783455</v>
          </cell>
          <cell r="AE73">
            <v>-299.94866391480582</v>
          </cell>
          <cell r="AF73">
            <v>1039.4798183926405</v>
          </cell>
          <cell r="AG73">
            <v>3916.0858839497841</v>
          </cell>
          <cell r="AH73">
            <v>3916.0858839497841</v>
          </cell>
          <cell r="AI73">
            <v>0</v>
          </cell>
          <cell r="AJ73">
            <v>1996.1703529411766</v>
          </cell>
          <cell r="AK73">
            <v>1849.9383529411764</v>
          </cell>
          <cell r="AL73">
            <v>146.23199999999997</v>
          </cell>
          <cell r="AM73">
            <v>200.79087228450032</v>
          </cell>
          <cell r="AN73">
            <v>267.55186954085048</v>
          </cell>
          <cell r="AO73">
            <v>625.60356267065345</v>
          </cell>
          <cell r="AP73">
            <v>-7.9618566316827016E-7</v>
          </cell>
          <cell r="AQ73">
            <v>-664.47885313584663</v>
          </cell>
          <cell r="AR73">
            <v>250.73282718000002</v>
          </cell>
          <cell r="AS73">
            <v>0</v>
          </cell>
          <cell r="AT73">
            <v>0</v>
          </cell>
          <cell r="AW73">
            <v>30166.873968945089</v>
          </cell>
        </row>
        <row r="74">
          <cell r="D74" t="str">
            <v>Opening Capital Employed</v>
          </cell>
          <cell r="I74">
            <v>469747.45998642541</v>
          </cell>
          <cell r="J74">
            <v>254887.10192798101</v>
          </cell>
          <cell r="K74">
            <v>155648.72999451781</v>
          </cell>
          <cell r="L74">
            <v>84191.136187735945</v>
          </cell>
          <cell r="M74">
            <v>10734.000939302152</v>
          </cell>
          <cell r="N74">
            <v>0</v>
          </cell>
          <cell r="O74">
            <v>3503.3068064251333</v>
          </cell>
          <cell r="P74">
            <v>0</v>
          </cell>
          <cell r="Q74">
            <v>0</v>
          </cell>
          <cell r="R74">
            <v>809.928000000005</v>
          </cell>
          <cell r="S74">
            <v>82526.270045088022</v>
          </cell>
          <cell r="T74">
            <v>32773.319601762531</v>
          </cell>
          <cell r="U74">
            <v>4095.468424276617</v>
          </cell>
          <cell r="V74">
            <v>13549.300972228501</v>
          </cell>
          <cell r="W74">
            <v>5979.3411484471044</v>
          </cell>
          <cell r="X74">
            <v>327.4411171065172</v>
          </cell>
          <cell r="Y74">
            <v>21995.816309269503</v>
          </cell>
          <cell r="Z74">
            <v>0</v>
          </cell>
          <cell r="AA74">
            <v>0</v>
          </cell>
          <cell r="AB74">
            <v>3805.5824719972429</v>
          </cell>
          <cell r="AC74">
            <v>372.4376604949187</v>
          </cell>
          <cell r="AD74">
            <v>11205.0174920884</v>
          </cell>
          <cell r="AE74">
            <v>-4544.6767259819062</v>
          </cell>
          <cell r="AF74">
            <v>15749.694218070306</v>
          </cell>
          <cell r="AG74">
            <v>81585.122582287178</v>
          </cell>
          <cell r="AH74">
            <v>81585.122582287178</v>
          </cell>
          <cell r="AI74">
            <v>0</v>
          </cell>
          <cell r="AJ74">
            <v>27724.588235294119</v>
          </cell>
          <cell r="AK74">
            <v>25693.588235294119</v>
          </cell>
          <cell r="AL74">
            <v>2031</v>
          </cell>
          <cell r="AM74">
            <v>4183.1431725937573</v>
          </cell>
          <cell r="AN74">
            <v>4053.8162051644003</v>
          </cell>
          <cell r="AO74">
            <v>9478.8418586462649</v>
          </cell>
          <cell r="AP74">
            <v>-1.2063419138913184E-5</v>
          </cell>
          <cell r="AQ74">
            <v>-10067.86141114919</v>
          </cell>
          <cell r="AR74">
            <v>3798.9822300000001</v>
          </cell>
          <cell r="AS74">
            <v>0</v>
          </cell>
          <cell r="AT74">
            <v>0</v>
          </cell>
          <cell r="AW74">
            <v>469747.45998642541</v>
          </cell>
        </row>
        <row r="75">
          <cell r="D75" t="str">
            <v>Movement in EVA</v>
          </cell>
          <cell r="I75">
            <v>9364.225481408248</v>
          </cell>
          <cell r="J75">
            <v>-26996.902121700063</v>
          </cell>
          <cell r="K75">
            <v>-18692.471455055915</v>
          </cell>
          <cell r="L75">
            <v>10182.498043985233</v>
          </cell>
          <cell r="M75">
            <v>-1554.5046768275865</v>
          </cell>
          <cell r="N75">
            <v>-17605.705795438418</v>
          </cell>
          <cell r="O75">
            <v>-1141.9742546216266</v>
          </cell>
          <cell r="P75">
            <v>0</v>
          </cell>
          <cell r="Q75">
            <v>0</v>
          </cell>
          <cell r="R75">
            <v>1815.2560162582577</v>
          </cell>
          <cell r="S75">
            <v>5385.061982422184</v>
          </cell>
          <cell r="T75">
            <v>6839.2300892542462</v>
          </cell>
          <cell r="U75">
            <v>-38.01507279605589</v>
          </cell>
          <cell r="V75">
            <v>1696.9916808692963</v>
          </cell>
          <cell r="W75">
            <v>-103.97651742896245</v>
          </cell>
          <cell r="X75">
            <v>-1444.8324918959427</v>
          </cell>
          <cell r="Y75">
            <v>-1910.0044351552801</v>
          </cell>
          <cell r="Z75">
            <v>323.61</v>
          </cell>
          <cell r="AA75">
            <v>0</v>
          </cell>
          <cell r="AB75">
            <v>22.05872957489796</v>
          </cell>
          <cell r="AC75">
            <v>-2508.2891823591226</v>
          </cell>
          <cell r="AD75">
            <v>-3026.866767772377</v>
          </cell>
          <cell r="AE75">
            <v>-3337.4060724353399</v>
          </cell>
          <cell r="AF75">
            <v>310.53930466296208</v>
          </cell>
          <cell r="AG75">
            <v>-5386.5661877810853</v>
          </cell>
          <cell r="AH75">
            <v>-5386.5661877810853</v>
          </cell>
          <cell r="AI75">
            <v>0</v>
          </cell>
          <cell r="AJ75">
            <v>-1690.8536448025782</v>
          </cell>
          <cell r="AK75">
            <v>-1710.2622146655922</v>
          </cell>
          <cell r="AL75">
            <v>19.408569863013696</v>
          </cell>
          <cell r="AM75">
            <v>-704.5461920292264</v>
          </cell>
          <cell r="AN75">
            <v>-345.40938841203115</v>
          </cell>
          <cell r="AO75">
            <v>13123.485562479371</v>
          </cell>
          <cell r="AP75">
            <v>-57.60456119205611</v>
          </cell>
          <cell r="AQ75">
            <v>31823.448809735011</v>
          </cell>
          <cell r="AR75">
            <v>-250.73282718000002</v>
          </cell>
          <cell r="AS75">
            <v>0</v>
          </cell>
          <cell r="AT75">
            <v>0</v>
          </cell>
          <cell r="AW75">
            <v>9364.225481408248</v>
          </cell>
        </row>
        <row r="76">
          <cell r="D76" t="str">
            <v>Mgmt Movement in EVA</v>
          </cell>
          <cell r="I76">
            <v>5036.1200616212482</v>
          </cell>
          <cell r="J76">
            <v>-32127.158283456276</v>
          </cell>
          <cell r="K76">
            <v>-22048.01275605079</v>
          </cell>
          <cell r="L76">
            <v>8741.7243978530587</v>
          </cell>
          <cell r="M76">
            <v>-1753.4550534565008</v>
          </cell>
          <cell r="N76">
            <v>-17605.705795438418</v>
          </cell>
          <cell r="O76">
            <v>-1176.8399397840542</v>
          </cell>
          <cell r="P76">
            <v>0</v>
          </cell>
          <cell r="Q76">
            <v>0</v>
          </cell>
          <cell r="R76">
            <v>1807.5295250363401</v>
          </cell>
          <cell r="S76">
            <v>3819.1608843106351</v>
          </cell>
          <cell r="T76">
            <v>6047.2242315079693</v>
          </cell>
          <cell r="U76">
            <v>-147.84159084208366</v>
          </cell>
          <cell r="V76">
            <v>1423.6317626734372</v>
          </cell>
          <cell r="W76">
            <v>-192.40906329195849</v>
          </cell>
          <cell r="X76">
            <v>-1451.1600315108954</v>
          </cell>
          <cell r="Y76">
            <v>-2160.6029047273623</v>
          </cell>
          <cell r="Z76">
            <v>323.61</v>
          </cell>
          <cell r="AA76">
            <v>0</v>
          </cell>
          <cell r="AB76">
            <v>-16.796656189966026</v>
          </cell>
          <cell r="AC76">
            <v>-2573.1447323335183</v>
          </cell>
          <cell r="AD76">
            <v>-3333.2463095660687</v>
          </cell>
          <cell r="AE76">
            <v>-3486.9588697995732</v>
          </cell>
          <cell r="AF76">
            <v>153.71256023350344</v>
          </cell>
          <cell r="AG76">
            <v>-6180.8931005956993</v>
          </cell>
          <cell r="AH76">
            <v>-6180.8931005956993</v>
          </cell>
          <cell r="AI76">
            <v>0</v>
          </cell>
          <cell r="AJ76">
            <v>-1955.7943674456083</v>
          </cell>
          <cell r="AK76">
            <v>-1955.7943674456083</v>
          </cell>
          <cell r="AL76">
            <v>0</v>
          </cell>
          <cell r="AM76">
            <v>-784.97498881396996</v>
          </cell>
          <cell r="AN76">
            <v>-521.74883181564701</v>
          </cell>
          <cell r="AO76">
            <v>15869.24647132083</v>
          </cell>
          <cell r="AP76">
            <v>942.39543892302561</v>
          </cell>
          <cell r="AQ76">
            <v>31919.493449279187</v>
          </cell>
          <cell r="AR76">
            <v>-286.97407683715073</v>
          </cell>
          <cell r="AS76">
            <v>0</v>
          </cell>
          <cell r="AT76">
            <v>0</v>
          </cell>
          <cell r="AW76">
            <v>5036.1200616212482</v>
          </cell>
        </row>
        <row r="78">
          <cell r="C78" t="str">
            <v>Nov-98 Last Year YTD Actual</v>
          </cell>
        </row>
        <row r="80">
          <cell r="D80" t="str">
            <v>EVA</v>
          </cell>
          <cell r="I80">
            <v>-9913.7796068500793</v>
          </cell>
          <cell r="J80">
            <v>5981.8838070746533</v>
          </cell>
          <cell r="K80">
            <v>4919.653693925422</v>
          </cell>
          <cell r="L80">
            <v>-16701.245528554682</v>
          </cell>
          <cell r="M80">
            <v>912.93848488126775</v>
          </cell>
          <cell r="N80">
            <v>17605.705795438418</v>
          </cell>
          <cell r="O80">
            <v>1074.5805768261393</v>
          </cell>
          <cell r="P80">
            <v>0</v>
          </cell>
          <cell r="Q80">
            <v>0</v>
          </cell>
          <cell r="R80">
            <v>-1829.7492154418519</v>
          </cell>
          <cell r="S80">
            <v>-10330.437641327593</v>
          </cell>
          <cell r="T80">
            <v>-8588.3010722162944</v>
          </cell>
          <cell r="U80">
            <v>-175.89539126200765</v>
          </cell>
          <cell r="V80">
            <v>-3341.4865302346716</v>
          </cell>
          <cell r="W80">
            <v>-172.5098447622052</v>
          </cell>
          <cell r="X80">
            <v>1434.0753781669134</v>
          </cell>
          <cell r="Y80">
            <v>752.1425587434926</v>
          </cell>
          <cell r="Z80">
            <v>0</v>
          </cell>
          <cell r="AA80">
            <v>0</v>
          </cell>
          <cell r="AB80">
            <v>-238.46273976284698</v>
          </cell>
          <cell r="AC80">
            <v>2396.846605271111</v>
          </cell>
          <cell r="AD80">
            <v>2473.0309073776261</v>
          </cell>
          <cell r="AE80">
            <v>3725.3698002506671</v>
          </cell>
          <cell r="AF80">
            <v>-1252.3388928730405</v>
          </cell>
          <cell r="AG80">
            <v>-3759.5344952936998</v>
          </cell>
          <cell r="AH80">
            <v>-3759.5344952936998</v>
          </cell>
          <cell r="AI80">
            <v>0</v>
          </cell>
          <cell r="AJ80">
            <v>86.231291861400678</v>
          </cell>
          <cell r="AK80">
            <v>251.87186172441398</v>
          </cell>
          <cell r="AL80">
            <v>-165.6405698630137</v>
          </cell>
          <cell r="AM80">
            <v>470.16255415878823</v>
          </cell>
          <cell r="AN80">
            <v>-21.332887241729054</v>
          </cell>
          <cell r="AO80">
            <v>-13773.605999060643</v>
          </cell>
          <cell r="AP80">
            <v>57.604561988241699</v>
          </cell>
          <cell r="AQ80">
            <v>6505.371688341912</v>
          </cell>
          <cell r="AR80">
            <v>0</v>
          </cell>
          <cell r="AS80">
            <v>0</v>
          </cell>
          <cell r="AT80">
            <v>0</v>
          </cell>
          <cell r="AW80">
            <v>-9913.7796068500793</v>
          </cell>
        </row>
        <row r="81">
          <cell r="D81" t="str">
            <v>NOPAT</v>
          </cell>
          <cell r="I81">
            <v>23068.972227648799</v>
          </cell>
          <cell r="J81">
            <v>23219.093079165923</v>
          </cell>
          <cell r="K81">
            <v>14194.162451458318</v>
          </cell>
          <cell r="L81">
            <v>-9652.1546204553233</v>
          </cell>
          <cell r="M81">
            <v>1572.9245332605508</v>
          </cell>
          <cell r="N81">
            <v>17605.705795438418</v>
          </cell>
          <cell r="O81">
            <v>1328.2041349058711</v>
          </cell>
          <cell r="P81">
            <v>0</v>
          </cell>
          <cell r="Q81">
            <v>0</v>
          </cell>
          <cell r="R81">
            <v>-1829.7492154418519</v>
          </cell>
          <cell r="S81">
            <v>-5338.7306113437071</v>
          </cell>
          <cell r="T81">
            <v>-6546.5724357315457</v>
          </cell>
          <cell r="U81">
            <v>72.183334610563676</v>
          </cell>
          <cell r="V81">
            <v>-1965.6635243595472</v>
          </cell>
          <cell r="W81">
            <v>285.34127061225433</v>
          </cell>
          <cell r="X81">
            <v>1435.584007023444</v>
          </cell>
          <cell r="Y81">
            <v>1212.913208753813</v>
          </cell>
          <cell r="Z81">
            <v>0</v>
          </cell>
          <cell r="AA81">
            <v>0</v>
          </cell>
          <cell r="AB81">
            <v>167.48352774729921</v>
          </cell>
          <cell r="AC81">
            <v>2389.8130986297342</v>
          </cell>
          <cell r="AD81">
            <v>4407.4754320798511</v>
          </cell>
          <cell r="AE81">
            <v>5337.8009422041678</v>
          </cell>
          <cell r="AF81">
            <v>-930.32551012431543</v>
          </cell>
          <cell r="AG81">
            <v>1463.685429270608</v>
          </cell>
          <cell r="AH81">
            <v>1463.685429270608</v>
          </cell>
          <cell r="AI81">
            <v>0</v>
          </cell>
          <cell r="AJ81">
            <v>2630.8219999999983</v>
          </cell>
          <cell r="AK81">
            <v>2630.8219999999983</v>
          </cell>
          <cell r="AL81">
            <v>0</v>
          </cell>
          <cell r="AM81">
            <v>622.69993338026825</v>
          </cell>
          <cell r="AN81">
            <v>246.59909450206982</v>
          </cell>
          <cell r="AO81">
            <v>-13105.324892505014</v>
          </cell>
          <cell r="AP81">
            <v>57.604561988241699</v>
          </cell>
          <cell r="AQ81">
            <v>6475.2351024808222</v>
          </cell>
          <cell r="AR81">
            <v>0</v>
          </cell>
          <cell r="AS81">
            <v>0</v>
          </cell>
          <cell r="AT81">
            <v>0</v>
          </cell>
          <cell r="AW81">
            <v>23068.972227648799</v>
          </cell>
        </row>
        <row r="82">
          <cell r="D82" t="str">
            <v>Capital Charge</v>
          </cell>
          <cell r="I82">
            <v>32982.751834498878</v>
          </cell>
          <cell r="J82">
            <v>17237.20927209127</v>
          </cell>
          <cell r="K82">
            <v>9274.5087575328962</v>
          </cell>
          <cell r="L82">
            <v>7049.0909080993579</v>
          </cell>
          <cell r="M82">
            <v>659.98604837928303</v>
          </cell>
          <cell r="N82">
            <v>0</v>
          </cell>
          <cell r="O82">
            <v>253.62355807973188</v>
          </cell>
          <cell r="P82">
            <v>0</v>
          </cell>
          <cell r="Q82">
            <v>0</v>
          </cell>
          <cell r="R82">
            <v>1.90701288049444E-14</v>
          </cell>
          <cell r="S82">
            <v>4991.7070299838861</v>
          </cell>
          <cell r="T82">
            <v>2041.7286364847494</v>
          </cell>
          <cell r="U82">
            <v>248.07872587257131</v>
          </cell>
          <cell r="V82">
            <v>1375.8230058751242</v>
          </cell>
          <cell r="W82">
            <v>457.85111537445954</v>
          </cell>
          <cell r="X82">
            <v>1.5086288565305239</v>
          </cell>
          <cell r="Y82">
            <v>460.77065001032048</v>
          </cell>
          <cell r="Z82">
            <v>0</v>
          </cell>
          <cell r="AA82">
            <v>0</v>
          </cell>
          <cell r="AB82">
            <v>405.94626751014619</v>
          </cell>
          <cell r="AC82">
            <v>-7.0335066413767109</v>
          </cell>
          <cell r="AD82">
            <v>1934.444524702225</v>
          </cell>
          <cell r="AE82">
            <v>1612.4311419535006</v>
          </cell>
          <cell r="AF82">
            <v>322.01338274872501</v>
          </cell>
          <cell r="AG82">
            <v>5223.2199245643078</v>
          </cell>
          <cell r="AH82">
            <v>5223.2199245643078</v>
          </cell>
          <cell r="AI82">
            <v>0</v>
          </cell>
          <cell r="AJ82">
            <v>2544.5907081385976</v>
          </cell>
          <cell r="AK82">
            <v>2378.9501382755843</v>
          </cell>
          <cell r="AL82">
            <v>165.6405698630137</v>
          </cell>
          <cell r="AM82">
            <v>152.53737922148002</v>
          </cell>
          <cell r="AN82">
            <v>267.93198174379887</v>
          </cell>
          <cell r="AO82">
            <v>668.28110655562841</v>
          </cell>
          <cell r="AP82">
            <v>0</v>
          </cell>
          <cell r="AQ82">
            <v>-30.136585861089372</v>
          </cell>
          <cell r="AR82">
            <v>0</v>
          </cell>
          <cell r="AS82">
            <v>0</v>
          </cell>
          <cell r="AT82">
            <v>0</v>
          </cell>
          <cell r="AW82">
            <v>32982.751834498878</v>
          </cell>
        </row>
        <row r="83">
          <cell r="D83" t="str">
            <v>Opening Capital Employed</v>
          </cell>
          <cell r="I83">
            <v>449154.17177142861</v>
          </cell>
          <cell r="J83">
            <v>221303.34922013956</v>
          </cell>
          <cell r="K83">
            <v>122776.57393368299</v>
          </cell>
          <cell r="L83">
            <v>86432.349551742329</v>
          </cell>
          <cell r="M83">
            <v>8736.9399266806286</v>
          </cell>
          <cell r="N83">
            <v>0</v>
          </cell>
          <cell r="O83">
            <v>3357.4858080335894</v>
          </cell>
          <cell r="P83">
            <v>0</v>
          </cell>
          <cell r="Q83">
            <v>0</v>
          </cell>
          <cell r="R83">
            <v>2.5245165435241208E-13</v>
          </cell>
          <cell r="S83">
            <v>65633.427452885822</v>
          </cell>
          <cell r="T83">
            <v>27028.541720474888</v>
          </cell>
          <cell r="U83">
            <v>3284.0829444178344</v>
          </cell>
          <cell r="V83">
            <v>18213.237964036714</v>
          </cell>
          <cell r="W83">
            <v>5613.9363447889591</v>
          </cell>
          <cell r="X83">
            <v>19.971330793328057</v>
          </cell>
          <cell r="Y83">
            <v>6099.7130151518559</v>
          </cell>
          <cell r="Z83">
            <v>0</v>
          </cell>
          <cell r="AA83">
            <v>0</v>
          </cell>
          <cell r="AB83">
            <v>5373.9441332222304</v>
          </cell>
          <cell r="AC83">
            <v>-93.11003641747061</v>
          </cell>
          <cell r="AD83">
            <v>25608.307395775137</v>
          </cell>
          <cell r="AE83">
            <v>21345.472465291874</v>
          </cell>
          <cell r="AF83">
            <v>4262.8349304832664</v>
          </cell>
          <cell r="AG83">
            <v>90853.758695480967</v>
          </cell>
          <cell r="AH83">
            <v>90853.758695480967</v>
          </cell>
          <cell r="AI83">
            <v>0</v>
          </cell>
          <cell r="AJ83">
            <v>31200.470588235294</v>
          </cell>
          <cell r="AK83">
            <v>29169.470588235294</v>
          </cell>
          <cell r="AL83">
            <v>2031</v>
          </cell>
          <cell r="AM83">
            <v>2653.2664609149929</v>
          </cell>
          <cell r="AN83">
            <v>3546.9016878168645</v>
          </cell>
          <cell r="AO83">
            <v>8846.7504676049757</v>
          </cell>
          <cell r="AP83">
            <v>0</v>
          </cell>
          <cell r="AQ83">
            <v>-398.95016100745761</v>
          </cell>
          <cell r="AR83">
            <v>0</v>
          </cell>
          <cell r="AS83">
            <v>0</v>
          </cell>
          <cell r="AT83">
            <v>0</v>
          </cell>
          <cell r="AW83">
            <v>449154.17177142861</v>
          </cell>
        </row>
        <row r="84">
          <cell r="D84" t="str">
            <v>Movement in EVA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W84" t="str">
            <v>n.a.</v>
          </cell>
        </row>
        <row r="85">
          <cell r="D85" t="str">
            <v>Mgmt Movement in EVA</v>
          </cell>
          <cell r="I85" t="str">
            <v>n.a.</v>
          </cell>
          <cell r="J85" t="str">
            <v>n.a.</v>
          </cell>
          <cell r="K85" t="str">
            <v>n.a.</v>
          </cell>
          <cell r="L85" t="str">
            <v>n.a.</v>
          </cell>
          <cell r="M85" t="str">
            <v>n.a.</v>
          </cell>
          <cell r="N85" t="str">
            <v>n.a.</v>
          </cell>
          <cell r="O85" t="str">
            <v>n.a.</v>
          </cell>
          <cell r="P85" t="str">
            <v>n.a.</v>
          </cell>
          <cell r="Q85" t="str">
            <v>n.a.</v>
          </cell>
          <cell r="R85" t="str">
            <v>n.a.</v>
          </cell>
          <cell r="S85" t="str">
            <v>n.a.</v>
          </cell>
          <cell r="T85" t="str">
            <v>n.a.</v>
          </cell>
          <cell r="U85" t="str">
            <v>n.a.</v>
          </cell>
          <cell r="V85" t="str">
            <v>n.a.</v>
          </cell>
          <cell r="W85" t="str">
            <v>n.a.</v>
          </cell>
          <cell r="X85" t="str">
            <v>n.a.</v>
          </cell>
          <cell r="Y85" t="str">
            <v>n.a.</v>
          </cell>
          <cell r="Z85" t="str">
            <v>n.a.</v>
          </cell>
          <cell r="AA85" t="str">
            <v>n.a.</v>
          </cell>
          <cell r="AB85" t="str">
            <v>n.a.</v>
          </cell>
          <cell r="AC85" t="str">
            <v>n.a.</v>
          </cell>
          <cell r="AD85" t="str">
            <v>n.a.</v>
          </cell>
          <cell r="AE85" t="str">
            <v>n.a.</v>
          </cell>
          <cell r="AF85" t="str">
            <v>n.a.</v>
          </cell>
          <cell r="AG85" t="str">
            <v>n.a.</v>
          </cell>
          <cell r="AH85" t="str">
            <v>n.a.</v>
          </cell>
          <cell r="AI85" t="str">
            <v>n.a.</v>
          </cell>
          <cell r="AJ85" t="str">
            <v>n.a.</v>
          </cell>
          <cell r="AK85" t="str">
            <v>n.a.</v>
          </cell>
          <cell r="AL85" t="str">
            <v>n.a.</v>
          </cell>
          <cell r="AM85" t="str">
            <v>n.a.</v>
          </cell>
          <cell r="AN85" t="str">
            <v>n.a.</v>
          </cell>
          <cell r="AO85" t="str">
            <v>n.a.</v>
          </cell>
          <cell r="AP85" t="str">
            <v>n.a.</v>
          </cell>
          <cell r="AQ85" t="str">
            <v>n.a.</v>
          </cell>
          <cell r="AR85" t="str">
            <v>n.a.</v>
          </cell>
          <cell r="AS85" t="str">
            <v>n.a.</v>
          </cell>
          <cell r="AT85" t="str">
            <v>n.a.</v>
          </cell>
          <cell r="AW85" t="str">
            <v>n.a.</v>
          </cell>
        </row>
        <row r="87">
          <cell r="C87" t="str">
            <v>1999/00 Current Year Budget</v>
          </cell>
        </row>
        <row r="89">
          <cell r="D89" t="str">
            <v>EVA</v>
          </cell>
          <cell r="I89">
            <v>2787.9720166275802</v>
          </cell>
          <cell r="J89">
            <v>17283.086351089951</v>
          </cell>
          <cell r="K89">
            <v>35742.288136756317</v>
          </cell>
          <cell r="L89">
            <v>-17431.08257029167</v>
          </cell>
          <cell r="M89">
            <v>-6774.7603964194814</v>
          </cell>
          <cell r="N89">
            <v>10848.647847737986</v>
          </cell>
          <cell r="O89">
            <v>-531.23924469323265</v>
          </cell>
          <cell r="P89">
            <v>0</v>
          </cell>
          <cell r="Q89">
            <v>0</v>
          </cell>
          <cell r="R89">
            <v>-4570.7674220000927</v>
          </cell>
          <cell r="S89">
            <v>-3786.9888343736111</v>
          </cell>
          <cell r="T89">
            <v>-1144.3975844118331</v>
          </cell>
          <cell r="U89">
            <v>-197.15726298162178</v>
          </cell>
          <cell r="V89">
            <v>-1927.4485777863451</v>
          </cell>
          <cell r="W89">
            <v>-118.2552975601883</v>
          </cell>
          <cell r="X89">
            <v>428.52192540645501</v>
          </cell>
          <cell r="Y89">
            <v>826.65876538231896</v>
          </cell>
          <cell r="Z89">
            <v>-1316.7029576947039</v>
          </cell>
          <cell r="AA89">
            <v>0</v>
          </cell>
          <cell r="AB89">
            <v>-338.20784472774153</v>
          </cell>
          <cell r="AC89">
            <v>4275.8601901824313</v>
          </cell>
          <cell r="AD89">
            <v>13008.252767335345</v>
          </cell>
          <cell r="AE89">
            <v>12447.661657244627</v>
          </cell>
          <cell r="AF89">
            <v>560.59111009072853</v>
          </cell>
          <cell r="AG89">
            <v>-3403.440731924672</v>
          </cell>
          <cell r="AH89">
            <v>-3403.4407319246748</v>
          </cell>
          <cell r="AI89">
            <v>0</v>
          </cell>
          <cell r="AJ89">
            <v>463.76447058823533</v>
          </cell>
          <cell r="AK89">
            <v>683.11247058823528</v>
          </cell>
          <cell r="AL89">
            <v>-219.34799999999998</v>
          </cell>
          <cell r="AM89">
            <v>1520.36935757325</v>
          </cell>
          <cell r="AN89">
            <v>-1197.5895976232164</v>
          </cell>
          <cell r="AO89">
            <v>-23854.601584863121</v>
          </cell>
          <cell r="AP89">
            <v>-1925.5799988057215</v>
          </cell>
          <cell r="AQ89">
            <v>-370.06113178129226</v>
          </cell>
          <cell r="AR89">
            <v>774.90075922999995</v>
          </cell>
          <cell r="AS89">
            <v>0</v>
          </cell>
          <cell r="AT89">
            <v>0</v>
          </cell>
          <cell r="AW89">
            <v>2787.9720166275802</v>
          </cell>
        </row>
        <row r="90">
          <cell r="D90" t="str">
            <v>NOPAT</v>
          </cell>
          <cell r="I90">
            <v>48038.28297004522</v>
          </cell>
          <cell r="J90">
            <v>43274.629667649693</v>
          </cell>
          <cell r="K90">
            <v>51151.51240621358</v>
          </cell>
          <cell r="L90">
            <v>-8338.4398620161883</v>
          </cell>
          <cell r="M90">
            <v>-5712.0943034285683</v>
          </cell>
          <cell r="N90">
            <v>10848.647847737986</v>
          </cell>
          <cell r="O90">
            <v>-184.41187085714444</v>
          </cell>
          <cell r="P90">
            <v>0</v>
          </cell>
          <cell r="Q90">
            <v>0</v>
          </cell>
          <cell r="R90">
            <v>-4490.5845500000923</v>
          </cell>
          <cell r="S90">
            <v>4436.9259704261258</v>
          </cell>
          <cell r="T90">
            <v>2100.1610561626576</v>
          </cell>
          <cell r="U90">
            <v>208.29411102176334</v>
          </cell>
          <cell r="V90">
            <v>-586.06778153572327</v>
          </cell>
          <cell r="W90">
            <v>527.51354647209882</v>
          </cell>
          <cell r="X90">
            <v>460.93859600000025</v>
          </cell>
          <cell r="Y90">
            <v>3004.24458</v>
          </cell>
          <cell r="Z90">
            <v>-1316.7029576947039</v>
          </cell>
          <cell r="AA90">
            <v>0</v>
          </cell>
          <cell r="AB90">
            <v>38.544819999985293</v>
          </cell>
          <cell r="AC90">
            <v>4312.7315185714288</v>
          </cell>
          <cell r="AD90">
            <v>14117.549499052097</v>
          </cell>
          <cell r="AE90">
            <v>11997.738661372419</v>
          </cell>
          <cell r="AF90">
            <v>2119.810837679689</v>
          </cell>
          <cell r="AG90">
            <v>2470.6880940000019</v>
          </cell>
          <cell r="AH90">
            <v>2470.6880940000019</v>
          </cell>
          <cell r="AI90">
            <v>0</v>
          </cell>
          <cell r="AJ90">
            <v>3458.02</v>
          </cell>
          <cell r="AK90">
            <v>3458.02</v>
          </cell>
          <cell r="AL90">
            <v>0</v>
          </cell>
          <cell r="AM90">
            <v>1821.5556660000007</v>
          </cell>
          <cell r="AN90">
            <v>-796.26179331194089</v>
          </cell>
          <cell r="AO90">
            <v>-22916.196240857142</v>
          </cell>
          <cell r="AP90">
            <v>-1925.58</v>
          </cell>
          <cell r="AQ90">
            <v>-1366.7794114850608</v>
          </cell>
          <cell r="AR90">
            <v>1151</v>
          </cell>
          <cell r="AS90">
            <v>0</v>
          </cell>
          <cell r="AT90">
            <v>0</v>
          </cell>
          <cell r="AW90">
            <v>48038.28297004522</v>
          </cell>
        </row>
        <row r="91">
          <cell r="D91" t="str">
            <v>Capital Charge</v>
          </cell>
          <cell r="I91">
            <v>45250.31095341764</v>
          </cell>
          <cell r="J91">
            <v>25991.543316559742</v>
          </cell>
          <cell r="K91">
            <v>15409.224269457261</v>
          </cell>
          <cell r="L91">
            <v>9092.6427082754835</v>
          </cell>
          <cell r="M91">
            <v>1062.6660929909128</v>
          </cell>
          <cell r="N91">
            <v>0</v>
          </cell>
          <cell r="O91">
            <v>346.82737383608816</v>
          </cell>
          <cell r="P91">
            <v>0</v>
          </cell>
          <cell r="Q91">
            <v>0</v>
          </cell>
          <cell r="R91">
            <v>80.182872000000032</v>
          </cell>
          <cell r="S91">
            <v>8223.9148047997369</v>
          </cell>
          <cell r="T91">
            <v>3244.5586405744907</v>
          </cell>
          <cell r="U91">
            <v>405.45137400338513</v>
          </cell>
          <cell r="V91">
            <v>1341.3807962506219</v>
          </cell>
          <cell r="W91">
            <v>645.76884403228712</v>
          </cell>
          <cell r="X91">
            <v>32.416670593545206</v>
          </cell>
          <cell r="Y91">
            <v>2177.5858146176811</v>
          </cell>
          <cell r="Z91">
            <v>0</v>
          </cell>
          <cell r="AA91">
            <v>0</v>
          </cell>
          <cell r="AB91">
            <v>376.75266472772682</v>
          </cell>
          <cell r="AC91">
            <v>36.871328388996979</v>
          </cell>
          <cell r="AD91">
            <v>1109.2967317167518</v>
          </cell>
          <cell r="AE91">
            <v>-449.92299587220873</v>
          </cell>
          <cell r="AF91">
            <v>1559.2197275889605</v>
          </cell>
          <cell r="AG91">
            <v>5874.1288259246739</v>
          </cell>
          <cell r="AH91">
            <v>5874.1288259246767</v>
          </cell>
          <cell r="AI91">
            <v>0</v>
          </cell>
          <cell r="AJ91">
            <v>2994.2555294117647</v>
          </cell>
          <cell r="AK91">
            <v>2774.9075294117647</v>
          </cell>
          <cell r="AL91">
            <v>219.34799999999998</v>
          </cell>
          <cell r="AM91">
            <v>301.18630842675054</v>
          </cell>
          <cell r="AN91">
            <v>401.3278043112756</v>
          </cell>
          <cell r="AO91">
            <v>938.40534400598028</v>
          </cell>
          <cell r="AP91">
            <v>-1.194278494752405E-6</v>
          </cell>
          <cell r="AQ91">
            <v>-996.71827970376853</v>
          </cell>
          <cell r="AR91">
            <v>376.09924077000005</v>
          </cell>
          <cell r="AS91">
            <v>0</v>
          </cell>
          <cell r="AT91">
            <v>0</v>
          </cell>
          <cell r="AW91">
            <v>45250.31095341764</v>
          </cell>
        </row>
        <row r="92">
          <cell r="D92" t="str">
            <v>Opening Capital Employed</v>
          </cell>
          <cell r="I92">
            <v>469747.45998642541</v>
          </cell>
          <cell r="J92">
            <v>254887.10192798101</v>
          </cell>
          <cell r="K92">
            <v>155648.72999451781</v>
          </cell>
          <cell r="L92">
            <v>84191.136187735945</v>
          </cell>
          <cell r="M92">
            <v>10734.000939302152</v>
          </cell>
          <cell r="N92">
            <v>0</v>
          </cell>
          <cell r="O92">
            <v>3503.3068064251333</v>
          </cell>
          <cell r="P92">
            <v>0</v>
          </cell>
          <cell r="Q92">
            <v>0</v>
          </cell>
          <cell r="R92">
            <v>809.92800000000022</v>
          </cell>
          <cell r="S92">
            <v>82526.270045088022</v>
          </cell>
          <cell r="T92">
            <v>32773.319601762538</v>
          </cell>
          <cell r="U92">
            <v>4095.468424276617</v>
          </cell>
          <cell r="V92">
            <v>13549.300972228504</v>
          </cell>
          <cell r="W92">
            <v>5979.3411484471035</v>
          </cell>
          <cell r="X92">
            <v>327.4411171065172</v>
          </cell>
          <cell r="Y92">
            <v>21995.816309269503</v>
          </cell>
          <cell r="Z92">
            <v>0</v>
          </cell>
          <cell r="AA92">
            <v>0</v>
          </cell>
          <cell r="AB92">
            <v>3805.5824719972406</v>
          </cell>
          <cell r="AC92">
            <v>372.43766049491899</v>
          </cell>
          <cell r="AD92">
            <v>11205.0174920884</v>
          </cell>
          <cell r="AE92">
            <v>-4544.6767259819062</v>
          </cell>
          <cell r="AF92">
            <v>15749.694218070306</v>
          </cell>
          <cell r="AG92">
            <v>81585.122582287178</v>
          </cell>
          <cell r="AH92">
            <v>81585.122582287178</v>
          </cell>
          <cell r="AI92">
            <v>0</v>
          </cell>
          <cell r="AJ92">
            <v>27724.588235294119</v>
          </cell>
          <cell r="AK92">
            <v>25693.588235294119</v>
          </cell>
          <cell r="AL92">
            <v>2031</v>
          </cell>
          <cell r="AM92">
            <v>4183.1431725937573</v>
          </cell>
          <cell r="AN92">
            <v>4053.8162051644003</v>
          </cell>
          <cell r="AO92">
            <v>9478.8418586462631</v>
          </cell>
          <cell r="AP92">
            <v>-1.2063419138913182E-5</v>
          </cell>
          <cell r="AQ92">
            <v>-10067.861411149173</v>
          </cell>
          <cell r="AR92">
            <v>3798.9822300000001</v>
          </cell>
          <cell r="AS92">
            <v>0</v>
          </cell>
          <cell r="AT92">
            <v>0</v>
          </cell>
          <cell r="AW92">
            <v>469747.45998642541</v>
          </cell>
        </row>
        <row r="93">
          <cell r="D93" t="str">
            <v>Movement in EVA</v>
          </cell>
          <cell r="I93">
            <v>21496.558615174112</v>
          </cell>
          <cell r="J93">
            <v>1647.8723600130324</v>
          </cell>
          <cell r="K93">
            <v>22715.107965405965</v>
          </cell>
          <cell r="L93">
            <v>3253.1223664332065</v>
          </cell>
          <cell r="M93">
            <v>-8017.1661082245409</v>
          </cell>
          <cell r="N93">
            <v>-15742.757868715766</v>
          </cell>
          <cell r="O93">
            <v>960.72265700365779</v>
          </cell>
          <cell r="P93">
            <v>0</v>
          </cell>
          <cell r="Q93">
            <v>0</v>
          </cell>
          <cell r="R93">
            <v>-1521.1566518897416</v>
          </cell>
          <cell r="S93">
            <v>11202.848997070838</v>
          </cell>
          <cell r="T93">
            <v>10959.734029178519</v>
          </cell>
          <cell r="U93">
            <v>-58.598751292526771</v>
          </cell>
          <cell r="V93">
            <v>2560.2838084060481</v>
          </cell>
          <cell r="W93">
            <v>196.7344833328724</v>
          </cell>
          <cell r="X93">
            <v>-1166.0073043933537</v>
          </cell>
          <cell r="Y93">
            <v>-356.46886539874686</v>
          </cell>
          <cell r="Z93">
            <v>-1316.7029576947039</v>
          </cell>
          <cell r="AA93">
            <v>0</v>
          </cell>
          <cell r="AB93">
            <v>383.87455493269783</v>
          </cell>
          <cell r="AC93">
            <v>-741.72627506178287</v>
          </cell>
          <cell r="AD93">
            <v>10524.726911973015</v>
          </cell>
          <cell r="AE93">
            <v>7256.3011584073356</v>
          </cell>
          <cell r="AF93">
            <v>3268.4257535657034</v>
          </cell>
          <cell r="AG93">
            <v>1999.5093633691622</v>
          </cell>
          <cell r="AH93">
            <v>1999.5093633691622</v>
          </cell>
          <cell r="AI93">
            <v>0</v>
          </cell>
          <cell r="AJ93">
            <v>570.23388235293987</v>
          </cell>
          <cell r="AK93">
            <v>541.79988235293968</v>
          </cell>
          <cell r="AL93">
            <v>28.433999999999997</v>
          </cell>
          <cell r="AM93">
            <v>516.21237924256843</v>
          </cell>
          <cell r="AN93">
            <v>-606.16471618668879</v>
          </cell>
          <cell r="AO93">
            <v>-2198.356197605397</v>
          </cell>
          <cell r="AP93">
            <v>-2400.1812791907387</v>
          </cell>
          <cell r="AQ93">
            <v>418.68242996701599</v>
          </cell>
          <cell r="AR93">
            <v>562.90075922999995</v>
          </cell>
          <cell r="AS93">
            <v>0</v>
          </cell>
          <cell r="AT93">
            <v>0</v>
          </cell>
          <cell r="AW93">
            <v>21496.558615174112</v>
          </cell>
        </row>
        <row r="94">
          <cell r="D94" t="str">
            <v>Mgmt Movement in EVA</v>
          </cell>
          <cell r="I94">
            <v>15145.773351840879</v>
          </cell>
          <cell r="J94">
            <v>-2058.7663763631622</v>
          </cell>
          <cell r="K94">
            <v>20536.025745482719</v>
          </cell>
          <cell r="L94">
            <v>2074.4464598049035</v>
          </cell>
          <cell r="M94">
            <v>-8167.442121374771</v>
          </cell>
          <cell r="N94">
            <v>-15742.757868715766</v>
          </cell>
          <cell r="O94">
            <v>911.67636171370577</v>
          </cell>
          <cell r="P94">
            <v>0</v>
          </cell>
          <cell r="Q94">
            <v>0</v>
          </cell>
          <cell r="R94">
            <v>-1532.4956438897414</v>
          </cell>
          <cell r="S94">
            <v>10037.765539769118</v>
          </cell>
          <cell r="T94">
            <v>10500.907554753843</v>
          </cell>
          <cell r="U94">
            <v>-115.93530923239939</v>
          </cell>
          <cell r="V94">
            <v>2370.5935947948487</v>
          </cell>
          <cell r="W94">
            <v>113.02370725461287</v>
          </cell>
          <cell r="X94">
            <v>-1170.5914800328449</v>
          </cell>
          <cell r="Y94">
            <v>-664.41029372851949</v>
          </cell>
          <cell r="Z94">
            <v>-1316.7029576947039</v>
          </cell>
          <cell r="AA94">
            <v>0</v>
          </cell>
          <cell r="AB94">
            <v>330.59640032473646</v>
          </cell>
          <cell r="AC94">
            <v>-746.94040230871133</v>
          </cell>
          <cell r="AD94">
            <v>10367.856667083777</v>
          </cell>
          <cell r="AE94">
            <v>7319.9266325710832</v>
          </cell>
          <cell r="AF94">
            <v>3047.9300345127194</v>
          </cell>
          <cell r="AG94">
            <v>857.31764721714194</v>
          </cell>
          <cell r="AH94">
            <v>857.31764721714194</v>
          </cell>
          <cell r="AI94">
            <v>0</v>
          </cell>
          <cell r="AJ94">
            <v>182.0896470588221</v>
          </cell>
          <cell r="AK94">
            <v>182.0896470588221</v>
          </cell>
          <cell r="AL94">
            <v>0</v>
          </cell>
          <cell r="AM94">
            <v>457.64837482625575</v>
          </cell>
          <cell r="AN94">
            <v>-662.91814305899027</v>
          </cell>
          <cell r="AO94">
            <v>-2331.0599836264437</v>
          </cell>
          <cell r="AP94">
            <v>-2400.1812790218505</v>
          </cell>
          <cell r="AQ94">
            <v>559.6324897231043</v>
          </cell>
          <cell r="AR94">
            <v>509.71500800999996</v>
          </cell>
          <cell r="AS94">
            <v>0</v>
          </cell>
          <cell r="AT94">
            <v>0</v>
          </cell>
          <cell r="AW94">
            <v>15145.773351840879</v>
          </cell>
        </row>
        <row r="96">
          <cell r="C96" t="str">
            <v>1999/00 Current Year Target</v>
          </cell>
        </row>
        <row r="98">
          <cell r="D98" t="str">
            <v>EVA</v>
          </cell>
          <cell r="I98">
            <v>-34504.260127120469</v>
          </cell>
          <cell r="J98">
            <v>-28263.073787537644</v>
          </cell>
          <cell r="K98">
            <v>-18365.766722133267</v>
          </cell>
          <cell r="L98">
            <v>-8796.6445402916688</v>
          </cell>
          <cell r="M98">
            <v>-966.93109641948422</v>
          </cell>
          <cell r="N98">
            <v>8.0416080000000019</v>
          </cell>
          <cell r="O98">
            <v>-110.65612469323111</v>
          </cell>
          <cell r="P98">
            <v>0</v>
          </cell>
          <cell r="Q98">
            <v>0</v>
          </cell>
          <cell r="R98">
            <v>-31.116912000000269</v>
          </cell>
          <cell r="S98">
            <v>-6824.7314246789238</v>
          </cell>
          <cell r="T98">
            <v>-2385.3739644118227</v>
          </cell>
          <cell r="U98">
            <v>-290.77110298162177</v>
          </cell>
          <cell r="V98">
            <v>-2336.0097377863358</v>
          </cell>
          <cell r="W98">
            <v>-410.7330775601888</v>
          </cell>
          <cell r="X98">
            <v>-6.7670245935452051</v>
          </cell>
          <cell r="Y98">
            <v>-1642.766934617681</v>
          </cell>
          <cell r="Z98">
            <v>599.51908200000003</v>
          </cell>
          <cell r="AA98">
            <v>0</v>
          </cell>
          <cell r="AB98">
            <v>-351.82866472772656</v>
          </cell>
          <cell r="AC98">
            <v>-123.95649981756841</v>
          </cell>
          <cell r="AD98">
            <v>-1073.1724440370642</v>
          </cell>
          <cell r="AE98">
            <v>514.9109858722087</v>
          </cell>
          <cell r="AF98">
            <v>-1588.083429909273</v>
          </cell>
          <cell r="AG98">
            <v>-14214.783791924672</v>
          </cell>
          <cell r="AH98">
            <v>-14214.783791924674</v>
          </cell>
          <cell r="AI98">
            <v>0</v>
          </cell>
          <cell r="AJ98">
            <v>-1357.3355294117646</v>
          </cell>
          <cell r="AK98">
            <v>-1137.9875294117646</v>
          </cell>
          <cell r="AL98">
            <v>-219.34799999999998</v>
          </cell>
          <cell r="AM98">
            <v>-267.1140524267505</v>
          </cell>
          <cell r="AN98">
            <v>-497.5431176232176</v>
          </cell>
          <cell r="AO98">
            <v>-907.73891486312323</v>
          </cell>
          <cell r="AP98">
            <v>1.194278494752405E-6</v>
          </cell>
          <cell r="AQ98">
            <v>19401.288674775995</v>
          </cell>
          <cell r="AR98">
            <v>-376.09924077000005</v>
          </cell>
          <cell r="AS98">
            <v>0</v>
          </cell>
          <cell r="AT98">
            <v>0</v>
          </cell>
          <cell r="AW98">
            <v>-34504.260127120469</v>
          </cell>
        </row>
        <row r="99">
          <cell r="D99" t="str">
            <v>NOPAT</v>
          </cell>
          <cell r="I99">
            <v>10746.050826297171</v>
          </cell>
          <cell r="J99">
            <v>-2271.530470977903</v>
          </cell>
          <cell r="K99">
            <v>-2956.5424526760053</v>
          </cell>
          <cell r="L99">
            <v>295.99816798381494</v>
          </cell>
          <cell r="M99">
            <v>95.734996571428582</v>
          </cell>
          <cell r="N99">
            <v>8.0416080000000019</v>
          </cell>
          <cell r="O99">
            <v>236.17124914285705</v>
          </cell>
          <cell r="P99">
            <v>0</v>
          </cell>
          <cell r="Q99">
            <v>0</v>
          </cell>
          <cell r="R99">
            <v>49.065959999999762</v>
          </cell>
          <cell r="S99">
            <v>1399.1833801208134</v>
          </cell>
          <cell r="T99">
            <v>859.18467616266787</v>
          </cell>
          <cell r="U99">
            <v>114.68027102176335</v>
          </cell>
          <cell r="V99">
            <v>-994.62894153571415</v>
          </cell>
          <cell r="W99">
            <v>235.03576647209835</v>
          </cell>
          <cell r="X99">
            <v>25.649646000000001</v>
          </cell>
          <cell r="Y99">
            <v>534.81888000000004</v>
          </cell>
          <cell r="Z99">
            <v>599.51908200000003</v>
          </cell>
          <cell r="AA99">
            <v>0</v>
          </cell>
          <cell r="AB99">
            <v>24.924000000000269</v>
          </cell>
          <cell r="AC99">
            <v>-87.085171428571428</v>
          </cell>
          <cell r="AD99">
            <v>36.124287679687498</v>
          </cell>
          <cell r="AE99">
            <v>64.987989999999968</v>
          </cell>
          <cell r="AF99">
            <v>-28.863702320312502</v>
          </cell>
          <cell r="AG99">
            <v>-8340.6549659999982</v>
          </cell>
          <cell r="AH99">
            <v>-8340.6549659999982</v>
          </cell>
          <cell r="AI99">
            <v>0</v>
          </cell>
          <cell r="AJ99">
            <v>1636.92</v>
          </cell>
          <cell r="AK99">
            <v>1636.92</v>
          </cell>
          <cell r="AL99">
            <v>0</v>
          </cell>
          <cell r="AM99">
            <v>34.072256000000024</v>
          </cell>
          <cell r="AN99">
            <v>-96.215313311941998</v>
          </cell>
          <cell r="AO99">
            <v>30.666429142857012</v>
          </cell>
          <cell r="AP99">
            <v>0</v>
          </cell>
          <cell r="AQ99">
            <v>18404.570395072227</v>
          </cell>
          <cell r="AR99">
            <v>0</v>
          </cell>
          <cell r="AS99">
            <v>0</v>
          </cell>
          <cell r="AT99">
            <v>0</v>
          </cell>
          <cell r="AW99">
            <v>10746.050826297171</v>
          </cell>
        </row>
        <row r="100">
          <cell r="D100" t="str">
            <v>Capital Charge</v>
          </cell>
          <cell r="I100">
            <v>45250.31095341764</v>
          </cell>
          <cell r="J100">
            <v>25991.543316559742</v>
          </cell>
          <cell r="K100">
            <v>15409.224269457261</v>
          </cell>
          <cell r="L100">
            <v>9092.6427082754835</v>
          </cell>
          <cell r="M100">
            <v>1062.6660929909128</v>
          </cell>
          <cell r="N100">
            <v>0</v>
          </cell>
          <cell r="O100">
            <v>346.82737383608816</v>
          </cell>
          <cell r="P100">
            <v>0</v>
          </cell>
          <cell r="Q100">
            <v>0</v>
          </cell>
          <cell r="R100">
            <v>80.182872000000032</v>
          </cell>
          <cell r="S100">
            <v>8223.9148047997369</v>
          </cell>
          <cell r="T100">
            <v>3244.5586405744907</v>
          </cell>
          <cell r="U100">
            <v>405.45137400338513</v>
          </cell>
          <cell r="V100">
            <v>1341.3807962506219</v>
          </cell>
          <cell r="W100">
            <v>645.76884403228712</v>
          </cell>
          <cell r="X100">
            <v>32.416670593545206</v>
          </cell>
          <cell r="Y100">
            <v>2177.5858146176811</v>
          </cell>
          <cell r="Z100">
            <v>0</v>
          </cell>
          <cell r="AA100">
            <v>0</v>
          </cell>
          <cell r="AB100">
            <v>376.75266472772682</v>
          </cell>
          <cell r="AC100">
            <v>36.871328388996979</v>
          </cell>
          <cell r="AD100">
            <v>1109.2967317167518</v>
          </cell>
          <cell r="AE100">
            <v>-449.92299587220873</v>
          </cell>
          <cell r="AF100">
            <v>1559.2197275889605</v>
          </cell>
          <cell r="AG100">
            <v>5874.1288259246739</v>
          </cell>
          <cell r="AH100">
            <v>5874.1288259246767</v>
          </cell>
          <cell r="AI100">
            <v>0</v>
          </cell>
          <cell r="AJ100">
            <v>2994.2555294117647</v>
          </cell>
          <cell r="AK100">
            <v>2774.9075294117647</v>
          </cell>
          <cell r="AL100">
            <v>219.34799999999998</v>
          </cell>
          <cell r="AM100">
            <v>301.18630842675054</v>
          </cell>
          <cell r="AN100">
            <v>401.3278043112756</v>
          </cell>
          <cell r="AO100">
            <v>938.40534400598028</v>
          </cell>
          <cell r="AP100">
            <v>-1.194278494752405E-6</v>
          </cell>
          <cell r="AQ100">
            <v>-996.71827970376853</v>
          </cell>
          <cell r="AR100">
            <v>376.09924077000005</v>
          </cell>
          <cell r="AS100">
            <v>0</v>
          </cell>
          <cell r="AT100">
            <v>0</v>
          </cell>
          <cell r="AW100">
            <v>45250.31095341764</v>
          </cell>
        </row>
        <row r="101">
          <cell r="D101" t="str">
            <v>Opening Capital Employed</v>
          </cell>
          <cell r="I101">
            <v>469747.45998642541</v>
          </cell>
          <cell r="J101">
            <v>254887.10192798101</v>
          </cell>
          <cell r="K101">
            <v>155648.72999451781</v>
          </cell>
          <cell r="L101">
            <v>84191.136187735945</v>
          </cell>
          <cell r="M101">
            <v>10734.000939302152</v>
          </cell>
          <cell r="N101">
            <v>0</v>
          </cell>
          <cell r="O101">
            <v>3503.3068064251333</v>
          </cell>
          <cell r="P101">
            <v>0</v>
          </cell>
          <cell r="Q101">
            <v>0</v>
          </cell>
          <cell r="R101">
            <v>809.92800000000022</v>
          </cell>
          <cell r="S101">
            <v>82526.270045088022</v>
          </cell>
          <cell r="T101">
            <v>32773.319601762538</v>
          </cell>
          <cell r="U101">
            <v>4095.468424276617</v>
          </cell>
          <cell r="V101">
            <v>13549.300972228504</v>
          </cell>
          <cell r="W101">
            <v>5979.3411484471035</v>
          </cell>
          <cell r="X101">
            <v>327.4411171065172</v>
          </cell>
          <cell r="Y101">
            <v>21995.816309269503</v>
          </cell>
          <cell r="Z101">
            <v>0</v>
          </cell>
          <cell r="AA101">
            <v>0</v>
          </cell>
          <cell r="AB101">
            <v>3805.5824719972406</v>
          </cell>
          <cell r="AC101">
            <v>372.43766049491899</v>
          </cell>
          <cell r="AD101">
            <v>11205.0174920884</v>
          </cell>
          <cell r="AE101">
            <v>-4544.6767259819062</v>
          </cell>
          <cell r="AF101">
            <v>15749.694218070306</v>
          </cell>
          <cell r="AG101">
            <v>81585.122582287178</v>
          </cell>
          <cell r="AH101">
            <v>81585.122582287178</v>
          </cell>
          <cell r="AI101">
            <v>0</v>
          </cell>
          <cell r="AJ101">
            <v>27724.588235294119</v>
          </cell>
          <cell r="AK101">
            <v>25693.588235294119</v>
          </cell>
          <cell r="AL101">
            <v>2031</v>
          </cell>
          <cell r="AM101">
            <v>4183.1431725937573</v>
          </cell>
          <cell r="AN101">
            <v>4053.8162051644003</v>
          </cell>
          <cell r="AO101">
            <v>9478.8418586462631</v>
          </cell>
          <cell r="AP101">
            <v>-1.2063419138913182E-5</v>
          </cell>
          <cell r="AQ101">
            <v>-10067.861411149173</v>
          </cell>
          <cell r="AR101">
            <v>3798.9822300000001</v>
          </cell>
          <cell r="AS101">
            <v>0</v>
          </cell>
          <cell r="AT101">
            <v>0</v>
          </cell>
          <cell r="AW101">
            <v>469747.45998642541</v>
          </cell>
        </row>
        <row r="102">
          <cell r="D102" t="str">
            <v>Movement in EVA</v>
          </cell>
          <cell r="I102">
            <v>-15795.673528573938</v>
          </cell>
          <cell r="J102">
            <v>-43898.287778614562</v>
          </cell>
          <cell r="K102">
            <v>-31392.946893483619</v>
          </cell>
          <cell r="L102">
            <v>11887.560396433209</v>
          </cell>
          <cell r="M102">
            <v>-2209.3368082245443</v>
          </cell>
          <cell r="N102">
            <v>-26583.364108453752</v>
          </cell>
          <cell r="O102">
            <v>1381.3057770036594</v>
          </cell>
          <cell r="P102">
            <v>0</v>
          </cell>
          <cell r="Q102">
            <v>0</v>
          </cell>
          <cell r="R102">
            <v>3018.4938581103506</v>
          </cell>
          <cell r="S102">
            <v>8165.1064067655252</v>
          </cell>
          <cell r="T102">
            <v>9718.7576491785294</v>
          </cell>
          <cell r="U102">
            <v>-152.21259129252675</v>
          </cell>
          <cell r="V102">
            <v>2151.7226484060575</v>
          </cell>
          <cell r="W102">
            <v>-95.743296667128106</v>
          </cell>
          <cell r="X102">
            <v>-1601.2962543933538</v>
          </cell>
          <cell r="Y102">
            <v>-2825.8945653987466</v>
          </cell>
          <cell r="Z102">
            <v>599.51908200000003</v>
          </cell>
          <cell r="AA102">
            <v>0</v>
          </cell>
          <cell r="AB102">
            <v>370.2537349327128</v>
          </cell>
          <cell r="AC102">
            <v>-5141.5429650617825</v>
          </cell>
          <cell r="AD102">
            <v>-3556.6982993993934</v>
          </cell>
          <cell r="AE102">
            <v>-4676.4495129650832</v>
          </cell>
          <cell r="AF102">
            <v>1119.7512135657016</v>
          </cell>
          <cell r="AG102">
            <v>-8811.8336966308379</v>
          </cell>
          <cell r="AH102">
            <v>-8811.8336966308379</v>
          </cell>
          <cell r="AI102">
            <v>0</v>
          </cell>
          <cell r="AJ102">
            <v>-1250.86611764706</v>
          </cell>
          <cell r="AK102">
            <v>-1279.3001176470602</v>
          </cell>
          <cell r="AL102">
            <v>28.433999999999997</v>
          </cell>
          <cell r="AM102">
            <v>-1271.2710307574323</v>
          </cell>
          <cell r="AN102">
            <v>93.881763813310158</v>
          </cell>
          <cell r="AO102">
            <v>20748.506472394602</v>
          </cell>
          <cell r="AP102">
            <v>-474.60127919073847</v>
          </cell>
          <cell r="AQ102">
            <v>20190.032236524305</v>
          </cell>
          <cell r="AR102">
            <v>-588.09924077000005</v>
          </cell>
          <cell r="AS102">
            <v>0</v>
          </cell>
          <cell r="AT102">
            <v>0</v>
          </cell>
          <cell r="AW102">
            <v>-15795.673528573938</v>
          </cell>
        </row>
        <row r="103">
          <cell r="D103" t="str">
            <v>Mgmt Movement in EVA</v>
          </cell>
          <cell r="I103">
            <v>-22146.458791907171</v>
          </cell>
          <cell r="J103">
            <v>-47604.926514990759</v>
          </cell>
          <cell r="K103">
            <v>-33572.029113406868</v>
          </cell>
          <cell r="L103">
            <v>10708.884489804906</v>
          </cell>
          <cell r="M103">
            <v>-2359.6128213747747</v>
          </cell>
          <cell r="N103">
            <v>-26583.364108453752</v>
          </cell>
          <cell r="O103">
            <v>1332.2594817137074</v>
          </cell>
          <cell r="P103">
            <v>0</v>
          </cell>
          <cell r="Q103">
            <v>0</v>
          </cell>
          <cell r="R103">
            <v>3007.1548661103511</v>
          </cell>
          <cell r="S103">
            <v>7000.022949463807</v>
          </cell>
          <cell r="T103">
            <v>9259.9311747538541</v>
          </cell>
          <cell r="U103">
            <v>-209.54914923239937</v>
          </cell>
          <cell r="V103">
            <v>1962.0324347948581</v>
          </cell>
          <cell r="W103">
            <v>-179.45407274538761</v>
          </cell>
          <cell r="X103">
            <v>-1605.880430032845</v>
          </cell>
          <cell r="Y103">
            <v>-3133.8359937285195</v>
          </cell>
          <cell r="Z103">
            <v>599.51908200000003</v>
          </cell>
          <cell r="AA103">
            <v>0</v>
          </cell>
          <cell r="AB103">
            <v>316.97558032475138</v>
          </cell>
          <cell r="AC103">
            <v>-5146.7570923087123</v>
          </cell>
          <cell r="AD103">
            <v>-3713.5685442886306</v>
          </cell>
          <cell r="AE103">
            <v>-4612.8240388013364</v>
          </cell>
          <cell r="AF103">
            <v>899.25549451271763</v>
          </cell>
          <cell r="AG103">
            <v>-9954.0254127828593</v>
          </cell>
          <cell r="AH103">
            <v>-9954.0254127828593</v>
          </cell>
          <cell r="AI103">
            <v>0</v>
          </cell>
          <cell r="AJ103">
            <v>-1639.0103529411779</v>
          </cell>
          <cell r="AK103">
            <v>-1639.0103529411779</v>
          </cell>
          <cell r="AL103">
            <v>0</v>
          </cell>
          <cell r="AM103">
            <v>-1329.8350351737449</v>
          </cell>
          <cell r="AN103">
            <v>37.128336941008641</v>
          </cell>
          <cell r="AO103">
            <v>20615.802686373554</v>
          </cell>
          <cell r="AP103">
            <v>-474.60127902185059</v>
          </cell>
          <cell r="AQ103">
            <v>20330.982296280392</v>
          </cell>
          <cell r="AR103">
            <v>-641.28499198999998</v>
          </cell>
          <cell r="AS103">
            <v>0</v>
          </cell>
          <cell r="AT103">
            <v>0</v>
          </cell>
          <cell r="AW103">
            <v>-22146.458791907171</v>
          </cell>
        </row>
        <row r="105">
          <cell r="C105" t="str">
            <v>1999/00 Current Year Outturn</v>
          </cell>
        </row>
        <row r="107">
          <cell r="D107" t="str">
            <v>EVA</v>
          </cell>
          <cell r="I107">
            <v>-169.39503326523845</v>
          </cell>
          <cell r="J107">
            <v>6295.8653842869244</v>
          </cell>
          <cell r="K107">
            <v>29188.034772745974</v>
          </cell>
          <cell r="L107">
            <v>-14866.470214835643</v>
          </cell>
          <cell r="M107">
            <v>-5551.135124953832</v>
          </cell>
          <cell r="N107">
            <v>4036.37873941411</v>
          </cell>
          <cell r="O107">
            <v>-2351.9116015369787</v>
          </cell>
          <cell r="P107">
            <v>0</v>
          </cell>
          <cell r="Q107">
            <v>0</v>
          </cell>
          <cell r="R107">
            <v>-4159.031186546682</v>
          </cell>
          <cell r="S107">
            <v>-2166.6578755129267</v>
          </cell>
          <cell r="T107">
            <v>-108.77470980944236</v>
          </cell>
          <cell r="U107">
            <v>234.47679101790925</v>
          </cell>
          <cell r="V107">
            <v>-1276.1620491309611</v>
          </cell>
          <cell r="W107">
            <v>-59.074925152986452</v>
          </cell>
          <cell r="X107">
            <v>381.4218232162699</v>
          </cell>
          <cell r="Y107">
            <v>-88.609474617678188</v>
          </cell>
          <cell r="Z107">
            <v>-695.78031061245201</v>
          </cell>
          <cell r="AA107">
            <v>0</v>
          </cell>
          <cell r="AB107">
            <v>-554.15502042355308</v>
          </cell>
          <cell r="AC107">
            <v>3333.2531042870028</v>
          </cell>
          <cell r="AD107">
            <v>18703.364296399359</v>
          </cell>
          <cell r="AE107">
            <v>16279.922235656622</v>
          </cell>
          <cell r="AF107">
            <v>2423.4420607427573</v>
          </cell>
          <cell r="AG107">
            <v>-485.34622276036862</v>
          </cell>
          <cell r="AH107">
            <v>-485.34622276037135</v>
          </cell>
          <cell r="AI107">
            <v>0</v>
          </cell>
          <cell r="AJ107">
            <v>138.81447058823505</v>
          </cell>
          <cell r="AK107">
            <v>358.16247058823501</v>
          </cell>
          <cell r="AL107">
            <v>-219.34799999999998</v>
          </cell>
          <cell r="AM107">
            <v>1258.1258629687773</v>
          </cell>
          <cell r="AN107">
            <v>-1352.4383869294006</v>
          </cell>
          <cell r="AO107">
            <v>-27000.628088649944</v>
          </cell>
          <cell r="AP107">
            <v>-59.750123687600393</v>
          </cell>
          <cell r="AQ107">
            <v>-332.89921348540565</v>
          </cell>
          <cell r="AR107">
            <v>1498.9017592299997</v>
          </cell>
          <cell r="AS107">
            <v>0</v>
          </cell>
          <cell r="AT107">
            <v>0</v>
          </cell>
          <cell r="AW107">
            <v>-169.39503326523845</v>
          </cell>
        </row>
        <row r="108">
          <cell r="D108" t="str">
            <v>NOPAT</v>
          </cell>
          <cell r="I108">
            <v>45080.915920152402</v>
          </cell>
          <cell r="J108">
            <v>32287.408700846667</v>
          </cell>
          <cell r="K108">
            <v>44597.259042203237</v>
          </cell>
          <cell r="L108">
            <v>-5773.8275065601592</v>
          </cell>
          <cell r="M108">
            <v>-4488.469031962919</v>
          </cell>
          <cell r="N108">
            <v>4036.37873941411</v>
          </cell>
          <cell r="O108">
            <v>-2005.0842277008906</v>
          </cell>
          <cell r="P108">
            <v>0</v>
          </cell>
          <cell r="Q108">
            <v>0</v>
          </cell>
          <cell r="R108">
            <v>-4078.8483145466816</v>
          </cell>
          <cell r="S108">
            <v>6057.2569292868102</v>
          </cell>
          <cell r="T108">
            <v>3135.7839307650484</v>
          </cell>
          <cell r="U108">
            <v>639.92816502129438</v>
          </cell>
          <cell r="V108">
            <v>65.218747119660719</v>
          </cell>
          <cell r="W108">
            <v>586.69391887930067</v>
          </cell>
          <cell r="X108">
            <v>413.83849380981508</v>
          </cell>
          <cell r="Y108">
            <v>2088.9763400000029</v>
          </cell>
          <cell r="Z108">
            <v>-695.78031061245201</v>
          </cell>
          <cell r="AA108">
            <v>0</v>
          </cell>
          <cell r="AB108">
            <v>-177.40235569582626</v>
          </cell>
          <cell r="AC108">
            <v>3370.1244326759997</v>
          </cell>
          <cell r="AD108">
            <v>19812.661028116112</v>
          </cell>
          <cell r="AE108">
            <v>15829.999239784414</v>
          </cell>
          <cell r="AF108">
            <v>3982.6617883317176</v>
          </cell>
          <cell r="AG108">
            <v>5388.7826031643053</v>
          </cell>
          <cell r="AH108">
            <v>5388.7826031643053</v>
          </cell>
          <cell r="AI108">
            <v>0</v>
          </cell>
          <cell r="AJ108">
            <v>3133.07</v>
          </cell>
          <cell r="AK108">
            <v>3133.07</v>
          </cell>
          <cell r="AL108">
            <v>0</v>
          </cell>
          <cell r="AM108">
            <v>1559.3121713955279</v>
          </cell>
          <cell r="AN108">
            <v>-951.11058261812514</v>
          </cell>
          <cell r="AO108">
            <v>-26062.222744643965</v>
          </cell>
          <cell r="AP108">
            <v>-59.750124881878889</v>
          </cell>
          <cell r="AQ108">
            <v>-1329.6174931891742</v>
          </cell>
          <cell r="AR108">
            <v>1875.0009999999997</v>
          </cell>
          <cell r="AS108">
            <v>0</v>
          </cell>
          <cell r="AT108">
            <v>0</v>
          </cell>
          <cell r="AW108">
            <v>45080.915920152402</v>
          </cell>
        </row>
        <row r="109">
          <cell r="D109" t="str">
            <v>Capital Charge</v>
          </cell>
          <cell r="I109">
            <v>45250.31095341764</v>
          </cell>
          <cell r="J109">
            <v>25991.543316559742</v>
          </cell>
          <cell r="K109">
            <v>15409.224269457261</v>
          </cell>
          <cell r="L109">
            <v>9092.6427082754835</v>
          </cell>
          <cell r="M109">
            <v>1062.6660929909128</v>
          </cell>
          <cell r="N109">
            <v>0</v>
          </cell>
          <cell r="O109">
            <v>346.82737383608816</v>
          </cell>
          <cell r="P109">
            <v>0</v>
          </cell>
          <cell r="Q109">
            <v>0</v>
          </cell>
          <cell r="R109">
            <v>80.182872000000032</v>
          </cell>
          <cell r="S109">
            <v>8223.9148047997369</v>
          </cell>
          <cell r="T109">
            <v>3244.5586405744907</v>
          </cell>
          <cell r="U109">
            <v>405.45137400338513</v>
          </cell>
          <cell r="V109">
            <v>1341.3807962506219</v>
          </cell>
          <cell r="W109">
            <v>645.76884403228712</v>
          </cell>
          <cell r="X109">
            <v>32.416670593545206</v>
          </cell>
          <cell r="Y109">
            <v>2177.5858146176811</v>
          </cell>
          <cell r="Z109">
            <v>0</v>
          </cell>
          <cell r="AA109">
            <v>0</v>
          </cell>
          <cell r="AB109">
            <v>376.75266472772682</v>
          </cell>
          <cell r="AC109">
            <v>36.871328388996979</v>
          </cell>
          <cell r="AD109">
            <v>1109.2967317167518</v>
          </cell>
          <cell r="AE109">
            <v>-449.92299587220873</v>
          </cell>
          <cell r="AF109">
            <v>1559.2197275889605</v>
          </cell>
          <cell r="AG109">
            <v>5874.1288259246739</v>
          </cell>
          <cell r="AH109">
            <v>5874.1288259246767</v>
          </cell>
          <cell r="AI109">
            <v>0</v>
          </cell>
          <cell r="AJ109">
            <v>2994.2555294117647</v>
          </cell>
          <cell r="AK109">
            <v>2774.9075294117647</v>
          </cell>
          <cell r="AL109">
            <v>219.34799999999998</v>
          </cell>
          <cell r="AM109">
            <v>301.18630842675054</v>
          </cell>
          <cell r="AN109">
            <v>401.3278043112756</v>
          </cell>
          <cell r="AO109">
            <v>938.40534400598028</v>
          </cell>
          <cell r="AP109">
            <v>-1.194278494752405E-6</v>
          </cell>
          <cell r="AQ109">
            <v>-996.71827970376853</v>
          </cell>
          <cell r="AR109">
            <v>376.09924077000005</v>
          </cell>
          <cell r="AS109">
            <v>0</v>
          </cell>
          <cell r="AT109">
            <v>0</v>
          </cell>
          <cell r="AW109">
            <v>45250.31095341764</v>
          </cell>
        </row>
        <row r="110">
          <cell r="D110" t="str">
            <v>Opening Capital Employed</v>
          </cell>
          <cell r="I110">
            <v>469747.45998642541</v>
          </cell>
          <cell r="J110">
            <v>254887.10192798101</v>
          </cell>
          <cell r="K110">
            <v>155648.72999451781</v>
          </cell>
          <cell r="L110">
            <v>84191.136187735945</v>
          </cell>
          <cell r="M110">
            <v>10734.000939302152</v>
          </cell>
          <cell r="N110">
            <v>0</v>
          </cell>
          <cell r="O110">
            <v>3503.3068064251333</v>
          </cell>
          <cell r="P110">
            <v>0</v>
          </cell>
          <cell r="Q110">
            <v>0</v>
          </cell>
          <cell r="R110">
            <v>809.92800000000022</v>
          </cell>
          <cell r="S110">
            <v>82526.270045088022</v>
          </cell>
          <cell r="T110">
            <v>32773.319601762538</v>
          </cell>
          <cell r="U110">
            <v>4095.468424276617</v>
          </cell>
          <cell r="V110">
            <v>13549.300972228504</v>
          </cell>
          <cell r="W110">
            <v>5979.3411484471035</v>
          </cell>
          <cell r="X110">
            <v>327.4411171065172</v>
          </cell>
          <cell r="Y110">
            <v>21995.816309269503</v>
          </cell>
          <cell r="Z110">
            <v>0</v>
          </cell>
          <cell r="AA110">
            <v>0</v>
          </cell>
          <cell r="AB110">
            <v>3805.5824719972406</v>
          </cell>
          <cell r="AC110">
            <v>372.43766049491899</v>
          </cell>
          <cell r="AD110">
            <v>11205.0174920884</v>
          </cell>
          <cell r="AE110">
            <v>-4544.6767259819062</v>
          </cell>
          <cell r="AF110">
            <v>15749.694218070306</v>
          </cell>
          <cell r="AG110">
            <v>81585.122582287178</v>
          </cell>
          <cell r="AH110">
            <v>81585.122582287178</v>
          </cell>
          <cell r="AI110">
            <v>0</v>
          </cell>
          <cell r="AJ110">
            <v>27724.588235294119</v>
          </cell>
          <cell r="AK110">
            <v>25693.588235294119</v>
          </cell>
          <cell r="AL110">
            <v>2031</v>
          </cell>
          <cell r="AM110">
            <v>4183.1431725937573</v>
          </cell>
          <cell r="AN110">
            <v>4053.8162051644003</v>
          </cell>
          <cell r="AO110">
            <v>9478.8418586462631</v>
          </cell>
          <cell r="AP110">
            <v>-1.2063419138913182E-5</v>
          </cell>
          <cell r="AQ110">
            <v>-10067.861411149173</v>
          </cell>
          <cell r="AR110">
            <v>3798.9822300000001</v>
          </cell>
          <cell r="AS110">
            <v>0</v>
          </cell>
          <cell r="AT110">
            <v>0</v>
          </cell>
          <cell r="AW110">
            <v>469747.45998642541</v>
          </cell>
        </row>
        <row r="111">
          <cell r="D111" t="str">
            <v>Movement in EVA</v>
          </cell>
          <cell r="I111">
            <v>18539.191565281293</v>
          </cell>
          <cell r="J111">
            <v>-9339.3486067899939</v>
          </cell>
          <cell r="K111">
            <v>16160.854601395624</v>
          </cell>
          <cell r="L111">
            <v>5817.7347218892355</v>
          </cell>
          <cell r="M111">
            <v>-6793.5408367588916</v>
          </cell>
          <cell r="N111">
            <v>-22555.026977039641</v>
          </cell>
          <cell r="O111">
            <v>-859.94969984008821</v>
          </cell>
          <cell r="P111">
            <v>0</v>
          </cell>
          <cell r="Q111">
            <v>0</v>
          </cell>
          <cell r="R111">
            <v>-1109.4204164363309</v>
          </cell>
          <cell r="S111">
            <v>12823.179955931522</v>
          </cell>
          <cell r="T111">
            <v>11995.35690378091</v>
          </cell>
          <cell r="U111">
            <v>373.03530270700423</v>
          </cell>
          <cell r="V111">
            <v>3211.5703370614319</v>
          </cell>
          <cell r="W111">
            <v>255.91485574007424</v>
          </cell>
          <cell r="X111">
            <v>-1213.1074065835387</v>
          </cell>
          <cell r="Y111">
            <v>-1271.737105398744</v>
          </cell>
          <cell r="Z111">
            <v>-695.78031061245201</v>
          </cell>
          <cell r="AA111">
            <v>0</v>
          </cell>
          <cell r="AB111">
            <v>167.92737923688628</v>
          </cell>
          <cell r="AC111">
            <v>-1684.3333609572114</v>
          </cell>
          <cell r="AD111">
            <v>16219.838441037031</v>
          </cell>
          <cell r="AE111">
            <v>11088.561736819331</v>
          </cell>
          <cell r="AF111">
            <v>5131.276704217732</v>
          </cell>
          <cell r="AG111">
            <v>4917.6038725334656</v>
          </cell>
          <cell r="AH111">
            <v>4917.6038725334656</v>
          </cell>
          <cell r="AI111">
            <v>0</v>
          </cell>
          <cell r="AJ111">
            <v>245.2838823529396</v>
          </cell>
          <cell r="AK111">
            <v>216.8498823529394</v>
          </cell>
          <cell r="AL111">
            <v>28.433999999999997</v>
          </cell>
          <cell r="AM111">
            <v>253.96888463809569</v>
          </cell>
          <cell r="AN111">
            <v>-761.01350549287304</v>
          </cell>
          <cell r="AO111">
            <v>-5344.38270139222</v>
          </cell>
          <cell r="AP111">
            <v>-534.35140407261736</v>
          </cell>
          <cell r="AQ111">
            <v>455.8443482629026</v>
          </cell>
          <cell r="AR111">
            <v>1286.9017592299997</v>
          </cell>
          <cell r="AS111">
            <v>0</v>
          </cell>
          <cell r="AT111">
            <v>0</v>
          </cell>
          <cell r="AW111">
            <v>18539.191565281293</v>
          </cell>
        </row>
        <row r="112">
          <cell r="D112" t="str">
            <v>Mgmt Movement in EVA</v>
          </cell>
          <cell r="I112">
            <v>12188.40630194806</v>
          </cell>
          <cell r="J112">
            <v>-13045.987343166189</v>
          </cell>
          <cell r="K112">
            <v>13981.772381472374</v>
          </cell>
          <cell r="L112">
            <v>4639.0588152609325</v>
          </cell>
          <cell r="M112">
            <v>-6943.8168499091216</v>
          </cell>
          <cell r="N112">
            <v>-22555.026977039641</v>
          </cell>
          <cell r="O112">
            <v>-908.99599513004034</v>
          </cell>
          <cell r="P112">
            <v>0</v>
          </cell>
          <cell r="Q112">
            <v>0</v>
          </cell>
          <cell r="R112">
            <v>-1120.7594084363307</v>
          </cell>
          <cell r="S112">
            <v>11658.096498629804</v>
          </cell>
          <cell r="T112">
            <v>11536.530429356235</v>
          </cell>
          <cell r="U112">
            <v>315.69874476713164</v>
          </cell>
          <cell r="V112">
            <v>3021.880123450233</v>
          </cell>
          <cell r="W112">
            <v>172.20407966181472</v>
          </cell>
          <cell r="X112">
            <v>-1217.6915822230301</v>
          </cell>
          <cell r="Y112">
            <v>-1579.6785337285166</v>
          </cell>
          <cell r="Z112">
            <v>-695.78031061245201</v>
          </cell>
          <cell r="AA112">
            <v>0</v>
          </cell>
          <cell r="AB112">
            <v>114.64922462892488</v>
          </cell>
          <cell r="AC112">
            <v>-1689.5474882041403</v>
          </cell>
          <cell r="AD112">
            <v>16062.968196147793</v>
          </cell>
          <cell r="AE112">
            <v>11152.187210983077</v>
          </cell>
          <cell r="AF112">
            <v>4910.7809851647471</v>
          </cell>
          <cell r="AG112">
            <v>3775.4121563814451</v>
          </cell>
          <cell r="AH112">
            <v>3775.4121563814451</v>
          </cell>
          <cell r="AI112">
            <v>0</v>
          </cell>
          <cell r="AJ112">
            <v>-142.86035294117818</v>
          </cell>
          <cell r="AK112">
            <v>-142.86035294117818</v>
          </cell>
          <cell r="AL112">
            <v>0</v>
          </cell>
          <cell r="AM112">
            <v>195.404880221783</v>
          </cell>
          <cell r="AN112">
            <v>-817.76693236517451</v>
          </cell>
          <cell r="AO112">
            <v>-5477.0864874132667</v>
          </cell>
          <cell r="AP112">
            <v>-534.35140390372953</v>
          </cell>
          <cell r="AQ112">
            <v>596.79440801899091</v>
          </cell>
          <cell r="AR112">
            <v>1233.7160080099998</v>
          </cell>
          <cell r="AS112">
            <v>0</v>
          </cell>
          <cell r="AT112">
            <v>0</v>
          </cell>
          <cell r="AW112">
            <v>12188.40630194806</v>
          </cell>
        </row>
        <row r="114">
          <cell r="C114" t="str">
            <v>1998/99 Last Year Actual</v>
          </cell>
        </row>
        <row r="116">
          <cell r="D116" t="str">
            <v>EVA</v>
          </cell>
          <cell r="I116">
            <v>-18708.586598546517</v>
          </cell>
          <cell r="J116">
            <v>15635.213991076926</v>
          </cell>
          <cell r="K116">
            <v>13027.18017135035</v>
          </cell>
          <cell r="L116">
            <v>-20684.204936724876</v>
          </cell>
          <cell r="M116">
            <v>1242.40571180506</v>
          </cell>
          <cell r="N116">
            <v>26591.405716453752</v>
          </cell>
          <cell r="O116">
            <v>-1491.9619016968904</v>
          </cell>
          <cell r="P116">
            <v>0</v>
          </cell>
          <cell r="Q116">
            <v>0</v>
          </cell>
          <cell r="R116">
            <v>-3049.610770110351</v>
          </cell>
          <cell r="S116">
            <v>-14989.837831444449</v>
          </cell>
          <cell r="T116">
            <v>-12104.131613590353</v>
          </cell>
          <cell r="U116">
            <v>-138.55851168909501</v>
          </cell>
          <cell r="V116">
            <v>-4487.7323861923933</v>
          </cell>
          <cell r="W116">
            <v>-314.98978089306058</v>
          </cell>
          <cell r="X116">
            <v>1594.5292297998087</v>
          </cell>
          <cell r="Y116">
            <v>1183.1276307810658</v>
          </cell>
          <cell r="Z116">
            <v>0</v>
          </cell>
          <cell r="AA116">
            <v>0</v>
          </cell>
          <cell r="AB116">
            <v>-722.08239966043936</v>
          </cell>
          <cell r="AC116">
            <v>5017.5864652442142</v>
          </cell>
          <cell r="AD116">
            <v>2483.5258553623289</v>
          </cell>
          <cell r="AE116">
            <v>5191.3604988372917</v>
          </cell>
          <cell r="AF116">
            <v>-2707.8346434749747</v>
          </cell>
          <cell r="AG116">
            <v>-5402.9500952938342</v>
          </cell>
          <cell r="AH116">
            <v>-5402.9500952938379</v>
          </cell>
          <cell r="AI116">
            <v>0</v>
          </cell>
          <cell r="AJ116">
            <v>-106.46941176470455</v>
          </cell>
          <cell r="AK116">
            <v>141.31258823529561</v>
          </cell>
          <cell r="AL116">
            <v>-247.78199999999998</v>
          </cell>
          <cell r="AM116">
            <v>1004.1569783306818</v>
          </cell>
          <cell r="AN116">
            <v>-591.42488143652793</v>
          </cell>
          <cell r="AO116">
            <v>-21656.245387257724</v>
          </cell>
          <cell r="AP116">
            <v>474.60128038501693</v>
          </cell>
          <cell r="AQ116">
            <v>-788.74356174830871</v>
          </cell>
          <cell r="AR116">
            <v>212</v>
          </cell>
          <cell r="AS116">
            <v>0</v>
          </cell>
          <cell r="AT116">
            <v>0</v>
          </cell>
          <cell r="AW116">
            <v>-18708.586598546517</v>
          </cell>
        </row>
        <row r="117">
          <cell r="D117" t="str">
            <v>NOPAT</v>
          </cell>
          <cell r="I117">
            <v>30630.365940765321</v>
          </cell>
          <cell r="J117">
            <v>41420.383598918372</v>
          </cell>
          <cell r="K117">
            <v>26900.933025856528</v>
          </cell>
          <cell r="L117">
            <v>-10139.458291412313</v>
          </cell>
          <cell r="M117">
            <v>2229.679923519971</v>
          </cell>
          <cell r="N117">
            <v>26591.405716453752</v>
          </cell>
          <cell r="O117">
            <v>-1112.5660053890947</v>
          </cell>
          <cell r="P117">
            <v>0</v>
          </cell>
          <cell r="Q117">
            <v>0</v>
          </cell>
          <cell r="R117">
            <v>-3049.610770110351</v>
          </cell>
          <cell r="S117">
            <v>-7522.7351021652748</v>
          </cell>
          <cell r="T117">
            <v>-9049.9063991766907</v>
          </cell>
          <cell r="U117">
            <v>232.54286103012029</v>
          </cell>
          <cell r="V117">
            <v>-2429.6364962562443</v>
          </cell>
          <cell r="W117">
            <v>369.91045317119233</v>
          </cell>
          <cell r="X117">
            <v>1596.7859901794548</v>
          </cell>
          <cell r="Y117">
            <v>1872.3952014932254</v>
          </cell>
          <cell r="Z117">
            <v>0</v>
          </cell>
          <cell r="AA117">
            <v>0</v>
          </cell>
          <cell r="AB117">
            <v>-114.82671260632728</v>
          </cell>
          <cell r="AC117">
            <v>5007.0650311290401</v>
          </cell>
          <cell r="AD117">
            <v>5377.2645910849196</v>
          </cell>
          <cell r="AE117">
            <v>7603.3988874152737</v>
          </cell>
          <cell r="AF117">
            <v>-2226.1342963303655</v>
          </cell>
          <cell r="AG117">
            <v>2410.4731525175257</v>
          </cell>
          <cell r="AH117">
            <v>2410.4731525175257</v>
          </cell>
          <cell r="AI117">
            <v>0</v>
          </cell>
          <cell r="AJ117">
            <v>3699.9880000000012</v>
          </cell>
          <cell r="AK117">
            <v>3699.9880000000012</v>
          </cell>
          <cell r="AL117">
            <v>0</v>
          </cell>
          <cell r="AM117">
            <v>1232.3378939693712</v>
          </cell>
          <cell r="AN117">
            <v>-190.62499071322219</v>
          </cell>
          <cell r="AO117">
            <v>-20656.562584418363</v>
          </cell>
          <cell r="AP117">
            <v>474.60128038501693</v>
          </cell>
          <cell r="AQ117">
            <v>-833.82492994215136</v>
          </cell>
          <cell r="AR117">
            <v>212</v>
          </cell>
          <cell r="AS117">
            <v>0</v>
          </cell>
          <cell r="AT117">
            <v>0</v>
          </cell>
          <cell r="AW117">
            <v>30630.365940765321</v>
          </cell>
        </row>
        <row r="118">
          <cell r="D118" t="str">
            <v>Capital Charge</v>
          </cell>
          <cell r="I118">
            <v>49338.952539311838</v>
          </cell>
          <cell r="J118">
            <v>25785.169607841446</v>
          </cell>
          <cell r="K118">
            <v>13873.752854506178</v>
          </cell>
          <cell r="L118">
            <v>10544.746645312563</v>
          </cell>
          <cell r="M118">
            <v>987.27421171491108</v>
          </cell>
          <cell r="N118">
            <v>0</v>
          </cell>
          <cell r="O118">
            <v>379.39589630779568</v>
          </cell>
          <cell r="P118">
            <v>0</v>
          </cell>
          <cell r="Q118">
            <v>0</v>
          </cell>
          <cell r="R118">
            <v>2.8527036941822565E-14</v>
          </cell>
          <cell r="S118">
            <v>7467.1027292791732</v>
          </cell>
          <cell r="T118">
            <v>3054.2252144136623</v>
          </cell>
          <cell r="U118">
            <v>371.10137271921531</v>
          </cell>
          <cell r="V118">
            <v>2058.095889936149</v>
          </cell>
          <cell r="W118">
            <v>684.90023406425291</v>
          </cell>
          <cell r="X118">
            <v>2.2567603796460705</v>
          </cell>
          <cell r="Y118">
            <v>689.26757071215968</v>
          </cell>
          <cell r="Z118">
            <v>0</v>
          </cell>
          <cell r="AA118">
            <v>0</v>
          </cell>
          <cell r="AB118">
            <v>607.25568705411206</v>
          </cell>
          <cell r="AC118">
            <v>-10.521434115174179</v>
          </cell>
          <cell r="AD118">
            <v>2893.7387357225907</v>
          </cell>
          <cell r="AE118">
            <v>2412.038388577982</v>
          </cell>
          <cell r="AF118">
            <v>481.70034714460922</v>
          </cell>
          <cell r="AG118">
            <v>7813.4232478113599</v>
          </cell>
          <cell r="AH118">
            <v>7813.4232478113636</v>
          </cell>
          <cell r="AI118">
            <v>0</v>
          </cell>
          <cell r="AJ118">
            <v>3806.4574117647057</v>
          </cell>
          <cell r="AK118">
            <v>3558.6754117647056</v>
          </cell>
          <cell r="AL118">
            <v>247.78199999999998</v>
          </cell>
          <cell r="AM118">
            <v>228.18091563868933</v>
          </cell>
          <cell r="AN118">
            <v>400.79989072330574</v>
          </cell>
          <cell r="AO118">
            <v>999.68280283936224</v>
          </cell>
          <cell r="AP118">
            <v>0</v>
          </cell>
          <cell r="AQ118">
            <v>-45.081368193842607</v>
          </cell>
          <cell r="AR118">
            <v>0</v>
          </cell>
          <cell r="AS118">
            <v>0</v>
          </cell>
          <cell r="AT118">
            <v>0</v>
          </cell>
          <cell r="AW118">
            <v>49338.952539311838</v>
          </cell>
        </row>
        <row r="119">
          <cell r="D119" t="str">
            <v>Opening Capital Employed</v>
          </cell>
          <cell r="I119">
            <v>449154.17177142861</v>
          </cell>
          <cell r="J119">
            <v>221303.34922013956</v>
          </cell>
          <cell r="K119">
            <v>122776.57393368299</v>
          </cell>
          <cell r="L119">
            <v>86432.349551742329</v>
          </cell>
          <cell r="M119">
            <v>8736.9399266806286</v>
          </cell>
          <cell r="N119">
            <v>0</v>
          </cell>
          <cell r="O119">
            <v>3357.4858080335894</v>
          </cell>
          <cell r="P119">
            <v>0</v>
          </cell>
          <cell r="Q119">
            <v>0</v>
          </cell>
          <cell r="R119">
            <v>2.5245165435241208E-13</v>
          </cell>
          <cell r="S119">
            <v>65633.427452885822</v>
          </cell>
          <cell r="T119">
            <v>27028.541720474888</v>
          </cell>
          <cell r="U119">
            <v>3284.0829444178344</v>
          </cell>
          <cell r="V119">
            <v>18213.237964036714</v>
          </cell>
          <cell r="W119">
            <v>5613.9363447889591</v>
          </cell>
          <cell r="X119">
            <v>19.971330793328057</v>
          </cell>
          <cell r="Y119">
            <v>6099.7130151518559</v>
          </cell>
          <cell r="Z119">
            <v>0</v>
          </cell>
          <cell r="AA119">
            <v>0</v>
          </cell>
          <cell r="AB119">
            <v>5373.9441332222304</v>
          </cell>
          <cell r="AC119">
            <v>-93.11003641747061</v>
          </cell>
          <cell r="AD119">
            <v>25608.307395775137</v>
          </cell>
          <cell r="AE119">
            <v>21345.472465291874</v>
          </cell>
          <cell r="AF119">
            <v>4262.8349304832664</v>
          </cell>
          <cell r="AG119">
            <v>90853.758695480967</v>
          </cell>
          <cell r="AH119">
            <v>90853.758695480967</v>
          </cell>
          <cell r="AI119">
            <v>0</v>
          </cell>
          <cell r="AJ119">
            <v>31200.470588235294</v>
          </cell>
          <cell r="AK119">
            <v>29169.470588235294</v>
          </cell>
          <cell r="AL119">
            <v>2031</v>
          </cell>
          <cell r="AM119">
            <v>2653.2664609149929</v>
          </cell>
          <cell r="AN119">
            <v>3546.9016878168645</v>
          </cell>
          <cell r="AO119">
            <v>8846.7504676049757</v>
          </cell>
          <cell r="AP119">
            <v>0</v>
          </cell>
          <cell r="AQ119">
            <v>-398.95016100745761</v>
          </cell>
          <cell r="AR119">
            <v>0</v>
          </cell>
          <cell r="AS119">
            <v>0</v>
          </cell>
          <cell r="AT119">
            <v>0</v>
          </cell>
          <cell r="AW119">
            <v>449154.17177142861</v>
          </cell>
        </row>
        <row r="120">
          <cell r="D120" t="str">
            <v>Movement in EVA</v>
          </cell>
          <cell r="I120" t="str">
            <v>n.a.</v>
          </cell>
          <cell r="J120" t="str">
            <v>n.a.</v>
          </cell>
          <cell r="K120" t="str">
            <v>n.a.</v>
          </cell>
          <cell r="L120" t="str">
            <v>n.a.</v>
          </cell>
          <cell r="M120" t="str">
            <v>n.a.</v>
          </cell>
          <cell r="N120" t="str">
            <v>n.a.</v>
          </cell>
          <cell r="O120" t="str">
            <v>n.a.</v>
          </cell>
          <cell r="P120" t="str">
            <v>n.a.</v>
          </cell>
          <cell r="Q120" t="str">
            <v>n.a.</v>
          </cell>
          <cell r="R120" t="str">
            <v>n.a.</v>
          </cell>
          <cell r="S120" t="str">
            <v>n.a.</v>
          </cell>
          <cell r="T120" t="str">
            <v>n.a.</v>
          </cell>
          <cell r="U120" t="str">
            <v>n.a.</v>
          </cell>
          <cell r="V120" t="str">
            <v>n.a.</v>
          </cell>
          <cell r="W120" t="str">
            <v>n.a.</v>
          </cell>
          <cell r="X120" t="str">
            <v>n.a.</v>
          </cell>
          <cell r="Y120" t="str">
            <v>n.a.</v>
          </cell>
          <cell r="Z120" t="str">
            <v>n.a.</v>
          </cell>
          <cell r="AA120" t="str">
            <v>n.a.</v>
          </cell>
          <cell r="AB120" t="str">
            <v>n.a.</v>
          </cell>
          <cell r="AC120" t="str">
            <v>n.a.</v>
          </cell>
          <cell r="AD120" t="str">
            <v>n.a.</v>
          </cell>
          <cell r="AE120" t="str">
            <v>n.a.</v>
          </cell>
          <cell r="AF120" t="str">
            <v>n.a.</v>
          </cell>
          <cell r="AG120" t="str">
            <v>n.a.</v>
          </cell>
          <cell r="AH120" t="str">
            <v>n.a.</v>
          </cell>
          <cell r="AI120" t="str">
            <v>n.a.</v>
          </cell>
          <cell r="AJ120" t="str">
            <v>n.a.</v>
          </cell>
          <cell r="AK120" t="str">
            <v>n.a.</v>
          </cell>
          <cell r="AL120" t="str">
            <v>n.a.</v>
          </cell>
          <cell r="AM120" t="str">
            <v>n.a.</v>
          </cell>
          <cell r="AN120" t="str">
            <v>n.a.</v>
          </cell>
          <cell r="AO120" t="str">
            <v>n.a.</v>
          </cell>
          <cell r="AP120" t="str">
            <v>n.a.</v>
          </cell>
          <cell r="AQ120" t="str">
            <v>n.a.</v>
          </cell>
          <cell r="AR120" t="str">
            <v>n.a.</v>
          </cell>
          <cell r="AS120" t="str">
            <v>n.a.</v>
          </cell>
          <cell r="AT120" t="str">
            <v>n.a.</v>
          </cell>
          <cell r="AW120" t="str">
            <v>n.a.</v>
          </cell>
        </row>
        <row r="121">
          <cell r="D121" t="str">
            <v>Mgmt Movement in EVA</v>
          </cell>
          <cell r="I121" t="str">
            <v>n.a.</v>
          </cell>
          <cell r="J121" t="str">
            <v>n.a.</v>
          </cell>
          <cell r="K121" t="str">
            <v>n.a.</v>
          </cell>
          <cell r="L121" t="str">
            <v>n.a.</v>
          </cell>
          <cell r="M121" t="str">
            <v>n.a.</v>
          </cell>
          <cell r="N121" t="str">
            <v>n.a.</v>
          </cell>
          <cell r="O121" t="str">
            <v>n.a.</v>
          </cell>
          <cell r="P121" t="str">
            <v>n.a.</v>
          </cell>
          <cell r="Q121" t="str">
            <v>n.a.</v>
          </cell>
          <cell r="R121" t="str">
            <v>n.a.</v>
          </cell>
          <cell r="S121" t="str">
            <v>n.a.</v>
          </cell>
          <cell r="T121" t="str">
            <v>n.a.</v>
          </cell>
          <cell r="U121" t="str">
            <v>n.a.</v>
          </cell>
          <cell r="V121" t="str">
            <v>n.a.</v>
          </cell>
          <cell r="W121" t="str">
            <v>n.a.</v>
          </cell>
          <cell r="X121" t="str">
            <v>n.a.</v>
          </cell>
          <cell r="Y121" t="str">
            <v>n.a.</v>
          </cell>
          <cell r="Z121" t="str">
            <v>n.a.</v>
          </cell>
          <cell r="AA121" t="str">
            <v>n.a.</v>
          </cell>
          <cell r="AB121" t="str">
            <v>n.a.</v>
          </cell>
          <cell r="AC121" t="str">
            <v>n.a.</v>
          </cell>
          <cell r="AD121" t="str">
            <v>n.a.</v>
          </cell>
          <cell r="AE121" t="str">
            <v>n.a.</v>
          </cell>
          <cell r="AF121" t="str">
            <v>n.a.</v>
          </cell>
          <cell r="AG121" t="str">
            <v>n.a.</v>
          </cell>
          <cell r="AH121" t="str">
            <v>n.a.</v>
          </cell>
          <cell r="AI121" t="str">
            <v>n.a.</v>
          </cell>
          <cell r="AJ121" t="str">
            <v>n.a.</v>
          </cell>
          <cell r="AK121" t="str">
            <v>n.a.</v>
          </cell>
          <cell r="AL121" t="str">
            <v>n.a.</v>
          </cell>
          <cell r="AM121" t="str">
            <v>n.a.</v>
          </cell>
          <cell r="AN121" t="str">
            <v>n.a.</v>
          </cell>
          <cell r="AO121" t="str">
            <v>n.a.</v>
          </cell>
          <cell r="AP121" t="str">
            <v>n.a.</v>
          </cell>
          <cell r="AQ121" t="str">
            <v>n.a.</v>
          </cell>
          <cell r="AR121" t="str">
            <v>n.a.</v>
          </cell>
          <cell r="AS121" t="str">
            <v>n.a.</v>
          </cell>
          <cell r="AT121" t="str">
            <v>n.a.</v>
          </cell>
          <cell r="AW121" t="str">
            <v>n.a.</v>
          </cell>
        </row>
        <row r="123">
          <cell r="B123" t="str">
            <v>NOTE:</v>
          </cell>
          <cell r="F123" t="str">
            <v>The Business Unit CoC Rate has been used, Year Opening Capital Employed has been used, Support Group costs have been allocated where possible, and</v>
          </cell>
        </row>
        <row r="124">
          <cell r="F124" t="str">
            <v>Rent Charges Paid to NZPPL have been capitalised in the business unit (In NZPPL, the capitalisation affect of these Rent Charges has been reversed).</v>
          </cell>
        </row>
        <row r="130">
          <cell r="B130" t="str">
            <v>EVA PERFORMANCE SUMMARY BY BUSINESS UNIT   :   ACTUAL Performance for the MONTH of  NOVEMBER 1999</v>
          </cell>
        </row>
        <row r="185">
          <cell r="B185" t="str">
            <v>EVA PERFORMANCE SUMMARY BY BUSINESS UNIT   :   BUDGET Performance for the MONTH of  NOVEMBER 1999</v>
          </cell>
        </row>
        <row r="240">
          <cell r="B240" t="str">
            <v>EVA PERFORMANCE SUMMARY BY BUSINESS UNIT   :   ACTUAL Performance for the PREVIOUS YEAR MONTH of  NOVEMBER 1998</v>
          </cell>
        </row>
        <row r="295">
          <cell r="B295" t="str">
            <v>EVA PERFORMANCE SUMMARY BY BUSINESS UNIT   :   ACTUAL Performance YTD NOVEMBER 1999</v>
          </cell>
        </row>
        <row r="350">
          <cell r="B350" t="str">
            <v>EVA PERFORMANCE SUMMARY BY BUSINESS UNIT   :   BUDGET Performance YTD  NOVEMBER 1999</v>
          </cell>
        </row>
        <row r="405">
          <cell r="B405" t="str">
            <v>EVA PERFORMANCE SUMMARY BY BUSINESS UNIT   :   ACTUAL Performance PREVIOUS YEAR YTD NOVEMBER 1998</v>
          </cell>
        </row>
        <row r="460">
          <cell r="B460" t="str">
            <v>EVA PERFORMANCE SUMMARY BY BUSINESS UNIT   :   BUDGET Performance for the YEAR 1999/00</v>
          </cell>
        </row>
        <row r="515">
          <cell r="B515" t="str">
            <v>EVA PERFORMANCE SUMMARY BY BUSINESS UNIT   :   TARGET Performance for the YEAR 1999/00</v>
          </cell>
        </row>
      </sheetData>
      <sheetData sheetId="7" refreshError="1">
        <row r="6">
          <cell r="B6" t="str">
            <v>ABSOLUTE EVA</v>
          </cell>
        </row>
        <row r="7">
          <cell r="B7" t="str">
            <v>Based on Individual Business Unit Cost of Capital Rates</v>
          </cell>
        </row>
        <row r="8">
          <cell r="B8" t="str">
            <v>November 1999</v>
          </cell>
        </row>
        <row r="10">
          <cell r="I10" t="str">
            <v>Month EVA</v>
          </cell>
          <cell r="N10" t="str">
            <v>Year To Date EVA</v>
          </cell>
          <cell r="S10" t="str">
            <v>Full Year EVA</v>
          </cell>
          <cell r="X10" t="str">
            <v>CoC Rate</v>
          </cell>
        </row>
        <row r="11">
          <cell r="I11" t="str">
            <v xml:space="preserve">Actual </v>
          </cell>
          <cell r="J11" t="str">
            <v>Budget</v>
          </cell>
          <cell r="K11" t="str">
            <v>Target</v>
          </cell>
          <cell r="L11" t="str">
            <v>Last Year</v>
          </cell>
          <cell r="N11" t="str">
            <v xml:space="preserve">Actual </v>
          </cell>
          <cell r="O11" t="str">
            <v>Budget</v>
          </cell>
          <cell r="P11" t="str">
            <v>Target</v>
          </cell>
          <cell r="Q11" t="str">
            <v>Last Year</v>
          </cell>
          <cell r="S11" t="str">
            <v>Budget</v>
          </cell>
          <cell r="T11" t="str">
            <v>Target</v>
          </cell>
          <cell r="U11" t="str">
            <v>Outturn</v>
          </cell>
          <cell r="V11" t="str">
            <v>Last Year</v>
          </cell>
          <cell r="X11" t="str">
            <v xml:space="preserve"> CY</v>
          </cell>
          <cell r="Y11" t="str">
            <v xml:space="preserve"> LY</v>
          </cell>
        </row>
        <row r="12">
          <cell r="I12" t="str">
            <v>$k</v>
          </cell>
          <cell r="J12" t="str">
            <v>$k</v>
          </cell>
          <cell r="K12" t="str">
            <v>$k</v>
          </cell>
          <cell r="L12" t="str">
            <v>$k</v>
          </cell>
          <cell r="N12" t="str">
            <v>$k</v>
          </cell>
          <cell r="O12" t="str">
            <v>$k</v>
          </cell>
          <cell r="P12" t="str">
            <v>$k</v>
          </cell>
          <cell r="Q12" t="str">
            <v>$k</v>
          </cell>
          <cell r="S12" t="str">
            <v>$k</v>
          </cell>
          <cell r="T12" t="str">
            <v>$k</v>
          </cell>
          <cell r="U12" t="str">
            <v>$k</v>
          </cell>
          <cell r="V12" t="str">
            <v>$k</v>
          </cell>
          <cell r="X12" t="str">
            <v>%</v>
          </cell>
          <cell r="Y12" t="str">
            <v>%</v>
          </cell>
        </row>
        <row r="14">
          <cell r="C14" t="str">
            <v>New Zealand Post Group</v>
          </cell>
          <cell r="I14">
            <v>4105.2745311235021</v>
          </cell>
          <cell r="J14">
            <v>2707.3970043460608</v>
          </cell>
          <cell r="K14">
            <v>2707.3970043460845</v>
          </cell>
          <cell r="L14">
            <v>-235.23940146612577</v>
          </cell>
          <cell r="N14">
            <v>1262.3855678479786</v>
          </cell>
          <cell r="O14">
            <v>-549.55412544184787</v>
          </cell>
          <cell r="P14">
            <v>-549.55412544189312</v>
          </cell>
          <cell r="Q14">
            <v>-9913.7796068498974</v>
          </cell>
          <cell r="S14">
            <v>2787.9720166274119</v>
          </cell>
          <cell r="T14">
            <v>-34504.260127120477</v>
          </cell>
          <cell r="U14">
            <v>-169.39503326527529</v>
          </cell>
          <cell r="V14">
            <v>-18708.586598546295</v>
          </cell>
          <cell r="X14">
            <v>9.6329016775791088E-2</v>
          </cell>
          <cell r="Y14">
            <v>0.10984859017277454</v>
          </cell>
        </row>
        <row r="16">
          <cell r="C16" t="str">
            <v>New Zealand Post Excluding Property Group</v>
          </cell>
          <cell r="I16">
            <v>4065.3730632098104</v>
          </cell>
          <cell r="J16">
            <v>2981.5517416841494</v>
          </cell>
          <cell r="K16">
            <v>3775.9300182466727</v>
          </cell>
          <cell r="L16">
            <v>310.57982050155033</v>
          </cell>
          <cell r="N16">
            <v>1915.5546986334543</v>
          </cell>
          <cell r="O16">
            <v>1487.6429865079335</v>
          </cell>
          <cell r="P16">
            <v>8596.5465576328934</v>
          </cell>
          <cell r="Q16">
            <v>-6154.245111556198</v>
          </cell>
          <cell r="S16">
            <v>6191.4127485520867</v>
          </cell>
          <cell r="T16">
            <v>-20289.476335195803</v>
          </cell>
          <cell r="U16">
            <v>315.95118949509606</v>
          </cell>
          <cell r="V16">
            <v>-13305.636503252457</v>
          </cell>
          <cell r="X16">
            <v>0.10144256238465538</v>
          </cell>
          <cell r="Y16">
            <v>0.11589584543040497</v>
          </cell>
        </row>
        <row r="18">
          <cell r="C18" t="str">
            <v>Property Group</v>
          </cell>
          <cell r="I18">
            <v>39.901467913691476</v>
          </cell>
          <cell r="J18">
            <v>-274.15473733808841</v>
          </cell>
          <cell r="K18">
            <v>-1068.5330139005882</v>
          </cell>
          <cell r="L18">
            <v>-545.81922196767607</v>
          </cell>
          <cell r="N18">
            <v>-653.16913078547577</v>
          </cell>
          <cell r="O18">
            <v>-2037.1971119497814</v>
          </cell>
          <cell r="P18">
            <v>-9146.1006830747865</v>
          </cell>
          <cell r="Q18">
            <v>-3759.5344952936998</v>
          </cell>
          <cell r="S18">
            <v>-3403.4407319246748</v>
          </cell>
          <cell r="T18">
            <v>-14214.783791924674</v>
          </cell>
          <cell r="U18">
            <v>-485.34622276037135</v>
          </cell>
          <cell r="V18">
            <v>-5402.9500952938379</v>
          </cell>
          <cell r="X18">
            <v>7.1999999999999995E-2</v>
          </cell>
          <cell r="Y18">
            <v>8.6000000000000007E-2</v>
          </cell>
        </row>
        <row r="19">
          <cell r="C19" t="str">
            <v>New Zealand Post Properties Ltd</v>
          </cell>
          <cell r="I19">
            <v>39.901467913691476</v>
          </cell>
          <cell r="J19">
            <v>-274.15473733808841</v>
          </cell>
          <cell r="K19">
            <v>-1068.5330139005882</v>
          </cell>
          <cell r="L19">
            <v>-545.81922196767607</v>
          </cell>
          <cell r="N19">
            <v>-653.16913078547577</v>
          </cell>
          <cell r="O19">
            <v>-2037.1971119497814</v>
          </cell>
          <cell r="P19">
            <v>-9146.1006830747865</v>
          </cell>
          <cell r="Q19">
            <v>-3759.5344952936998</v>
          </cell>
          <cell r="S19">
            <v>-3403.4407319246748</v>
          </cell>
          <cell r="T19">
            <v>-14214.783791924674</v>
          </cell>
          <cell r="U19">
            <v>-485.34622276037135</v>
          </cell>
          <cell r="V19">
            <v>-5402.9500952938379</v>
          </cell>
          <cell r="X19">
            <v>7.1999999999999995E-2</v>
          </cell>
          <cell r="Y19">
            <v>8.6000000000000007E-2</v>
          </cell>
        </row>
        <row r="20">
          <cell r="C20" t="str">
            <v>Revaluation Holding Account</v>
          </cell>
          <cell r="I20">
            <v>0</v>
          </cell>
          <cell r="J20">
            <v>0</v>
          </cell>
          <cell r="K20">
            <v>0</v>
          </cell>
          <cell r="L20">
            <v>0</v>
          </cell>
          <cell r="N20">
            <v>0</v>
          </cell>
          <cell r="O20">
            <v>0</v>
          </cell>
          <cell r="P20">
            <v>0</v>
          </cell>
          <cell r="Q20">
            <v>0</v>
          </cell>
          <cell r="S20">
            <v>0</v>
          </cell>
          <cell r="T20">
            <v>0</v>
          </cell>
          <cell r="U20">
            <v>0</v>
          </cell>
          <cell r="V20">
            <v>0</v>
          </cell>
          <cell r="X20">
            <v>0</v>
          </cell>
          <cell r="Y20">
            <v>0</v>
          </cell>
        </row>
        <row r="22">
          <cell r="C22" t="str">
            <v>Letters Group</v>
          </cell>
          <cell r="I22">
            <v>1824.7067913630958</v>
          </cell>
          <cell r="J22">
            <v>3772.4617466418076</v>
          </cell>
          <cell r="K22">
            <v>-1808.968095728156</v>
          </cell>
          <cell r="L22">
            <v>914.95121228382459</v>
          </cell>
          <cell r="N22">
            <v>2578.7743042722309</v>
          </cell>
          <cell r="O22">
            <v>7552.8968377681158</v>
          </cell>
          <cell r="P22">
            <v>-21015.018314625358</v>
          </cell>
          <cell r="Q22">
            <v>5981.8838070747133</v>
          </cell>
          <cell r="S22">
            <v>17283.086351089827</v>
          </cell>
          <cell r="T22">
            <v>-28263.073787537654</v>
          </cell>
          <cell r="U22">
            <v>6295.8653842869489</v>
          </cell>
          <cell r="V22">
            <v>15635.213991077046</v>
          </cell>
          <cell r="X22">
            <v>0.10197276802144237</v>
          </cell>
          <cell r="Y22">
            <v>0.11651504461503598</v>
          </cell>
        </row>
        <row r="23">
          <cell r="C23" t="str">
            <v>Letters - Core</v>
          </cell>
          <cell r="I23">
            <v>3365.6083874500191</v>
          </cell>
          <cell r="J23">
            <v>4815.9757031448717</v>
          </cell>
          <cell r="K23">
            <v>-1166.9646580173114</v>
          </cell>
          <cell r="L23">
            <v>437.17548088484682</v>
          </cell>
          <cell r="N23">
            <v>18449.953196888113</v>
          </cell>
          <cell r="O23">
            <v>21309.64261249009</v>
          </cell>
          <cell r="P23">
            <v>-13772.817761130511</v>
          </cell>
          <cell r="Q23">
            <v>4919.653693925422</v>
          </cell>
          <cell r="S23">
            <v>35742.288136756317</v>
          </cell>
          <cell r="T23">
            <v>-18365.766722133267</v>
          </cell>
          <cell r="U23">
            <v>29188.034772745974</v>
          </cell>
          <cell r="V23">
            <v>13027.18017135035</v>
          </cell>
          <cell r="X23">
            <v>9.8999999999999991E-2</v>
          </cell>
          <cell r="Y23">
            <v>0.113</v>
          </cell>
        </row>
        <row r="24">
          <cell r="C24" t="str">
            <v>Letters - Retail</v>
          </cell>
          <cell r="I24">
            <v>-574.83714976996339</v>
          </cell>
          <cell r="J24">
            <v>-989.31211298021299</v>
          </cell>
          <cell r="K24">
            <v>-558.87829760521322</v>
          </cell>
          <cell r="L24">
            <v>-1642.735192163871</v>
          </cell>
          <cell r="N24">
            <v>-10010.046036738449</v>
          </cell>
          <cell r="O24">
            <v>-12396.249050194438</v>
          </cell>
          <cell r="P24">
            <v>-6518.7474845694433</v>
          </cell>
          <cell r="Q24">
            <v>-16701.245528554682</v>
          </cell>
          <cell r="S24">
            <v>-17431.08257029167</v>
          </cell>
          <cell r="T24">
            <v>-8796.6445402916688</v>
          </cell>
          <cell r="U24">
            <v>-14866.470214835643</v>
          </cell>
          <cell r="V24">
            <v>-20684.204936724876</v>
          </cell>
          <cell r="X24">
            <v>0.10800000000000001</v>
          </cell>
          <cell r="Y24">
            <v>0.122</v>
          </cell>
        </row>
        <row r="25">
          <cell r="C25" t="str">
            <v>Letters - Transaction Business Unit</v>
          </cell>
          <cell r="I25">
            <v>-622.18620566202401</v>
          </cell>
          <cell r="J25">
            <v>-745.55719273305715</v>
          </cell>
          <cell r="K25">
            <v>-75.1032546471194</v>
          </cell>
          <cell r="L25">
            <v>8.7217554805054363</v>
          </cell>
          <cell r="N25">
            <v>-2391.7821784806711</v>
          </cell>
          <cell r="O25">
            <v>-4380.4854069463217</v>
          </cell>
          <cell r="P25">
            <v>-641.56619194632299</v>
          </cell>
          <cell r="Q25">
            <v>912.93848488126775</v>
          </cell>
          <cell r="S25">
            <v>-6774.7603964194814</v>
          </cell>
          <cell r="T25">
            <v>-966.93109641948422</v>
          </cell>
          <cell r="U25">
            <v>-5551.135124953832</v>
          </cell>
          <cell r="V25">
            <v>1242.40571180506</v>
          </cell>
          <cell r="X25">
            <v>9.8999999999999977E-2</v>
          </cell>
          <cell r="Y25">
            <v>0.113</v>
          </cell>
        </row>
        <row r="26">
          <cell r="C26" t="str">
            <v>Letters - Parcels</v>
          </cell>
          <cell r="I26">
            <v>90.890243664425611</v>
          </cell>
          <cell r="J26">
            <v>1033.9397316042637</v>
          </cell>
          <cell r="K26">
            <v>0</v>
          </cell>
          <cell r="L26">
            <v>2213.5383646549931</v>
          </cell>
          <cell r="N26">
            <v>1401.9202777891965</v>
          </cell>
          <cell r="O26">
            <v>6780.7992702142892</v>
          </cell>
          <cell r="P26">
            <v>0</v>
          </cell>
          <cell r="Q26">
            <v>17605.705795438418</v>
          </cell>
          <cell r="S26">
            <v>10848.647847737986</v>
          </cell>
          <cell r="T26">
            <v>8.0416080000000019</v>
          </cell>
          <cell r="U26">
            <v>4036.37873941411</v>
          </cell>
          <cell r="V26">
            <v>26591.405716453752</v>
          </cell>
          <cell r="X26">
            <v>0</v>
          </cell>
          <cell r="Y26">
            <v>0</v>
          </cell>
        </row>
        <row r="27">
          <cell r="C27" t="str">
            <v>Letters - Kiwimail</v>
          </cell>
          <cell r="I27">
            <v>-132.4449966804319</v>
          </cell>
          <cell r="J27">
            <v>13.378244163319152</v>
          </cell>
          <cell r="K27">
            <v>-6.7444018366817033</v>
          </cell>
          <cell r="L27">
            <v>122.2161810256006</v>
          </cell>
          <cell r="N27">
            <v>-1951.6486326392348</v>
          </cell>
          <cell r="O27">
            <v>-465.42700979548579</v>
          </cell>
          <cell r="P27">
            <v>-67.393677795487349</v>
          </cell>
          <cell r="Q27">
            <v>1074.5805768261393</v>
          </cell>
          <cell r="S27">
            <v>-531.23924469323265</v>
          </cell>
          <cell r="T27">
            <v>-110.65612469323111</v>
          </cell>
          <cell r="U27">
            <v>-2351.9116015369787</v>
          </cell>
          <cell r="V27">
            <v>-1491.9619016968904</v>
          </cell>
          <cell r="X27">
            <v>9.8999999999999991E-2</v>
          </cell>
          <cell r="Y27">
            <v>0.11300000000000003</v>
          </cell>
        </row>
        <row r="28">
          <cell r="C28" t="str">
            <v>Letters - Spare 1</v>
          </cell>
          <cell r="I28">
            <v>0</v>
          </cell>
          <cell r="J28">
            <v>0</v>
          </cell>
          <cell r="K28">
            <v>0</v>
          </cell>
          <cell r="L28">
            <v>0</v>
          </cell>
          <cell r="N28">
            <v>0</v>
          </cell>
          <cell r="O28">
            <v>0</v>
          </cell>
          <cell r="P28">
            <v>0</v>
          </cell>
          <cell r="Q28">
            <v>0</v>
          </cell>
          <cell r="S28">
            <v>0</v>
          </cell>
          <cell r="T28">
            <v>0</v>
          </cell>
          <cell r="U28">
            <v>0</v>
          </cell>
          <cell r="V28">
            <v>0</v>
          </cell>
          <cell r="X28">
            <v>0</v>
          </cell>
          <cell r="Y28">
            <v>0</v>
          </cell>
        </row>
        <row r="29">
          <cell r="C29" t="str">
            <v>Letters - Spare 2</v>
          </cell>
          <cell r="I29">
            <v>0</v>
          </cell>
          <cell r="J29">
            <v>0</v>
          </cell>
          <cell r="K29">
            <v>0</v>
          </cell>
          <cell r="L29">
            <v>0</v>
          </cell>
          <cell r="N29">
            <v>0</v>
          </cell>
          <cell r="O29">
            <v>0</v>
          </cell>
          <cell r="P29">
            <v>0</v>
          </cell>
          <cell r="Q29">
            <v>0</v>
          </cell>
          <cell r="S29">
            <v>0</v>
          </cell>
          <cell r="T29">
            <v>0</v>
          </cell>
          <cell r="U29">
            <v>0</v>
          </cell>
          <cell r="V29">
            <v>0</v>
          </cell>
          <cell r="X29">
            <v>0</v>
          </cell>
          <cell r="Y29">
            <v>0</v>
          </cell>
        </row>
        <row r="30">
          <cell r="C30" t="str">
            <v>Letters - Management</v>
          </cell>
          <cell r="I30">
            <v>-302.32348763892969</v>
          </cell>
          <cell r="J30">
            <v>-355.96262655737723</v>
          </cell>
          <cell r="K30">
            <v>-1.2774836218302221</v>
          </cell>
          <cell r="L30">
            <v>-223.96537759825043</v>
          </cell>
          <cell r="N30">
            <v>-2919.6223225467234</v>
          </cell>
          <cell r="O30">
            <v>-3295.383578000019</v>
          </cell>
          <cell r="P30">
            <v>-14.493199183593866</v>
          </cell>
          <cell r="Q30">
            <v>-1829.7492154418519</v>
          </cell>
          <cell r="S30">
            <v>-4570.7674220000927</v>
          </cell>
          <cell r="T30">
            <v>-31.116912000000269</v>
          </cell>
          <cell r="U30">
            <v>-4159.031186546682</v>
          </cell>
          <cell r="V30">
            <v>-3049.610770110351</v>
          </cell>
          <cell r="X30">
            <v>9.9000000000000019E-2</v>
          </cell>
          <cell r="Y30">
            <v>0.113</v>
          </cell>
        </row>
        <row r="32">
          <cell r="C32" t="str">
            <v>Distribution Group</v>
          </cell>
          <cell r="I32">
            <v>418.7775957059435</v>
          </cell>
          <cell r="J32">
            <v>-49.632762192343051</v>
          </cell>
          <cell r="K32">
            <v>-528.62595338435654</v>
          </cell>
          <cell r="L32">
            <v>-1218.4038518361947</v>
          </cell>
          <cell r="N32">
            <v>-366.56545934075882</v>
          </cell>
          <cell r="O32">
            <v>-1135.5076755348609</v>
          </cell>
          <cell r="P32">
            <v>-4945.3756589054165</v>
          </cell>
          <cell r="Q32">
            <v>-10330.437641327619</v>
          </cell>
          <cell r="S32">
            <v>-3786.9888343736602</v>
          </cell>
          <cell r="T32">
            <v>-6824.731424678921</v>
          </cell>
          <cell r="U32">
            <v>-2166.6578755128944</v>
          </cell>
          <cell r="V32">
            <v>-14989.837831444465</v>
          </cell>
          <cell r="X32">
            <v>9.9652084121899867E-2</v>
          </cell>
          <cell r="Y32">
            <v>0.11376981241211837</v>
          </cell>
        </row>
        <row r="33">
          <cell r="C33" t="str">
            <v>Distribution - CourierPost</v>
          </cell>
          <cell r="I33">
            <v>221.131591268786</v>
          </cell>
          <cell r="J33">
            <v>-242.52182087506372</v>
          </cell>
          <cell r="K33">
            <v>-183.45721293756384</v>
          </cell>
          <cell r="L33">
            <v>-1056.3623586505516</v>
          </cell>
          <cell r="N33">
            <v>191.45986032787732</v>
          </cell>
          <cell r="O33">
            <v>-644.12848427454628</v>
          </cell>
          <cell r="P33">
            <v>-1749.0709829620494</v>
          </cell>
          <cell r="Q33">
            <v>-8588.3010722162944</v>
          </cell>
          <cell r="S33">
            <v>-1144.3975844118331</v>
          </cell>
          <cell r="T33">
            <v>-2385.3739644118227</v>
          </cell>
          <cell r="U33">
            <v>-108.77470980944236</v>
          </cell>
          <cell r="V33">
            <v>-12104.131613590353</v>
          </cell>
          <cell r="X33">
            <v>9.8999999999999977E-2</v>
          </cell>
          <cell r="Y33">
            <v>0.113</v>
          </cell>
        </row>
        <row r="34">
          <cell r="C34" t="str">
            <v>Distribution - RuralPost</v>
          </cell>
          <cell r="I34">
            <v>34.387746153437824</v>
          </cell>
          <cell r="J34">
            <v>10.934084071208197</v>
          </cell>
          <cell r="K34">
            <v>-19.473918795979223</v>
          </cell>
          <cell r="L34">
            <v>-9.8192548041724521</v>
          </cell>
          <cell r="N34">
            <v>356.2442820117804</v>
          </cell>
          <cell r="O34">
            <v>103.25232801225718</v>
          </cell>
          <cell r="P34">
            <v>-213.9104640580604</v>
          </cell>
          <cell r="Q34">
            <v>-175.89539126200765</v>
          </cell>
          <cell r="S34">
            <v>-197.15726298162178</v>
          </cell>
          <cell r="T34">
            <v>-290.77110298162177</v>
          </cell>
          <cell r="U34">
            <v>234.47679101790925</v>
          </cell>
          <cell r="V34">
            <v>-138.55851168909501</v>
          </cell>
          <cell r="X34">
            <v>9.9000000000000005E-2</v>
          </cell>
          <cell r="Y34">
            <v>0.113</v>
          </cell>
        </row>
        <row r="35">
          <cell r="C35" t="str">
            <v>Distribution - Transport</v>
          </cell>
          <cell r="I35">
            <v>-143.31401882252914</v>
          </cell>
          <cell r="J35">
            <v>50.53279294437715</v>
          </cell>
          <cell r="K35">
            <v>-181.49070071187276</v>
          </cell>
          <cell r="L35">
            <v>-370.34862824492473</v>
          </cell>
          <cell r="N35">
            <v>-646.11447920217972</v>
          </cell>
          <cell r="O35">
            <v>-1102.1743978575546</v>
          </cell>
          <cell r="P35">
            <v>-1644.4948493653699</v>
          </cell>
          <cell r="Q35">
            <v>-3341.4865302346716</v>
          </cell>
          <cell r="S35">
            <v>-1927.4485777863451</v>
          </cell>
          <cell r="T35">
            <v>-2336.0097377863358</v>
          </cell>
          <cell r="U35">
            <v>-1276.1620491309611</v>
          </cell>
          <cell r="V35">
            <v>-4487.7323861923933</v>
          </cell>
          <cell r="X35">
            <v>9.8999999999999991E-2</v>
          </cell>
          <cell r="Y35">
            <v>0.11300000000000002</v>
          </cell>
        </row>
        <row r="36">
          <cell r="C36" t="str">
            <v>Distribution - Contract Logistics</v>
          </cell>
          <cell r="I36">
            <v>44.036622747510933</v>
          </cell>
          <cell r="J36">
            <v>25.748173411012033</v>
          </cell>
          <cell r="K36">
            <v>-36.496261331175539</v>
          </cell>
          <cell r="L36">
            <v>3.8354997199019962</v>
          </cell>
          <cell r="N36">
            <v>44.458576700407662</v>
          </cell>
          <cell r="O36">
            <v>-62.706659706793005</v>
          </cell>
          <cell r="P36">
            <v>-276.48636219116753</v>
          </cell>
          <cell r="Q36">
            <v>-172.5098447622052</v>
          </cell>
          <cell r="S36">
            <v>-118.2552975601883</v>
          </cell>
          <cell r="T36">
            <v>-410.7330775601888</v>
          </cell>
          <cell r="U36">
            <v>-59.074925152986452</v>
          </cell>
          <cell r="V36">
            <v>-314.98978089306058</v>
          </cell>
          <cell r="X36">
            <v>0.10799999999999998</v>
          </cell>
          <cell r="Y36">
            <v>0.12199999999999998</v>
          </cell>
        </row>
        <row r="37">
          <cell r="C37" t="str">
            <v>Distribution - Smack On Time</v>
          </cell>
          <cell r="I37">
            <v>6.1084338292149436</v>
          </cell>
          <cell r="J37">
            <v>42.255407852988093</v>
          </cell>
          <cell r="K37">
            <v>-0.64710414701190277</v>
          </cell>
          <cell r="L37">
            <v>-84.683336139739737</v>
          </cell>
          <cell r="N37">
            <v>202.07719008078533</v>
          </cell>
          <cell r="O37">
            <v>277.60807227096916</v>
          </cell>
          <cell r="P37">
            <v>-10.757113729030138</v>
          </cell>
          <cell r="Q37">
            <v>1434.0753781669134</v>
          </cell>
          <cell r="S37">
            <v>428.52192540645501</v>
          </cell>
          <cell r="T37">
            <v>-6.7670245935452051</v>
          </cell>
          <cell r="U37">
            <v>381.4218232162699</v>
          </cell>
          <cell r="V37">
            <v>1594.5292297998087</v>
          </cell>
          <cell r="X37">
            <v>9.9000000000000005E-2</v>
          </cell>
          <cell r="Y37">
            <v>0.113</v>
          </cell>
        </row>
        <row r="38">
          <cell r="C38" t="str">
            <v>Distribution - XP Group</v>
          </cell>
          <cell r="I38">
            <v>64.987359457567209</v>
          </cell>
          <cell r="J38">
            <v>240.89719945756801</v>
          </cell>
          <cell r="K38">
            <v>-140.7026405424329</v>
          </cell>
          <cell r="L38">
            <v>297.8721123978537</v>
          </cell>
          <cell r="N38">
            <v>-297.58187641178893</v>
          </cell>
          <cell r="O38">
            <v>590.90244358821496</v>
          </cell>
          <cell r="P38">
            <v>-1157.8618764117873</v>
          </cell>
          <cell r="Q38">
            <v>752.1425587434926</v>
          </cell>
          <cell r="S38">
            <v>826.65876538231896</v>
          </cell>
          <cell r="T38">
            <v>-1642.766934617681</v>
          </cell>
          <cell r="U38">
            <v>-88.609474617678188</v>
          </cell>
          <cell r="V38">
            <v>1183.1276307810658</v>
          </cell>
          <cell r="X38">
            <v>9.9000000000000019E-2</v>
          </cell>
          <cell r="Y38">
            <v>0.11299999999999999</v>
          </cell>
        </row>
        <row r="39">
          <cell r="C39" t="str">
            <v>Distribution - Ansett Express Ltd</v>
          </cell>
          <cell r="I39">
            <v>142.71</v>
          </cell>
          <cell r="J39">
            <v>-220.13422109314584</v>
          </cell>
          <cell r="K39">
            <v>60.3</v>
          </cell>
          <cell r="L39">
            <v>0</v>
          </cell>
          <cell r="N39">
            <v>229.81</v>
          </cell>
          <cell r="O39">
            <v>498.69992558439753</v>
          </cell>
          <cell r="P39">
            <v>323.61</v>
          </cell>
          <cell r="Q39">
            <v>0</v>
          </cell>
          <cell r="S39">
            <v>-1316.7029576947039</v>
          </cell>
          <cell r="T39">
            <v>599.51908200000003</v>
          </cell>
          <cell r="U39">
            <v>-695.78031061245201</v>
          </cell>
          <cell r="V39">
            <v>0</v>
          </cell>
          <cell r="X39">
            <v>0</v>
          </cell>
          <cell r="Y39">
            <v>0</v>
          </cell>
        </row>
        <row r="40">
          <cell r="C40" t="str">
            <v>Distribution - Spare 1</v>
          </cell>
          <cell r="I40">
            <v>0</v>
          </cell>
          <cell r="J40">
            <v>0</v>
          </cell>
          <cell r="K40">
            <v>0</v>
          </cell>
          <cell r="L40">
            <v>0</v>
          </cell>
          <cell r="N40">
            <v>0</v>
          </cell>
          <cell r="O40">
            <v>0</v>
          </cell>
          <cell r="P40">
            <v>0</v>
          </cell>
          <cell r="Q40">
            <v>0</v>
          </cell>
          <cell r="S40">
            <v>0</v>
          </cell>
          <cell r="T40">
            <v>0</v>
          </cell>
          <cell r="U40">
            <v>0</v>
          </cell>
          <cell r="V40">
            <v>0</v>
          </cell>
          <cell r="X40">
            <v>0</v>
          </cell>
          <cell r="Y40">
            <v>0</v>
          </cell>
        </row>
        <row r="41">
          <cell r="C41" t="str">
            <v>Distribution - Management</v>
          </cell>
          <cell r="I41">
            <v>48.729861071955725</v>
          </cell>
          <cell r="J41">
            <v>42.655622038713034</v>
          </cell>
          <cell r="K41">
            <v>-26.658114918320329</v>
          </cell>
          <cell r="L41">
            <v>1.1021138854382286</v>
          </cell>
          <cell r="N41">
            <v>-446.91901284764083</v>
          </cell>
          <cell r="O41">
            <v>-796.96090315180595</v>
          </cell>
          <cell r="P41">
            <v>-216.40401018795083</v>
          </cell>
          <cell r="Q41">
            <v>-238.46273976284698</v>
          </cell>
          <cell r="S41">
            <v>-338.20784472774153</v>
          </cell>
          <cell r="T41">
            <v>-351.82866472772656</v>
          </cell>
          <cell r="U41">
            <v>-554.15502042355308</v>
          </cell>
          <cell r="V41">
            <v>-722.08239966043936</v>
          </cell>
          <cell r="X41">
            <v>9.9000000000000005E-2</v>
          </cell>
          <cell r="Y41">
            <v>0.113</v>
          </cell>
        </row>
        <row r="43">
          <cell r="C43" t="str">
            <v>Stamps Business</v>
          </cell>
          <cell r="I43">
            <v>405.74441286558948</v>
          </cell>
          <cell r="J43">
            <v>1050.6243223490671</v>
          </cell>
          <cell r="K43">
            <v>-0.75368065093261549</v>
          </cell>
          <cell r="L43">
            <v>673.2807166136937</v>
          </cell>
          <cell r="N43">
            <v>636.08951755952523</v>
          </cell>
          <cell r="O43">
            <v>1460.9534834549552</v>
          </cell>
          <cell r="P43">
            <v>-111.44257708801433</v>
          </cell>
          <cell r="Q43">
            <v>2396.846605271111</v>
          </cell>
          <cell r="S43">
            <v>4275.8601901824313</v>
          </cell>
          <cell r="T43">
            <v>-123.95649981756841</v>
          </cell>
          <cell r="U43">
            <v>3333.2531042870028</v>
          </cell>
          <cell r="V43">
            <v>5017.5864652442142</v>
          </cell>
          <cell r="X43">
            <v>9.8999999999999991E-2</v>
          </cell>
          <cell r="Y43">
            <v>0.113</v>
          </cell>
        </row>
        <row r="45">
          <cell r="C45" t="str">
            <v>New Zealand Post International Ltd</v>
          </cell>
          <cell r="I45">
            <v>2632.0936490797558</v>
          </cell>
          <cell r="J45">
            <v>294.72820609074381</v>
          </cell>
          <cell r="K45">
            <v>-48.292307465356373</v>
          </cell>
          <cell r="L45">
            <v>1333.8272758562705</v>
          </cell>
          <cell r="N45">
            <v>11398.474479703407</v>
          </cell>
          <cell r="O45">
            <v>7431.3618478488042</v>
          </cell>
          <cell r="P45">
            <v>-553.83586039474551</v>
          </cell>
          <cell r="Q45">
            <v>2473.0309073776266</v>
          </cell>
          <cell r="S45">
            <v>13008.252767335356</v>
          </cell>
          <cell r="T45">
            <v>-1073.1724440370645</v>
          </cell>
          <cell r="U45">
            <v>18703.364296399381</v>
          </cell>
          <cell r="V45">
            <v>2483.5258553623171</v>
          </cell>
          <cell r="X45">
            <v>9.9000000000000019E-2</v>
          </cell>
          <cell r="Y45">
            <v>0.11300000000000002</v>
          </cell>
        </row>
        <row r="46">
          <cell r="C46" t="str">
            <v>International Mail</v>
          </cell>
          <cell r="I46">
            <v>1253.9482363528321</v>
          </cell>
          <cell r="J46">
            <v>904.70710115478187</v>
          </cell>
          <cell r="K46">
            <v>63.140510418995333</v>
          </cell>
          <cell r="L46">
            <v>1557.3793300886382</v>
          </cell>
          <cell r="N46">
            <v>10658.309230324232</v>
          </cell>
          <cell r="O46">
            <v>7120.9963411216504</v>
          </cell>
          <cell r="P46">
            <v>387.9637278153325</v>
          </cell>
          <cell r="Q46">
            <v>3725.3698002506671</v>
          </cell>
          <cell r="S46">
            <v>12447.661657244627</v>
          </cell>
          <cell r="T46">
            <v>514.9109858722087</v>
          </cell>
          <cell r="U46">
            <v>16279.922235656622</v>
          </cell>
          <cell r="V46">
            <v>5191.3604988372917</v>
          </cell>
          <cell r="X46">
            <v>9.9000000000000005E-2</v>
          </cell>
          <cell r="Y46">
            <v>0.11300000000000002</v>
          </cell>
        </row>
        <row r="47">
          <cell r="C47" t="str">
            <v>International Consultancy</v>
          </cell>
          <cell r="I47">
            <v>1378.1454127269235</v>
          </cell>
          <cell r="J47">
            <v>-609.97889506403806</v>
          </cell>
          <cell r="K47">
            <v>-111.43281788435171</v>
          </cell>
          <cell r="L47">
            <v>-223.55205423236771</v>
          </cell>
          <cell r="N47">
            <v>740.16524937917552</v>
          </cell>
          <cell r="O47">
            <v>310.3655067271543</v>
          </cell>
          <cell r="P47">
            <v>-941.79958821007801</v>
          </cell>
          <cell r="Q47">
            <v>-1252.3388928730405</v>
          </cell>
          <cell r="S47">
            <v>560.59111009072853</v>
          </cell>
          <cell r="T47">
            <v>-1588.083429909273</v>
          </cell>
          <cell r="U47">
            <v>2423.4420607427573</v>
          </cell>
          <cell r="V47">
            <v>-2707.8346434749747</v>
          </cell>
          <cell r="X47">
            <v>9.9000000000000005E-2</v>
          </cell>
          <cell r="Y47">
            <v>0.11300000000000003</v>
          </cell>
        </row>
        <row r="49">
          <cell r="C49" t="str">
            <v>Datamail Group</v>
          </cell>
          <cell r="I49">
            <v>22.813218900674833</v>
          </cell>
          <cell r="J49">
            <v>42.086552234008145</v>
          </cell>
          <cell r="K49">
            <v>-196.38678109932499</v>
          </cell>
          <cell r="L49">
            <v>68.504486704270548</v>
          </cell>
          <cell r="N49">
            <v>-7.6823529411749405</v>
          </cell>
          <cell r="O49">
            <v>303.97431372549158</v>
          </cell>
          <cell r="P49">
            <v>-1604.6223529411764</v>
          </cell>
          <cell r="Q49">
            <v>86.23129186140028</v>
          </cell>
          <cell r="S49">
            <v>463.76447058823533</v>
          </cell>
          <cell r="T49">
            <v>-1357.3355294117646</v>
          </cell>
          <cell r="U49">
            <v>138.81447058823503</v>
          </cell>
          <cell r="V49">
            <v>-106.46941176470438</v>
          </cell>
          <cell r="X49">
            <v>0.108</v>
          </cell>
          <cell r="Y49">
            <v>0.122</v>
          </cell>
        </row>
        <row r="50">
          <cell r="C50" t="str">
            <v>Datamail</v>
          </cell>
          <cell r="I50">
            <v>40.792563162969913</v>
          </cell>
          <cell r="J50">
            <v>60.065896496303225</v>
          </cell>
          <cell r="K50">
            <v>-178.40743683702991</v>
          </cell>
          <cell r="L50">
            <v>88.870130539886986</v>
          </cell>
          <cell r="N50">
            <v>138.54964705882503</v>
          </cell>
          <cell r="O50">
            <v>450.20631372549155</v>
          </cell>
          <cell r="P50">
            <v>-1458.3903529411764</v>
          </cell>
          <cell r="Q50">
            <v>251.87186172441398</v>
          </cell>
          <cell r="S50">
            <v>683.11247058823528</v>
          </cell>
          <cell r="T50">
            <v>-1137.9875294117646</v>
          </cell>
          <cell r="U50">
            <v>358.16247058823501</v>
          </cell>
          <cell r="V50">
            <v>141.31258823529561</v>
          </cell>
          <cell r="X50">
            <v>0.108</v>
          </cell>
          <cell r="Y50">
            <v>0.122</v>
          </cell>
        </row>
        <row r="51">
          <cell r="C51" t="str">
            <v>Datamail New Zealand Post Goodwill</v>
          </cell>
          <cell r="I51">
            <v>-17.979344262295079</v>
          </cell>
          <cell r="J51">
            <v>-17.979344262295079</v>
          </cell>
          <cell r="K51">
            <v>-17.979344262295079</v>
          </cell>
          <cell r="L51">
            <v>-20.365643835616435</v>
          </cell>
          <cell r="N51">
            <v>-146.23199999999997</v>
          </cell>
          <cell r="O51">
            <v>-146.23199999999997</v>
          </cell>
          <cell r="P51">
            <v>-146.23199999999997</v>
          </cell>
          <cell r="Q51">
            <v>-165.6405698630137</v>
          </cell>
          <cell r="S51">
            <v>-219.34799999999998</v>
          </cell>
          <cell r="T51">
            <v>-219.34799999999998</v>
          </cell>
          <cell r="U51">
            <v>-219.34799999999998</v>
          </cell>
          <cell r="V51">
            <v>-247.78199999999998</v>
          </cell>
          <cell r="X51">
            <v>0.108</v>
          </cell>
          <cell r="Y51">
            <v>0.122</v>
          </cell>
        </row>
        <row r="53">
          <cell r="C53" t="str">
            <v>Electoral</v>
          </cell>
          <cell r="I53">
            <v>136.22879779488517</v>
          </cell>
          <cell r="J53">
            <v>70.933925669938475</v>
          </cell>
          <cell r="K53">
            <v>-9.8815491816240169</v>
          </cell>
          <cell r="L53">
            <v>30.778938493984331</v>
          </cell>
          <cell r="N53">
            <v>1070.8383071110334</v>
          </cell>
          <cell r="O53">
            <v>1336.6328017154988</v>
          </cell>
          <cell r="P53">
            <v>-234.38363787043781</v>
          </cell>
          <cell r="Q53">
            <v>470.16255415878823</v>
          </cell>
          <cell r="S53">
            <v>1520.36935757325</v>
          </cell>
          <cell r="T53">
            <v>-267.1140524267505</v>
          </cell>
          <cell r="U53">
            <v>1258.1258629687773</v>
          </cell>
          <cell r="V53">
            <v>1004.1569783306818</v>
          </cell>
          <cell r="X53">
            <v>7.2000000000000008E-2</v>
          </cell>
          <cell r="Y53">
            <v>8.5999999999999979E-2</v>
          </cell>
        </row>
        <row r="55">
          <cell r="C55" t="str">
            <v>Information Services</v>
          </cell>
          <cell r="I55">
            <v>-132.60043449966233</v>
          </cell>
          <cell r="J55">
            <v>-56.428267774187056</v>
          </cell>
          <cell r="K55">
            <v>-39.248194774187162</v>
          </cell>
          <cell r="L55">
            <v>363.20196254879932</v>
          </cell>
          <cell r="N55">
            <v>-350.6522412874366</v>
          </cell>
          <cell r="O55">
            <v>-1027.7550584154783</v>
          </cell>
          <cell r="P55">
            <v>-366.74227565375963</v>
          </cell>
          <cell r="Q55">
            <v>-21.332887241729054</v>
          </cell>
          <cell r="S55">
            <v>-1197.5895976232164</v>
          </cell>
          <cell r="T55">
            <v>-497.5431176232176</v>
          </cell>
          <cell r="U55">
            <v>-1352.4383869294006</v>
          </cell>
          <cell r="V55">
            <v>-591.42488143652793</v>
          </cell>
          <cell r="X55">
            <v>9.8999999999999991E-2</v>
          </cell>
          <cell r="Y55">
            <v>0.11300000000000002</v>
          </cell>
        </row>
        <row r="57">
          <cell r="C57" t="str">
            <v>Corporate</v>
          </cell>
          <cell r="I57">
            <v>-1309.7968119086111</v>
          </cell>
          <cell r="J57">
            <v>-2033.6421685582577</v>
          </cell>
          <cell r="K57">
            <v>-68.23636094107006</v>
          </cell>
          <cell r="L57">
            <v>-1623.3352310694918</v>
          </cell>
          <cell r="N57">
            <v>-13737.396626362242</v>
          </cell>
          <cell r="O57">
            <v>-15748.317644575414</v>
          </cell>
          <cell r="P57">
            <v>-650.12043658127482</v>
          </cell>
          <cell r="Q57">
            <v>-13773.605999060643</v>
          </cell>
          <cell r="S57">
            <v>-23854.601584863121</v>
          </cell>
          <cell r="T57">
            <v>-907.73891486312323</v>
          </cell>
          <cell r="U57">
            <v>-27000.628088649944</v>
          </cell>
          <cell r="V57">
            <v>-21656.245387257724</v>
          </cell>
          <cell r="X57">
            <v>9.9000000000000019E-2</v>
          </cell>
          <cell r="Y57">
            <v>0.113</v>
          </cell>
        </row>
        <row r="59">
          <cell r="C59" t="str">
            <v>Other</v>
          </cell>
          <cell r="I59">
            <v>67.405843908138877</v>
          </cell>
          <cell r="J59">
            <v>-109.57981277662857</v>
          </cell>
          <cell r="K59">
            <v>6476.3229414716807</v>
          </cell>
          <cell r="L59">
            <v>-232.22568909360589</v>
          </cell>
          <cell r="N59">
            <v>693.67476991887179</v>
          </cell>
          <cell r="O59">
            <v>1313.4040805208203</v>
          </cell>
          <cell r="P59">
            <v>38078.087671693072</v>
          </cell>
          <cell r="Q59">
            <v>6562.9762503301536</v>
          </cell>
          <cell r="S59">
            <v>-1520.7403713570138</v>
          </cell>
          <cell r="T59">
            <v>19025.189435200275</v>
          </cell>
          <cell r="U59">
            <v>1106.2524220569935</v>
          </cell>
          <cell r="V59">
            <v>-102.14228136329177</v>
          </cell>
          <cell r="X59">
            <v>9.9000000000000046E-2</v>
          </cell>
          <cell r="Y59">
            <v>0.11299999999999974</v>
          </cell>
        </row>
        <row r="60">
          <cell r="C60" t="str">
            <v>CEO Reserve</v>
          </cell>
          <cell r="I60">
            <v>-4.7329872008854244</v>
          </cell>
          <cell r="J60">
            <v>9.7891679897738127E-8</v>
          </cell>
          <cell r="K60">
            <v>9.7891679897738127E-8</v>
          </cell>
          <cell r="L60">
            <v>-67.547079209926494</v>
          </cell>
          <cell r="N60">
            <v>-59.750124085693372</v>
          </cell>
          <cell r="O60">
            <v>7.9618566316827016E-7</v>
          </cell>
          <cell r="P60">
            <v>7.9618566316827016E-7</v>
          </cell>
          <cell r="Q60">
            <v>57.604561988241699</v>
          </cell>
          <cell r="S60">
            <v>-1925.5799988057215</v>
          </cell>
          <cell r="T60">
            <v>1.194278494752405E-6</v>
          </cell>
          <cell r="U60">
            <v>-59.750123687600393</v>
          </cell>
          <cell r="V60">
            <v>474.60128038501693</v>
          </cell>
          <cell r="X60">
            <v>9.9000000000000005E-2</v>
          </cell>
          <cell r="Y60">
            <v>0</v>
          </cell>
        </row>
        <row r="61">
          <cell r="C61" t="str">
            <v>Residual</v>
          </cell>
          <cell r="I61">
            <v>-53.033362270483877</v>
          </cell>
          <cell r="J61">
            <v>-178.75200625402843</v>
          </cell>
          <cell r="K61">
            <v>6507.1507479942811</v>
          </cell>
          <cell r="L61">
            <v>-164.6786098836794</v>
          </cell>
          <cell r="N61">
            <v>-375.84227881543495</v>
          </cell>
          <cell r="O61">
            <v>813.13690690463466</v>
          </cell>
          <cell r="P61">
            <v>38328.820498076886</v>
          </cell>
          <cell r="Q61">
            <v>6505.371688341912</v>
          </cell>
          <cell r="S61">
            <v>-370.06113178129226</v>
          </cell>
          <cell r="T61">
            <v>19401.288674775995</v>
          </cell>
          <cell r="U61">
            <v>-332.89921348540565</v>
          </cell>
          <cell r="V61">
            <v>-788.74356174830871</v>
          </cell>
          <cell r="X61">
            <v>9.9000000000000032E-2</v>
          </cell>
          <cell r="Y61">
            <v>0.11299999999999974</v>
          </cell>
        </row>
        <row r="62">
          <cell r="C62" t="str">
            <v>Datacom</v>
          </cell>
          <cell r="I62">
            <v>125.17219337950819</v>
          </cell>
          <cell r="J62">
            <v>69.172193379508187</v>
          </cell>
          <cell r="K62">
            <v>-30.82780662049181</v>
          </cell>
          <cell r="L62">
            <v>0</v>
          </cell>
          <cell r="N62">
            <v>1129.26717282</v>
          </cell>
          <cell r="O62">
            <v>500.26717281999998</v>
          </cell>
          <cell r="P62">
            <v>-250.73282718000002</v>
          </cell>
          <cell r="Q62">
            <v>0</v>
          </cell>
          <cell r="S62">
            <v>774.90075922999995</v>
          </cell>
          <cell r="T62">
            <v>-376.09924077000005</v>
          </cell>
          <cell r="U62">
            <v>1498.9017592299997</v>
          </cell>
          <cell r="V62">
            <v>212</v>
          </cell>
          <cell r="X62">
            <v>9.9000000000000019E-2</v>
          </cell>
          <cell r="Y62">
            <v>0</v>
          </cell>
        </row>
        <row r="63">
          <cell r="C63" t="str">
            <v>Spare 1</v>
          </cell>
          <cell r="I63">
            <v>0</v>
          </cell>
          <cell r="J63">
            <v>0</v>
          </cell>
          <cell r="K63">
            <v>0</v>
          </cell>
          <cell r="L63">
            <v>0</v>
          </cell>
          <cell r="N63">
            <v>0</v>
          </cell>
          <cell r="O63">
            <v>0</v>
          </cell>
          <cell r="P63">
            <v>0</v>
          </cell>
          <cell r="Q63">
            <v>0</v>
          </cell>
          <cell r="S63">
            <v>0</v>
          </cell>
          <cell r="T63">
            <v>0</v>
          </cell>
          <cell r="U63">
            <v>0</v>
          </cell>
          <cell r="V63">
            <v>0</v>
          </cell>
          <cell r="X63">
            <v>0</v>
          </cell>
          <cell r="Y63">
            <v>0</v>
          </cell>
        </row>
        <row r="64">
          <cell r="C64" t="str">
            <v>Eliminations</v>
          </cell>
          <cell r="I64">
            <v>0</v>
          </cell>
          <cell r="J64">
            <v>0</v>
          </cell>
          <cell r="K64">
            <v>0</v>
          </cell>
          <cell r="L64">
            <v>0</v>
          </cell>
          <cell r="N64">
            <v>0</v>
          </cell>
          <cell r="O64">
            <v>0</v>
          </cell>
          <cell r="P64">
            <v>0</v>
          </cell>
          <cell r="Q64">
            <v>0</v>
          </cell>
          <cell r="S64">
            <v>0</v>
          </cell>
          <cell r="T64">
            <v>0</v>
          </cell>
          <cell r="U64">
            <v>0</v>
          </cell>
          <cell r="V64">
            <v>0</v>
          </cell>
          <cell r="X64">
            <v>0</v>
          </cell>
          <cell r="Y64">
            <v>0</v>
          </cell>
        </row>
        <row r="68">
          <cell r="B68" t="str">
            <v>TOTAL MOVEMENT IN EVA FROM PREVIOUS YEAR</v>
          </cell>
        </row>
        <row r="69">
          <cell r="B69" t="str">
            <v>Based on Individual Business Unit Cost of Capital Rates</v>
          </cell>
        </row>
        <row r="70">
          <cell r="B70" t="str">
            <v>November 1999</v>
          </cell>
        </row>
        <row r="72">
          <cell r="I72" t="str">
            <v>Month EVA</v>
          </cell>
          <cell r="N72" t="str">
            <v>Year To Date EVA</v>
          </cell>
          <cell r="S72" t="str">
            <v>Full Year EVA</v>
          </cell>
          <cell r="X72" t="str">
            <v>CoC Rate</v>
          </cell>
        </row>
        <row r="73">
          <cell r="I73" t="str">
            <v xml:space="preserve">Actual </v>
          </cell>
          <cell r="J73" t="str">
            <v>Budget</v>
          </cell>
          <cell r="K73" t="str">
            <v>Target</v>
          </cell>
          <cell r="L73" t="str">
            <v>Last Year</v>
          </cell>
          <cell r="N73" t="str">
            <v xml:space="preserve">Actual </v>
          </cell>
          <cell r="O73" t="str">
            <v>Budget</v>
          </cell>
          <cell r="P73" t="str">
            <v>Target</v>
          </cell>
          <cell r="Q73" t="str">
            <v>Last Year</v>
          </cell>
          <cell r="S73" t="str">
            <v>Budget</v>
          </cell>
          <cell r="T73" t="str">
            <v>Target</v>
          </cell>
          <cell r="U73" t="str">
            <v>Outturn</v>
          </cell>
          <cell r="V73" t="str">
            <v>Last Year</v>
          </cell>
          <cell r="X73" t="str">
            <v xml:space="preserve"> CY</v>
          </cell>
          <cell r="Y73" t="str">
            <v xml:space="preserve"> LY</v>
          </cell>
        </row>
        <row r="74">
          <cell r="I74" t="str">
            <v>$k</v>
          </cell>
          <cell r="J74" t="str">
            <v>$k</v>
          </cell>
          <cell r="K74" t="str">
            <v>$k</v>
          </cell>
          <cell r="L74" t="str">
            <v>$k</v>
          </cell>
          <cell r="N74" t="str">
            <v>$k</v>
          </cell>
          <cell r="O74" t="str">
            <v>$k</v>
          </cell>
          <cell r="P74" t="str">
            <v>$k</v>
          </cell>
          <cell r="Q74" t="str">
            <v>$k</v>
          </cell>
          <cell r="S74" t="str">
            <v>$k</v>
          </cell>
          <cell r="T74" t="str">
            <v>$k</v>
          </cell>
          <cell r="U74" t="str">
            <v>$k</v>
          </cell>
          <cell r="V74" t="str">
            <v>$k</v>
          </cell>
          <cell r="X74" t="str">
            <v>%</v>
          </cell>
          <cell r="Y74" t="str">
            <v>%</v>
          </cell>
        </row>
        <row r="76">
          <cell r="C76" t="str">
            <v>New Zealand Post Group</v>
          </cell>
          <cell r="I76">
            <v>4340.513932589628</v>
          </cell>
          <cell r="J76">
            <v>2942.6364058121867</v>
          </cell>
          <cell r="K76">
            <v>2942.6364058122103</v>
          </cell>
          <cell r="L76" t="str">
            <v>n.a.</v>
          </cell>
          <cell r="N76">
            <v>11176.165174697875</v>
          </cell>
          <cell r="O76">
            <v>9364.2254814080497</v>
          </cell>
          <cell r="P76">
            <v>9364.2254814080043</v>
          </cell>
          <cell r="Q76" t="str">
            <v>n.a.</v>
          </cell>
          <cell r="S76">
            <v>21496.558615173708</v>
          </cell>
          <cell r="T76">
            <v>-15795.673528574182</v>
          </cell>
          <cell r="U76">
            <v>18539.19156528102</v>
          </cell>
          <cell r="V76" t="str">
            <v>n.a.</v>
          </cell>
          <cell r="X76">
            <v>-1.3519573396983453E-2</v>
          </cell>
          <cell r="Y76" t="str">
            <v>n.a.</v>
          </cell>
        </row>
        <row r="78">
          <cell r="C78" t="str">
            <v>New Zealand Post Excluding Property Group</v>
          </cell>
          <cell r="I78">
            <v>3754.7932427082601</v>
          </cell>
          <cell r="J78">
            <v>2670.9719211825991</v>
          </cell>
          <cell r="K78">
            <v>3465.3501977451224</v>
          </cell>
          <cell r="L78" t="str">
            <v>n.a.</v>
          </cell>
          <cell r="N78">
            <v>8069.7998101896519</v>
          </cell>
          <cell r="O78">
            <v>7641.8880980641316</v>
          </cell>
          <cell r="P78">
            <v>14750.791669189091</v>
          </cell>
          <cell r="Q78" t="str">
            <v>n.a.</v>
          </cell>
          <cell r="S78">
            <v>19497.049251804543</v>
          </cell>
          <cell r="T78">
            <v>-6983.8398319433454</v>
          </cell>
          <cell r="U78">
            <v>13621.587692747553</v>
          </cell>
          <cell r="V78" t="str">
            <v>n.a.</v>
          </cell>
          <cell r="X78">
            <v>-1.4453283045749596E-2</v>
          </cell>
          <cell r="Y78" t="str">
            <v>n.a.</v>
          </cell>
        </row>
        <row r="80">
          <cell r="C80" t="str">
            <v>Property Group</v>
          </cell>
          <cell r="I80">
            <v>585.72068988136755</v>
          </cell>
          <cell r="J80">
            <v>271.66448462958766</v>
          </cell>
          <cell r="K80">
            <v>-522.71379193291216</v>
          </cell>
          <cell r="L80" t="str">
            <v>n.a.</v>
          </cell>
          <cell r="N80">
            <v>3106.365364508224</v>
          </cell>
          <cell r="O80">
            <v>1722.3373833439184</v>
          </cell>
          <cell r="P80">
            <v>-5386.5661877810871</v>
          </cell>
          <cell r="Q80" t="str">
            <v>n.a.</v>
          </cell>
          <cell r="S80">
            <v>1999.5093633691631</v>
          </cell>
          <cell r="T80">
            <v>-8811.8336966308361</v>
          </cell>
          <cell r="U80">
            <v>4917.6038725334665</v>
          </cell>
          <cell r="V80" t="str">
            <v>n.a.</v>
          </cell>
          <cell r="X80">
            <v>-1.4000000000000012E-2</v>
          </cell>
          <cell r="Y80" t="str">
            <v>n.a.</v>
          </cell>
        </row>
        <row r="81">
          <cell r="C81" t="str">
            <v>New Zealand Post Properties Ltd</v>
          </cell>
          <cell r="I81">
            <v>585.72068988136755</v>
          </cell>
          <cell r="J81">
            <v>271.66448462958766</v>
          </cell>
          <cell r="K81">
            <v>-522.71379193291216</v>
          </cell>
          <cell r="L81" t="str">
            <v>n.a.</v>
          </cell>
          <cell r="N81">
            <v>3106.365364508224</v>
          </cell>
          <cell r="O81">
            <v>1722.3373833439184</v>
          </cell>
          <cell r="P81">
            <v>-5386.5661877810871</v>
          </cell>
          <cell r="Q81" t="str">
            <v>n.a.</v>
          </cell>
          <cell r="S81">
            <v>1999.5093633691631</v>
          </cell>
          <cell r="T81">
            <v>-8811.8336966308361</v>
          </cell>
          <cell r="U81">
            <v>4917.6038725334665</v>
          </cell>
          <cell r="V81" t="str">
            <v>n.a.</v>
          </cell>
          <cell r="X81">
            <v>-1.4000000000000012E-2</v>
          </cell>
          <cell r="Y81" t="str">
            <v>n.a.</v>
          </cell>
        </row>
        <row r="82">
          <cell r="C82" t="str">
            <v>Revaluation Holding Account</v>
          </cell>
          <cell r="I82">
            <v>0</v>
          </cell>
          <cell r="J82">
            <v>0</v>
          </cell>
          <cell r="K82">
            <v>0</v>
          </cell>
          <cell r="L82" t="str">
            <v>n.a.</v>
          </cell>
          <cell r="N82">
            <v>0</v>
          </cell>
          <cell r="O82">
            <v>0</v>
          </cell>
          <cell r="P82">
            <v>0</v>
          </cell>
          <cell r="Q82" t="str">
            <v>n.a.</v>
          </cell>
          <cell r="S82">
            <v>0</v>
          </cell>
          <cell r="T82">
            <v>0</v>
          </cell>
          <cell r="U82">
            <v>0</v>
          </cell>
          <cell r="V82" t="str">
            <v>n.a.</v>
          </cell>
          <cell r="X82">
            <v>0</v>
          </cell>
          <cell r="Y82" t="str">
            <v>n.a.</v>
          </cell>
        </row>
        <row r="84">
          <cell r="C84" t="str">
            <v>Letters Group</v>
          </cell>
          <cell r="I84">
            <v>909.75557907927123</v>
          </cell>
          <cell r="J84">
            <v>2857.510534357983</v>
          </cell>
          <cell r="K84">
            <v>-2723.9193080119803</v>
          </cell>
          <cell r="L84" t="str">
            <v>n.a.</v>
          </cell>
          <cell r="N84">
            <v>-3403.1095028024824</v>
          </cell>
          <cell r="O84">
            <v>1571.0130306934025</v>
          </cell>
          <cell r="P84">
            <v>-26996.90212170007</v>
          </cell>
          <cell r="Q84" t="str">
            <v>n.a.</v>
          </cell>
          <cell r="S84">
            <v>1647.8723600127814</v>
          </cell>
          <cell r="T84">
            <v>-43898.2877786147</v>
          </cell>
          <cell r="U84">
            <v>-9339.3486067900958</v>
          </cell>
          <cell r="V84" t="str">
            <v>n.a.</v>
          </cell>
          <cell r="X84">
            <v>-1.4542276593593612E-2</v>
          </cell>
          <cell r="Y84" t="str">
            <v>n.a.</v>
          </cell>
        </row>
        <row r="85">
          <cell r="C85" t="str">
            <v>Letters - Core</v>
          </cell>
          <cell r="I85">
            <v>2928.4329065651723</v>
          </cell>
          <cell r="J85">
            <v>4378.8002222600244</v>
          </cell>
          <cell r="K85">
            <v>-1604.1401389021582</v>
          </cell>
          <cell r="L85" t="str">
            <v>n.a.</v>
          </cell>
          <cell r="N85">
            <v>13530.299502962691</v>
          </cell>
          <cell r="O85">
            <v>16389.988918564668</v>
          </cell>
          <cell r="P85">
            <v>-18692.471455055933</v>
          </cell>
          <cell r="Q85" t="str">
            <v>n.a.</v>
          </cell>
          <cell r="S85">
            <v>22715.107965405965</v>
          </cell>
          <cell r="T85">
            <v>-31392.946893483619</v>
          </cell>
          <cell r="U85">
            <v>16160.854601395624</v>
          </cell>
          <cell r="V85" t="str">
            <v>n.a.</v>
          </cell>
          <cell r="X85">
            <v>-1.4000000000000012E-2</v>
          </cell>
          <cell r="Y85" t="str">
            <v>n.a.</v>
          </cell>
        </row>
        <row r="86">
          <cell r="C86" t="str">
            <v>Letters - Retail</v>
          </cell>
          <cell r="I86">
            <v>1067.8980423939076</v>
          </cell>
          <cell r="J86">
            <v>653.42307918365805</v>
          </cell>
          <cell r="K86">
            <v>1083.8568945586578</v>
          </cell>
          <cell r="L86" t="str">
            <v>n.a.</v>
          </cell>
          <cell r="N86">
            <v>6691.1994918162327</v>
          </cell>
          <cell r="O86">
            <v>4304.9964783602445</v>
          </cell>
          <cell r="P86">
            <v>10182.498043985239</v>
          </cell>
          <cell r="Q86" t="str">
            <v>n.a.</v>
          </cell>
          <cell r="S86">
            <v>3253.1223664332065</v>
          </cell>
          <cell r="T86">
            <v>11887.560396433208</v>
          </cell>
          <cell r="U86">
            <v>5817.7347218892337</v>
          </cell>
          <cell r="V86" t="str">
            <v>n.a.</v>
          </cell>
          <cell r="X86">
            <v>-1.3999999999999985E-2</v>
          </cell>
          <cell r="Y86" t="str">
            <v>n.a.</v>
          </cell>
        </row>
        <row r="87">
          <cell r="C87" t="str">
            <v>Letters - Transaction Business Unit</v>
          </cell>
          <cell r="I87">
            <v>-630.90796114252942</v>
          </cell>
          <cell r="J87">
            <v>-754.27894821356256</v>
          </cell>
          <cell r="K87">
            <v>-83.825010127624836</v>
          </cell>
          <cell r="L87" t="str">
            <v>n.a.</v>
          </cell>
          <cell r="N87">
            <v>-3304.7206633619389</v>
          </cell>
          <cell r="O87">
            <v>-5293.4238918275896</v>
          </cell>
          <cell r="P87">
            <v>-1554.5046768275906</v>
          </cell>
          <cell r="Q87" t="str">
            <v>n.a.</v>
          </cell>
          <cell r="S87">
            <v>-8017.1661082245409</v>
          </cell>
          <cell r="T87">
            <v>-2209.3368082245443</v>
          </cell>
          <cell r="U87">
            <v>-6793.5408367588916</v>
          </cell>
          <cell r="V87" t="str">
            <v>n.a.</v>
          </cell>
          <cell r="X87">
            <v>-1.4000000000000026E-2</v>
          </cell>
          <cell r="Y87" t="str">
            <v>n.a.</v>
          </cell>
        </row>
        <row r="88">
          <cell r="C88" t="str">
            <v>Letters - Parcels</v>
          </cell>
          <cell r="I88">
            <v>-2122.6481209905673</v>
          </cell>
          <cell r="J88">
            <v>-1179.5986330507294</v>
          </cell>
          <cell r="K88">
            <v>-2213.5383646549931</v>
          </cell>
          <cell r="L88" t="str">
            <v>n.a.</v>
          </cell>
          <cell r="N88">
            <v>-16203.785517649221</v>
          </cell>
          <cell r="O88">
            <v>-10824.906525224129</v>
          </cell>
          <cell r="P88">
            <v>-17605.705795438418</v>
          </cell>
          <cell r="Q88" t="str">
            <v>n.a.</v>
          </cell>
          <cell r="S88">
            <v>-15742.757868715766</v>
          </cell>
          <cell r="T88">
            <v>-26583.364108453752</v>
          </cell>
          <cell r="U88">
            <v>-22555.026977039641</v>
          </cell>
          <cell r="V88" t="str">
            <v>n.a.</v>
          </cell>
          <cell r="X88">
            <v>0</v>
          </cell>
          <cell r="Y88" t="str">
            <v>n.a.</v>
          </cell>
        </row>
        <row r="89">
          <cell r="C89" t="str">
            <v>Letters - Kiwimail</v>
          </cell>
          <cell r="I89">
            <v>-254.6611777060325</v>
          </cell>
          <cell r="J89">
            <v>-108.83793686228145</v>
          </cell>
          <cell r="K89">
            <v>-128.96058286228231</v>
          </cell>
          <cell r="L89" t="str">
            <v>n.a.</v>
          </cell>
          <cell r="N89">
            <v>-3026.229209465374</v>
          </cell>
          <cell r="O89">
            <v>-1540.0075866216253</v>
          </cell>
          <cell r="P89">
            <v>-1141.9742546216266</v>
          </cell>
          <cell r="Q89" t="str">
            <v>n.a.</v>
          </cell>
          <cell r="S89">
            <v>960.72265700365779</v>
          </cell>
          <cell r="T89">
            <v>1381.3057770036594</v>
          </cell>
          <cell r="U89">
            <v>-859.94969984008821</v>
          </cell>
          <cell r="V89" t="str">
            <v>n.a.</v>
          </cell>
          <cell r="X89">
            <v>-1.400000000000004E-2</v>
          </cell>
          <cell r="Y89" t="str">
            <v>n.a.</v>
          </cell>
        </row>
        <row r="90">
          <cell r="C90" t="str">
            <v>Letters - Spare 1</v>
          </cell>
          <cell r="I90">
            <v>0</v>
          </cell>
          <cell r="J90">
            <v>0</v>
          </cell>
          <cell r="K90">
            <v>0</v>
          </cell>
          <cell r="L90" t="str">
            <v>n.a.</v>
          </cell>
          <cell r="N90">
            <v>0</v>
          </cell>
          <cell r="O90">
            <v>0</v>
          </cell>
          <cell r="P90">
            <v>0</v>
          </cell>
          <cell r="Q90" t="str">
            <v>n.a.</v>
          </cell>
          <cell r="S90">
            <v>0</v>
          </cell>
          <cell r="T90">
            <v>0</v>
          </cell>
          <cell r="U90">
            <v>0</v>
          </cell>
          <cell r="V90" t="str">
            <v>n.a.</v>
          </cell>
          <cell r="X90">
            <v>0</v>
          </cell>
          <cell r="Y90" t="str">
            <v>n.a.</v>
          </cell>
        </row>
        <row r="91">
          <cell r="C91" t="str">
            <v>Letters - Spare 2</v>
          </cell>
          <cell r="I91">
            <v>0</v>
          </cell>
          <cell r="J91">
            <v>0</v>
          </cell>
          <cell r="K91">
            <v>0</v>
          </cell>
          <cell r="L91" t="str">
            <v>n.a.</v>
          </cell>
          <cell r="N91">
            <v>0</v>
          </cell>
          <cell r="O91">
            <v>0</v>
          </cell>
          <cell r="P91">
            <v>0</v>
          </cell>
          <cell r="Q91" t="str">
            <v>n.a.</v>
          </cell>
          <cell r="S91">
            <v>0</v>
          </cell>
          <cell r="T91">
            <v>0</v>
          </cell>
          <cell r="U91">
            <v>0</v>
          </cell>
          <cell r="V91" t="str">
            <v>n.a.</v>
          </cell>
          <cell r="X91">
            <v>0</v>
          </cell>
          <cell r="Y91" t="str">
            <v>n.a.</v>
          </cell>
        </row>
        <row r="92">
          <cell r="C92" t="str">
            <v>Letters - Management</v>
          </cell>
          <cell r="I92">
            <v>-78.358110040679264</v>
          </cell>
          <cell r="J92">
            <v>-131.99724895912681</v>
          </cell>
          <cell r="K92">
            <v>222.68789397642021</v>
          </cell>
          <cell r="L92" t="str">
            <v>n.a.</v>
          </cell>
          <cell r="N92">
            <v>-1089.8731071048715</v>
          </cell>
          <cell r="O92">
            <v>-1465.6343625581671</v>
          </cell>
          <cell r="P92">
            <v>1815.2560162582581</v>
          </cell>
          <cell r="Q92" t="str">
            <v>n.a.</v>
          </cell>
          <cell r="S92">
            <v>-1521.1566518897416</v>
          </cell>
          <cell r="T92">
            <v>3018.4938581103506</v>
          </cell>
          <cell r="U92">
            <v>-1109.4204164363309</v>
          </cell>
          <cell r="V92" t="str">
            <v>n.a.</v>
          </cell>
          <cell r="X92">
            <v>-1.3999999999999985E-2</v>
          </cell>
          <cell r="Y92" t="str">
            <v>n.a.</v>
          </cell>
        </row>
        <row r="94">
          <cell r="C94" t="str">
            <v>Distribution Group</v>
          </cell>
          <cell r="I94">
            <v>1637.1814475421381</v>
          </cell>
          <cell r="J94">
            <v>1168.7710896438516</v>
          </cell>
          <cell r="K94">
            <v>689.77789845183815</v>
          </cell>
          <cell r="L94" t="str">
            <v>n.a.</v>
          </cell>
          <cell r="N94">
            <v>9963.8721819868606</v>
          </cell>
          <cell r="O94">
            <v>9194.9299657927586</v>
          </cell>
          <cell r="P94">
            <v>5385.0619824222022</v>
          </cell>
          <cell r="Q94" t="str">
            <v>n.a.</v>
          </cell>
          <cell r="S94">
            <v>11202.848997070805</v>
          </cell>
          <cell r="T94">
            <v>8165.1064067655443</v>
          </cell>
          <cell r="U94">
            <v>12823.179955931571</v>
          </cell>
          <cell r="V94" t="str">
            <v>n.a.</v>
          </cell>
          <cell r="X94">
            <v>-1.4117728290218498E-2</v>
          </cell>
          <cell r="Y94" t="str">
            <v>n.a.</v>
          </cell>
        </row>
        <row r="95">
          <cell r="C95" t="str">
            <v>Distribution - CourierPost</v>
          </cell>
          <cell r="I95">
            <v>1277.4939499193376</v>
          </cell>
          <cell r="J95">
            <v>813.84053777548797</v>
          </cell>
          <cell r="K95">
            <v>872.90514571298786</v>
          </cell>
          <cell r="L95" t="str">
            <v>n.a.</v>
          </cell>
          <cell r="N95">
            <v>8779.7609325441717</v>
          </cell>
          <cell r="O95">
            <v>7944.1725879417481</v>
          </cell>
          <cell r="P95">
            <v>6839.2300892542453</v>
          </cell>
          <cell r="Q95" t="str">
            <v>n.a.</v>
          </cell>
          <cell r="S95">
            <v>10959.734029178519</v>
          </cell>
          <cell r="T95">
            <v>9718.7576491785294</v>
          </cell>
          <cell r="U95">
            <v>11995.35690378091</v>
          </cell>
          <cell r="V95" t="str">
            <v>n.a.</v>
          </cell>
          <cell r="X95">
            <v>-1.4000000000000026E-2</v>
          </cell>
          <cell r="Y95" t="str">
            <v>n.a.</v>
          </cell>
        </row>
        <row r="96">
          <cell r="C96" t="str">
            <v>Distribution - RuralPost</v>
          </cell>
          <cell r="I96">
            <v>44.207000957610276</v>
          </cell>
          <cell r="J96">
            <v>20.753338875380649</v>
          </cell>
          <cell r="K96">
            <v>-9.6546639918067712</v>
          </cell>
          <cell r="L96" t="str">
            <v>n.a.</v>
          </cell>
          <cell r="N96">
            <v>532.13967327378805</v>
          </cell>
          <cell r="O96">
            <v>279.14771927426483</v>
          </cell>
          <cell r="P96">
            <v>-38.015072796052749</v>
          </cell>
          <cell r="Q96" t="str">
            <v>n.a.</v>
          </cell>
          <cell r="S96">
            <v>-58.598751292526771</v>
          </cell>
          <cell r="T96">
            <v>-152.21259129252675</v>
          </cell>
          <cell r="U96">
            <v>373.03530270700423</v>
          </cell>
          <cell r="V96" t="str">
            <v>n.a.</v>
          </cell>
          <cell r="X96">
            <v>-1.3999999999999999E-2</v>
          </cell>
          <cell r="Y96" t="str">
            <v>n.a.</v>
          </cell>
        </row>
        <row r="97">
          <cell r="C97" t="str">
            <v>Distribution - Transport</v>
          </cell>
          <cell r="I97">
            <v>227.03460942239559</v>
          </cell>
          <cell r="J97">
            <v>420.88142118930188</v>
          </cell>
          <cell r="K97">
            <v>188.85792753305196</v>
          </cell>
          <cell r="L97" t="str">
            <v>n.a.</v>
          </cell>
          <cell r="N97">
            <v>2695.372051032492</v>
          </cell>
          <cell r="O97">
            <v>2239.312132377117</v>
          </cell>
          <cell r="P97">
            <v>1696.9916808693017</v>
          </cell>
          <cell r="Q97" t="str">
            <v>n.a.</v>
          </cell>
          <cell r="S97">
            <v>2560.2838084060481</v>
          </cell>
          <cell r="T97">
            <v>2151.7226484060575</v>
          </cell>
          <cell r="U97">
            <v>3211.5703370614319</v>
          </cell>
          <cell r="V97" t="str">
            <v>n.a.</v>
          </cell>
          <cell r="X97">
            <v>-1.4000000000000026E-2</v>
          </cell>
          <cell r="Y97" t="str">
            <v>n.a.</v>
          </cell>
        </row>
        <row r="98">
          <cell r="C98" t="str">
            <v>Distribution - Contract Logistics</v>
          </cell>
          <cell r="I98">
            <v>40.201123027608936</v>
          </cell>
          <cell r="J98">
            <v>21.912673691110037</v>
          </cell>
          <cell r="K98">
            <v>-40.331761051077535</v>
          </cell>
          <cell r="L98" t="str">
            <v>n.a.</v>
          </cell>
          <cell r="N98">
            <v>216.96842146261287</v>
          </cell>
          <cell r="O98">
            <v>109.8031850554122</v>
          </cell>
          <cell r="P98">
            <v>-103.97651742896232</v>
          </cell>
          <cell r="Q98" t="str">
            <v>n.a.</v>
          </cell>
          <cell r="S98">
            <v>196.73448333287229</v>
          </cell>
          <cell r="T98">
            <v>-95.74329666712822</v>
          </cell>
          <cell r="U98">
            <v>255.91485574007413</v>
          </cell>
          <cell r="V98" t="str">
            <v>n.a.</v>
          </cell>
          <cell r="X98">
            <v>-1.3999999999999999E-2</v>
          </cell>
          <cell r="Y98" t="str">
            <v>n.a.</v>
          </cell>
        </row>
        <row r="99">
          <cell r="C99" t="str">
            <v>Distribution - Smack On Time</v>
          </cell>
          <cell r="I99">
            <v>90.791769968954682</v>
          </cell>
          <cell r="J99">
            <v>126.93874399272784</v>
          </cell>
          <cell r="K99">
            <v>84.036231992727835</v>
          </cell>
          <cell r="L99" t="str">
            <v>n.a.</v>
          </cell>
          <cell r="N99">
            <v>-1231.998188086128</v>
          </cell>
          <cell r="O99">
            <v>-1156.4673058959443</v>
          </cell>
          <cell r="P99">
            <v>-1444.8324918959436</v>
          </cell>
          <cell r="Q99" t="str">
            <v>n.a.</v>
          </cell>
          <cell r="S99">
            <v>-1166.0073043933537</v>
          </cell>
          <cell r="T99">
            <v>-1601.2962543933538</v>
          </cell>
          <cell r="U99">
            <v>-1213.1074065835387</v>
          </cell>
          <cell r="V99" t="str">
            <v>n.a.</v>
          </cell>
          <cell r="X99">
            <v>-1.3999999999999999E-2</v>
          </cell>
          <cell r="Y99" t="str">
            <v>n.a.</v>
          </cell>
        </row>
        <row r="100">
          <cell r="C100" t="str">
            <v>Distribution - XP Group</v>
          </cell>
          <cell r="I100">
            <v>-232.88475294028649</v>
          </cell>
          <cell r="J100">
            <v>-56.974912940285691</v>
          </cell>
          <cell r="K100">
            <v>-438.5747529402866</v>
          </cell>
          <cell r="L100" t="str">
            <v>n.a.</v>
          </cell>
          <cell r="N100">
            <v>-1049.7244351552815</v>
          </cell>
          <cell r="O100">
            <v>-161.24011515527764</v>
          </cell>
          <cell r="P100">
            <v>-1910.0044351552799</v>
          </cell>
          <cell r="Q100" t="str">
            <v>n.a.</v>
          </cell>
          <cell r="S100">
            <v>-356.46886539874686</v>
          </cell>
          <cell r="T100">
            <v>-2825.8945653987466</v>
          </cell>
          <cell r="U100">
            <v>-1271.737105398744</v>
          </cell>
          <cell r="V100" t="str">
            <v>n.a.</v>
          </cell>
          <cell r="X100">
            <v>-1.3999999999999971E-2</v>
          </cell>
          <cell r="Y100" t="str">
            <v>n.a.</v>
          </cell>
        </row>
        <row r="101">
          <cell r="C101" t="str">
            <v>Distribution - Ansett Express Ltd</v>
          </cell>
          <cell r="I101">
            <v>142.71</v>
          </cell>
          <cell r="J101">
            <v>-220.13422109314584</v>
          </cell>
          <cell r="K101">
            <v>60.3</v>
          </cell>
          <cell r="L101" t="str">
            <v>n.a.</v>
          </cell>
          <cell r="N101">
            <v>229.81</v>
          </cell>
          <cell r="O101">
            <v>498.69992558439753</v>
          </cell>
          <cell r="P101">
            <v>323.61</v>
          </cell>
          <cell r="Q101" t="str">
            <v>n.a.</v>
          </cell>
          <cell r="S101">
            <v>-1316.7029576947039</v>
          </cell>
          <cell r="T101">
            <v>599.51908200000003</v>
          </cell>
          <cell r="U101">
            <v>-695.78031061245201</v>
          </cell>
          <cell r="V101" t="str">
            <v>n.a.</v>
          </cell>
          <cell r="X101">
            <v>0</v>
          </cell>
          <cell r="Y101" t="str">
            <v>n.a.</v>
          </cell>
        </row>
        <row r="102">
          <cell r="C102" t="str">
            <v>Distribution - Spare 1</v>
          </cell>
          <cell r="I102">
            <v>0</v>
          </cell>
          <cell r="J102">
            <v>0</v>
          </cell>
          <cell r="K102">
            <v>0</v>
          </cell>
          <cell r="L102" t="str">
            <v>n.a.</v>
          </cell>
          <cell r="N102">
            <v>0</v>
          </cell>
          <cell r="O102">
            <v>0</v>
          </cell>
          <cell r="P102">
            <v>0</v>
          </cell>
          <cell r="Q102" t="str">
            <v>n.a.</v>
          </cell>
          <cell r="S102">
            <v>0</v>
          </cell>
          <cell r="T102">
            <v>0</v>
          </cell>
          <cell r="U102">
            <v>0</v>
          </cell>
          <cell r="V102" t="str">
            <v>n.a.</v>
          </cell>
          <cell r="X102">
            <v>0</v>
          </cell>
          <cell r="Y102" t="str">
            <v>n.a.</v>
          </cell>
        </row>
        <row r="103">
          <cell r="C103" t="str">
            <v>Distribution - Management</v>
          </cell>
          <cell r="I103">
            <v>47.627747186517496</v>
          </cell>
          <cell r="J103">
            <v>41.553508153274805</v>
          </cell>
          <cell r="K103">
            <v>-27.760228803758558</v>
          </cell>
          <cell r="L103" t="str">
            <v>n.a.</v>
          </cell>
          <cell r="N103">
            <v>-208.45627308479385</v>
          </cell>
          <cell r="O103">
            <v>-558.49816338895903</v>
          </cell>
          <cell r="P103">
            <v>22.058729574896148</v>
          </cell>
          <cell r="Q103" t="str">
            <v>n.a.</v>
          </cell>
          <cell r="S103">
            <v>383.87455493269783</v>
          </cell>
          <cell r="T103">
            <v>370.2537349327128</v>
          </cell>
          <cell r="U103">
            <v>167.92737923688628</v>
          </cell>
          <cell r="V103" t="str">
            <v>n.a.</v>
          </cell>
          <cell r="X103">
            <v>-1.3999999999999999E-2</v>
          </cell>
          <cell r="Y103" t="str">
            <v>n.a.</v>
          </cell>
        </row>
        <row r="105">
          <cell r="C105" t="str">
            <v>Stamps Business</v>
          </cell>
          <cell r="I105">
            <v>-267.53630374810422</v>
          </cell>
          <cell r="J105">
            <v>377.34360573537344</v>
          </cell>
          <cell r="K105">
            <v>-674.03439726462636</v>
          </cell>
          <cell r="L105" t="str">
            <v>n.a.</v>
          </cell>
          <cell r="N105">
            <v>-1760.7570877115859</v>
          </cell>
          <cell r="O105">
            <v>-935.89312181615583</v>
          </cell>
          <cell r="P105">
            <v>-2508.2891823591253</v>
          </cell>
          <cell r="Q105" t="str">
            <v>n.a.</v>
          </cell>
          <cell r="S105">
            <v>-741.72627506178287</v>
          </cell>
          <cell r="T105">
            <v>-5141.5429650617825</v>
          </cell>
          <cell r="U105">
            <v>-1684.3333609572114</v>
          </cell>
          <cell r="V105" t="str">
            <v>n.a.</v>
          </cell>
          <cell r="X105">
            <v>-1.4000000000000012E-2</v>
          </cell>
          <cell r="Y105" t="str">
            <v>n.a.</v>
          </cell>
        </row>
        <row r="107">
          <cell r="C107" t="str">
            <v>New Zealand Post International Ltd</v>
          </cell>
          <cell r="I107">
            <v>1298.2663732234853</v>
          </cell>
          <cell r="J107">
            <v>-1039.0990697655266</v>
          </cell>
          <cell r="K107">
            <v>-1382.1195833216268</v>
          </cell>
          <cell r="L107" t="str">
            <v>n.a.</v>
          </cell>
          <cell r="N107">
            <v>8925.4435723257811</v>
          </cell>
          <cell r="O107">
            <v>4958.3309404711781</v>
          </cell>
          <cell r="P107">
            <v>-3026.866767772372</v>
          </cell>
          <cell r="Q107" t="str">
            <v>n.a.</v>
          </cell>
          <cell r="S107">
            <v>10524.726911973039</v>
          </cell>
          <cell r="T107">
            <v>-3556.6982993993815</v>
          </cell>
          <cell r="U107">
            <v>16219.838441037064</v>
          </cell>
          <cell r="V107" t="str">
            <v>n.a.</v>
          </cell>
          <cell r="X107">
            <v>-1.3999999999999999E-2</v>
          </cell>
          <cell r="Y107" t="str">
            <v>n.a.</v>
          </cell>
        </row>
        <row r="108">
          <cell r="C108" t="str">
            <v>International Mail</v>
          </cell>
          <cell r="I108">
            <v>-303.43109373580614</v>
          </cell>
          <cell r="J108">
            <v>-652.67222893385633</v>
          </cell>
          <cell r="K108">
            <v>-1494.2388196696429</v>
          </cell>
          <cell r="L108" t="str">
            <v>n.a.</v>
          </cell>
          <cell r="N108">
            <v>6932.9394300735648</v>
          </cell>
          <cell r="O108">
            <v>3395.6265408709833</v>
          </cell>
          <cell r="P108">
            <v>-3337.4060724353349</v>
          </cell>
          <cell r="Q108" t="str">
            <v>n.a.</v>
          </cell>
          <cell r="S108">
            <v>7256.3011584073356</v>
          </cell>
          <cell r="T108">
            <v>-4676.4495129650832</v>
          </cell>
          <cell r="U108">
            <v>11088.561736819331</v>
          </cell>
          <cell r="V108" t="str">
            <v>n.a.</v>
          </cell>
          <cell r="X108">
            <v>-1.4000000000000012E-2</v>
          </cell>
          <cell r="Y108" t="str">
            <v>n.a.</v>
          </cell>
        </row>
        <row r="109">
          <cell r="C109" t="str">
            <v>International Consultancy</v>
          </cell>
          <cell r="I109">
            <v>1601.6974669592912</v>
          </cell>
          <cell r="J109">
            <v>-386.42684083167035</v>
          </cell>
          <cell r="K109">
            <v>112.119236348016</v>
          </cell>
          <cell r="L109" t="str">
            <v>n.a.</v>
          </cell>
          <cell r="N109">
            <v>1992.5041422522161</v>
          </cell>
          <cell r="O109">
            <v>1562.7043996001948</v>
          </cell>
          <cell r="P109">
            <v>310.53930466296254</v>
          </cell>
          <cell r="Q109" t="str">
            <v>n.a.</v>
          </cell>
          <cell r="S109">
            <v>3268.4257535657034</v>
          </cell>
          <cell r="T109">
            <v>1119.7512135657016</v>
          </cell>
          <cell r="U109">
            <v>5131.276704217732</v>
          </cell>
          <cell r="V109" t="str">
            <v>n.a.</v>
          </cell>
          <cell r="X109">
            <v>-1.4000000000000026E-2</v>
          </cell>
          <cell r="Y109" t="str">
            <v>n.a.</v>
          </cell>
        </row>
        <row r="111">
          <cell r="C111" t="str">
            <v>Datamail Group</v>
          </cell>
          <cell r="I111">
            <v>-45.691267803595714</v>
          </cell>
          <cell r="J111">
            <v>-26.417934470262402</v>
          </cell>
          <cell r="K111">
            <v>-264.89126780359555</v>
          </cell>
          <cell r="L111" t="str">
            <v>n.a.</v>
          </cell>
          <cell r="N111">
            <v>-93.91364480257522</v>
          </cell>
          <cell r="O111">
            <v>217.7430218640913</v>
          </cell>
          <cell r="P111">
            <v>-1690.8536448025766</v>
          </cell>
          <cell r="Q111" t="str">
            <v>n.a.</v>
          </cell>
          <cell r="S111">
            <v>570.23388235293964</v>
          </cell>
          <cell r="T111">
            <v>-1250.8661176470603</v>
          </cell>
          <cell r="U111">
            <v>245.2838823529394</v>
          </cell>
          <cell r="V111" t="str">
            <v>n.a.</v>
          </cell>
          <cell r="X111">
            <v>-1.3999999999999999E-2</v>
          </cell>
          <cell r="Y111" t="str">
            <v>n.a.</v>
          </cell>
        </row>
        <row r="112">
          <cell r="C112" t="str">
            <v>Datamail</v>
          </cell>
          <cell r="I112">
            <v>-48.077567376917074</v>
          </cell>
          <cell r="J112">
            <v>-28.804234043583762</v>
          </cell>
          <cell r="K112">
            <v>-267.27756737691686</v>
          </cell>
          <cell r="L112" t="str">
            <v>n.a.</v>
          </cell>
          <cell r="N112">
            <v>-113.32221466558894</v>
          </cell>
          <cell r="O112">
            <v>198.33445200107758</v>
          </cell>
          <cell r="P112">
            <v>-1710.2622146655904</v>
          </cell>
          <cell r="Q112" t="str">
            <v>n.a.</v>
          </cell>
          <cell r="S112">
            <v>541.79988235293968</v>
          </cell>
          <cell r="T112">
            <v>-1279.3001176470602</v>
          </cell>
          <cell r="U112">
            <v>216.8498823529394</v>
          </cell>
          <cell r="V112" t="str">
            <v>n.a.</v>
          </cell>
          <cell r="X112">
            <v>-1.3999999999999999E-2</v>
          </cell>
          <cell r="Y112" t="str">
            <v>n.a.</v>
          </cell>
        </row>
        <row r="113">
          <cell r="C113" t="str">
            <v>Datamail New Zealand Post Goodwill</v>
          </cell>
          <cell r="I113">
            <v>2.3862995733213559</v>
          </cell>
          <cell r="J113">
            <v>2.3862995733213559</v>
          </cell>
          <cell r="K113">
            <v>2.3862995733213559</v>
          </cell>
          <cell r="L113" t="str">
            <v>n.a.</v>
          </cell>
          <cell r="N113">
            <v>19.408569863013724</v>
          </cell>
          <cell r="O113">
            <v>19.408569863013724</v>
          </cell>
          <cell r="P113">
            <v>19.408569863013724</v>
          </cell>
          <cell r="Q113" t="str">
            <v>n.a.</v>
          </cell>
          <cell r="S113">
            <v>28.433999999999997</v>
          </cell>
          <cell r="T113">
            <v>28.433999999999997</v>
          </cell>
          <cell r="U113">
            <v>28.433999999999997</v>
          </cell>
          <cell r="V113" t="str">
            <v>n.a.</v>
          </cell>
          <cell r="X113">
            <v>-1.3999999999999999E-2</v>
          </cell>
          <cell r="Y113" t="str">
            <v>n.a.</v>
          </cell>
        </row>
        <row r="115">
          <cell r="C115" t="str">
            <v>Electoral</v>
          </cell>
          <cell r="I115">
            <v>105.44985930090084</v>
          </cell>
          <cell r="J115">
            <v>40.154987175954147</v>
          </cell>
          <cell r="K115">
            <v>-40.660487675608351</v>
          </cell>
          <cell r="L115" t="str">
            <v>n.a.</v>
          </cell>
          <cell r="N115">
            <v>600.67575295224515</v>
          </cell>
          <cell r="O115">
            <v>866.47024755671055</v>
          </cell>
          <cell r="P115">
            <v>-704.54619202922606</v>
          </cell>
          <cell r="Q115" t="str">
            <v>n.a.</v>
          </cell>
          <cell r="S115">
            <v>516.2123792425682</v>
          </cell>
          <cell r="T115">
            <v>-1271.2710307574323</v>
          </cell>
          <cell r="U115">
            <v>253.96888463809546</v>
          </cell>
          <cell r="V115" t="str">
            <v>n.a.</v>
          </cell>
          <cell r="X115">
            <v>-1.3999999999999971E-2</v>
          </cell>
          <cell r="Y115" t="str">
            <v>n.a.</v>
          </cell>
        </row>
        <row r="117">
          <cell r="C117" t="str">
            <v>Information Services</v>
          </cell>
          <cell r="I117">
            <v>-495.80239704846167</v>
          </cell>
          <cell r="J117">
            <v>-419.63023032298639</v>
          </cell>
          <cell r="K117">
            <v>-402.45015732298646</v>
          </cell>
          <cell r="L117" t="str">
            <v>n.a.</v>
          </cell>
          <cell r="N117">
            <v>-329.31935404570754</v>
          </cell>
          <cell r="O117">
            <v>-1006.4221711737492</v>
          </cell>
          <cell r="P117">
            <v>-345.40938841203058</v>
          </cell>
          <cell r="Q117" t="str">
            <v>n.a.</v>
          </cell>
          <cell r="S117">
            <v>-606.16471618668845</v>
          </cell>
          <cell r="T117">
            <v>93.881763813310329</v>
          </cell>
          <cell r="U117">
            <v>-761.0135054928727</v>
          </cell>
          <cell r="V117" t="str">
            <v>n.a.</v>
          </cell>
          <cell r="X117">
            <v>-1.4000000000000026E-2</v>
          </cell>
          <cell r="Y117" t="str">
            <v>n.a.</v>
          </cell>
        </row>
        <row r="119">
          <cell r="C119" t="str">
            <v>Corporate</v>
          </cell>
          <cell r="I119">
            <v>313.53841916088072</v>
          </cell>
          <cell r="J119">
            <v>-410.30693748876593</v>
          </cell>
          <cell r="K119">
            <v>1555.0988701284218</v>
          </cell>
          <cell r="L119" t="str">
            <v>n.a.</v>
          </cell>
          <cell r="N119">
            <v>36.20937269840033</v>
          </cell>
          <cell r="O119">
            <v>-1974.7116455147716</v>
          </cell>
          <cell r="P119">
            <v>13123.485562479367</v>
          </cell>
          <cell r="Q119" t="str">
            <v>n.a.</v>
          </cell>
          <cell r="S119">
            <v>-2198.356197605397</v>
          </cell>
          <cell r="T119">
            <v>20748.506472394602</v>
          </cell>
          <cell r="U119">
            <v>-5344.38270139222</v>
          </cell>
          <cell r="V119" t="str">
            <v>n.a.</v>
          </cell>
          <cell r="X119">
            <v>-1.3999999999999985E-2</v>
          </cell>
          <cell r="Y119" t="str">
            <v>n.a.</v>
          </cell>
        </row>
        <row r="121">
          <cell r="C121" t="str">
            <v>Other</v>
          </cell>
          <cell r="I121">
            <v>299.63153300174474</v>
          </cell>
          <cell r="J121">
            <v>122.64587631697732</v>
          </cell>
          <cell r="K121">
            <v>6708.5486305652867</v>
          </cell>
          <cell r="L121" t="str">
            <v>n.a.</v>
          </cell>
          <cell r="N121">
            <v>-5869.3014804112818</v>
          </cell>
          <cell r="O121">
            <v>-5249.572169809333</v>
          </cell>
          <cell r="P121">
            <v>31515.111421362919</v>
          </cell>
          <cell r="Q121" t="str">
            <v>n.a.</v>
          </cell>
          <cell r="S121">
            <v>-1418.5980899937222</v>
          </cell>
          <cell r="T121">
            <v>19127.331716563567</v>
          </cell>
          <cell r="U121">
            <v>1208.3947034202852</v>
          </cell>
          <cell r="V121" t="str">
            <v>n.a.</v>
          </cell>
          <cell r="X121">
            <v>-1.3999999999999693E-2</v>
          </cell>
          <cell r="Y121" t="str">
            <v>n.a.</v>
          </cell>
        </row>
        <row r="122">
          <cell r="C122" t="str">
            <v>CEO Reserve</v>
          </cell>
          <cell r="I122">
            <v>62.814092009041069</v>
          </cell>
          <cell r="J122">
            <v>67.54707930781818</v>
          </cell>
          <cell r="K122">
            <v>67.54707930781818</v>
          </cell>
          <cell r="L122" t="str">
            <v>n.a.</v>
          </cell>
          <cell r="N122">
            <v>-117.35468607393507</v>
          </cell>
          <cell r="O122">
            <v>-57.604561192056039</v>
          </cell>
          <cell r="P122">
            <v>-57.604561192056039</v>
          </cell>
          <cell r="Q122" t="str">
            <v>n.a.</v>
          </cell>
          <cell r="S122">
            <v>-2400.1812791907387</v>
          </cell>
          <cell r="T122">
            <v>-474.60127919073847</v>
          </cell>
          <cell r="U122">
            <v>-534.35140407261736</v>
          </cell>
          <cell r="V122" t="str">
            <v>n.a.</v>
          </cell>
          <cell r="X122">
            <v>9.9000000000000005E-2</v>
          </cell>
          <cell r="Y122" t="str">
            <v>n.a.</v>
          </cell>
        </row>
        <row r="123">
          <cell r="C123" t="str">
            <v>Residual</v>
          </cell>
          <cell r="I123">
            <v>111.64524761319552</v>
          </cell>
          <cell r="J123">
            <v>-14.07339637034903</v>
          </cell>
          <cell r="K123">
            <v>6671.8293578779603</v>
          </cell>
          <cell r="L123" t="str">
            <v>n.a.</v>
          </cell>
          <cell r="N123">
            <v>-6881.2139671573468</v>
          </cell>
          <cell r="O123">
            <v>-5692.234781437277</v>
          </cell>
          <cell r="P123">
            <v>31823.448809734975</v>
          </cell>
          <cell r="Q123" t="str">
            <v>n.a.</v>
          </cell>
          <cell r="S123">
            <v>418.68242996701645</v>
          </cell>
          <cell r="T123">
            <v>20190.032236524305</v>
          </cell>
          <cell r="U123">
            <v>455.84434826290305</v>
          </cell>
          <cell r="V123" t="str">
            <v>n.a.</v>
          </cell>
          <cell r="X123">
            <v>-1.3999999999999707E-2</v>
          </cell>
          <cell r="Y123" t="str">
            <v>n.a.</v>
          </cell>
        </row>
        <row r="124">
          <cell r="C124" t="str">
            <v>Spare 1</v>
          </cell>
          <cell r="I124">
            <v>125.17219337950819</v>
          </cell>
          <cell r="J124">
            <v>69.172193379508187</v>
          </cell>
          <cell r="K124">
            <v>-30.82780662049181</v>
          </cell>
          <cell r="L124" t="str">
            <v>n.a.</v>
          </cell>
          <cell r="N124">
            <v>1129.26717282</v>
          </cell>
          <cell r="O124">
            <v>500.26717281999998</v>
          </cell>
          <cell r="P124">
            <v>-250.73282718000002</v>
          </cell>
          <cell r="Q124" t="str">
            <v>n.a.</v>
          </cell>
          <cell r="S124">
            <v>562.90075922999995</v>
          </cell>
          <cell r="T124">
            <v>-588.09924077000005</v>
          </cell>
          <cell r="U124">
            <v>1286.9017592299997</v>
          </cell>
          <cell r="V124" t="str">
            <v>n.a.</v>
          </cell>
          <cell r="X124">
            <v>9.9000000000000019E-2</v>
          </cell>
          <cell r="Y124" t="str">
            <v>n.a.</v>
          </cell>
        </row>
        <row r="125">
          <cell r="C125" t="str">
            <v>Spare 2</v>
          </cell>
          <cell r="I125">
            <v>0</v>
          </cell>
          <cell r="J125">
            <v>0</v>
          </cell>
          <cell r="K125">
            <v>0</v>
          </cell>
          <cell r="L125" t="str">
            <v>n.a.</v>
          </cell>
          <cell r="N125">
            <v>0</v>
          </cell>
          <cell r="O125">
            <v>0</v>
          </cell>
          <cell r="P125">
            <v>0</v>
          </cell>
          <cell r="Q125" t="str">
            <v>n.a.</v>
          </cell>
          <cell r="S125">
            <v>0</v>
          </cell>
          <cell r="T125">
            <v>0</v>
          </cell>
          <cell r="U125">
            <v>0</v>
          </cell>
          <cell r="V125" t="str">
            <v>n.a.</v>
          </cell>
          <cell r="X125">
            <v>0</v>
          </cell>
          <cell r="Y125" t="str">
            <v>n.a.</v>
          </cell>
        </row>
        <row r="126">
          <cell r="C126" t="str">
            <v>Eliminations</v>
          </cell>
          <cell r="I126">
            <v>0</v>
          </cell>
          <cell r="J126">
            <v>0</v>
          </cell>
          <cell r="K126">
            <v>0</v>
          </cell>
          <cell r="L126" t="str">
            <v>n.a.</v>
          </cell>
          <cell r="N126">
            <v>0</v>
          </cell>
          <cell r="O126">
            <v>0</v>
          </cell>
          <cell r="P126">
            <v>0</v>
          </cell>
          <cell r="Q126" t="str">
            <v>n.a.</v>
          </cell>
          <cell r="S126">
            <v>0</v>
          </cell>
          <cell r="T126">
            <v>0</v>
          </cell>
          <cell r="U126">
            <v>0</v>
          </cell>
          <cell r="V126" t="str">
            <v>n.a.</v>
          </cell>
          <cell r="X126">
            <v>0</v>
          </cell>
          <cell r="Y126" t="str">
            <v>n.a.</v>
          </cell>
        </row>
        <row r="130">
          <cell r="B130" t="str">
            <v>MOVEMENT IN EVA ATTRIBUTABLE TO MANAGEMENT FROM PREVIOUS YEAR</v>
          </cell>
        </row>
        <row r="131">
          <cell r="B131" t="str">
            <v>Based on Individual Business Unit Cost of Capital Rates</v>
          </cell>
        </row>
        <row r="132">
          <cell r="B132" t="str">
            <v>November 1999</v>
          </cell>
        </row>
        <row r="134">
          <cell r="I134" t="str">
            <v>Month EVA</v>
          </cell>
          <cell r="N134" t="str">
            <v>Year To Date EVA</v>
          </cell>
          <cell r="S134" t="str">
            <v>Full Year EVA</v>
          </cell>
          <cell r="X134" t="str">
            <v>CoC Rate</v>
          </cell>
        </row>
        <row r="135">
          <cell r="I135" t="str">
            <v xml:space="preserve">Actual </v>
          </cell>
          <cell r="J135" t="str">
            <v>Budget</v>
          </cell>
          <cell r="K135" t="str">
            <v>Target</v>
          </cell>
          <cell r="L135" t="str">
            <v>Last Year</v>
          </cell>
          <cell r="N135" t="str">
            <v xml:space="preserve">Actual </v>
          </cell>
          <cell r="O135" t="str">
            <v>Budget</v>
          </cell>
          <cell r="P135" t="str">
            <v>Target</v>
          </cell>
          <cell r="Q135" t="str">
            <v>Last Year</v>
          </cell>
          <cell r="S135" t="str">
            <v>Budget</v>
          </cell>
          <cell r="T135" t="str">
            <v>Target</v>
          </cell>
          <cell r="U135" t="str">
            <v>Outturn</v>
          </cell>
          <cell r="V135" t="str">
            <v>Last Year</v>
          </cell>
          <cell r="X135" t="str">
            <v xml:space="preserve"> CY</v>
          </cell>
          <cell r="Y135" t="str">
            <v xml:space="preserve"> LY</v>
          </cell>
        </row>
        <row r="136">
          <cell r="I136" t="str">
            <v>$k</v>
          </cell>
          <cell r="J136" t="str">
            <v>$k</v>
          </cell>
          <cell r="K136" t="str">
            <v>$k</v>
          </cell>
          <cell r="L136" t="str">
            <v>$k</v>
          </cell>
          <cell r="N136" t="str">
            <v>$k</v>
          </cell>
          <cell r="O136" t="str">
            <v>$k</v>
          </cell>
          <cell r="P136" t="str">
            <v>$k</v>
          </cell>
          <cell r="Q136" t="str">
            <v>$k</v>
          </cell>
          <cell r="S136" t="str">
            <v>$k</v>
          </cell>
          <cell r="T136" t="str">
            <v>$k</v>
          </cell>
          <cell r="U136" t="str">
            <v>$k</v>
          </cell>
          <cell r="V136" t="str">
            <v>$k</v>
          </cell>
          <cell r="X136" t="str">
            <v>%</v>
          </cell>
          <cell r="Y136" t="str">
            <v>%</v>
          </cell>
        </row>
        <row r="138">
          <cell r="C138" t="str">
            <v>New Zealand Post Group</v>
          </cell>
          <cell r="I138">
            <v>3789.8208501903773</v>
          </cell>
          <cell r="J138">
            <v>2391.9433234129351</v>
          </cell>
          <cell r="K138">
            <v>2391.9433234129601</v>
          </cell>
          <cell r="L138" t="str">
            <v>n.a.</v>
          </cell>
          <cell r="N138">
            <v>6697.1947711839784</v>
          </cell>
          <cell r="O138">
            <v>4885.2550778940749</v>
          </cell>
          <cell r="P138">
            <v>4885.255077894155</v>
          </cell>
          <cell r="Q138" t="str">
            <v>n.a.</v>
          </cell>
          <cell r="S138">
            <v>14920.094175363758</v>
          </cell>
          <cell r="T138">
            <v>-22372.13796838413</v>
          </cell>
          <cell r="U138">
            <v>11962.727125471067</v>
          </cell>
          <cell r="V138" t="str">
            <v>n.a.</v>
          </cell>
          <cell r="X138">
            <v>-1.3519573396983453E-2</v>
          </cell>
          <cell r="Y138" t="str">
            <v>n.a.</v>
          </cell>
        </row>
        <row r="140">
          <cell r="C140" t="str">
            <v>New Zealand Post Excluding Property Group</v>
          </cell>
          <cell r="I140">
            <v>3301.8043925636266</v>
          </cell>
          <cell r="J140">
            <v>2217.9830710379642</v>
          </cell>
          <cell r="K140">
            <v>3012.3613476004894</v>
          </cell>
          <cell r="L140" t="str">
            <v>n.a.</v>
          </cell>
          <cell r="N140">
            <v>4385.1563194903702</v>
          </cell>
          <cell r="O140">
            <v>3957.2446073647734</v>
          </cell>
          <cell r="P140">
            <v>11066.148178489853</v>
          </cell>
          <cell r="Q140" t="str">
            <v>n.a.</v>
          </cell>
          <cell r="S140">
            <v>14062.776528146616</v>
          </cell>
          <cell r="T140">
            <v>-12418.11255560127</v>
          </cell>
          <cell r="U140">
            <v>8187.3149690896216</v>
          </cell>
          <cell r="V140" t="str">
            <v>n.a.</v>
          </cell>
          <cell r="X140">
            <v>-1.4453283045749596E-2</v>
          </cell>
          <cell r="Y140" t="str">
            <v>n.a.</v>
          </cell>
        </row>
        <row r="142">
          <cell r="C142" t="str">
            <v>Property Group</v>
          </cell>
          <cell r="I142">
            <v>488.01645762675071</v>
          </cell>
          <cell r="J142">
            <v>173.96025237497082</v>
          </cell>
          <cell r="K142">
            <v>-620.418024187529</v>
          </cell>
          <cell r="L142" t="str">
            <v>n.a.</v>
          </cell>
          <cell r="N142">
            <v>2312.0384516936083</v>
          </cell>
          <cell r="O142">
            <v>928.01047052930176</v>
          </cell>
          <cell r="P142">
            <v>-6180.8931005956993</v>
          </cell>
          <cell r="Q142" t="str">
            <v>n.a.</v>
          </cell>
          <cell r="S142">
            <v>857.31764721714194</v>
          </cell>
          <cell r="T142">
            <v>-9954.0254127828593</v>
          </cell>
          <cell r="U142">
            <v>3775.4121563814451</v>
          </cell>
          <cell r="V142" t="str">
            <v>n.a.</v>
          </cell>
          <cell r="X142">
            <v>-1.4000000000000012E-2</v>
          </cell>
          <cell r="Y142" t="str">
            <v>n.a.</v>
          </cell>
        </row>
        <row r="143">
          <cell r="C143" t="str">
            <v>New Zealand Post Properties Ltd</v>
          </cell>
          <cell r="I143">
            <v>488.01645762675071</v>
          </cell>
          <cell r="J143">
            <v>173.96025237497082</v>
          </cell>
          <cell r="K143">
            <v>-620.418024187529</v>
          </cell>
          <cell r="L143" t="str">
            <v>n.a.</v>
          </cell>
          <cell r="N143">
            <v>2312.0384516936083</v>
          </cell>
          <cell r="O143">
            <v>928.01047052930176</v>
          </cell>
          <cell r="P143">
            <v>-6180.8931005956993</v>
          </cell>
          <cell r="Q143" t="str">
            <v>n.a.</v>
          </cell>
          <cell r="S143">
            <v>857.31764721714194</v>
          </cell>
          <cell r="T143">
            <v>-9954.0254127828593</v>
          </cell>
          <cell r="U143">
            <v>3775.4121563814451</v>
          </cell>
          <cell r="V143" t="str">
            <v>n.a.</v>
          </cell>
          <cell r="X143">
            <v>-1.4000000000000012E-2</v>
          </cell>
          <cell r="Y143" t="str">
            <v>n.a.</v>
          </cell>
        </row>
        <row r="144">
          <cell r="C144" t="str">
            <v>Revaluation Holding Account</v>
          </cell>
          <cell r="I144">
            <v>0</v>
          </cell>
          <cell r="J144">
            <v>0</v>
          </cell>
          <cell r="K144">
            <v>0</v>
          </cell>
          <cell r="L144" t="str">
            <v>n.a.</v>
          </cell>
          <cell r="N144">
            <v>0</v>
          </cell>
          <cell r="O144">
            <v>0</v>
          </cell>
          <cell r="P144">
            <v>0</v>
          </cell>
          <cell r="Q144" t="str">
            <v>n.a.</v>
          </cell>
          <cell r="S144">
            <v>0</v>
          </cell>
          <cell r="T144">
            <v>0</v>
          </cell>
          <cell r="U144">
            <v>0</v>
          </cell>
          <cell r="V144" t="str">
            <v>n.a.</v>
          </cell>
          <cell r="X144">
            <v>0</v>
          </cell>
          <cell r="Y144" t="str">
            <v>n.a.</v>
          </cell>
        </row>
        <row r="146">
          <cell r="C146" t="str">
            <v>Letters Group</v>
          </cell>
          <cell r="I146">
            <v>285.00891837360325</v>
          </cell>
          <cell r="J146">
            <v>2232.7638736523145</v>
          </cell>
          <cell r="K146">
            <v>-3348.6659687176489</v>
          </cell>
          <cell r="L146" t="str">
            <v>n.a.</v>
          </cell>
          <cell r="N146">
            <v>-8440.9670029427762</v>
          </cell>
          <cell r="O146">
            <v>-3466.8444694469604</v>
          </cell>
          <cell r="P146">
            <v>-32034.759621840363</v>
          </cell>
          <cell r="Q146" t="str">
            <v>n.a.</v>
          </cell>
          <cell r="S146">
            <v>-1920.5470669789472</v>
          </cell>
          <cell r="T146">
            <v>-47466.707205606435</v>
          </cell>
          <cell r="U146">
            <v>-12907.768033781827</v>
          </cell>
          <cell r="V146" t="str">
            <v>n.a.</v>
          </cell>
          <cell r="X146">
            <v>-1.4542276593593612E-2</v>
          </cell>
          <cell r="Y146" t="str">
            <v>n.a.</v>
          </cell>
        </row>
        <row r="147">
          <cell r="C147" t="str">
            <v>Letters - Core</v>
          </cell>
          <cell r="I147">
            <v>2512.0329616470835</v>
          </cell>
          <cell r="J147">
            <v>3962.4002773419356</v>
          </cell>
          <cell r="K147">
            <v>-2020.540083820247</v>
          </cell>
          <cell r="L147" t="str">
            <v>n.a.</v>
          </cell>
          <cell r="N147">
            <v>10174.758201967823</v>
          </cell>
          <cell r="O147">
            <v>13034.447617569738</v>
          </cell>
          <cell r="P147">
            <v>-22048.01275605079</v>
          </cell>
          <cell r="Q147" t="str">
            <v>n.a.</v>
          </cell>
          <cell r="S147">
            <v>20536.025745482719</v>
          </cell>
          <cell r="T147">
            <v>-33572.029113406868</v>
          </cell>
          <cell r="U147">
            <v>13981.772381472374</v>
          </cell>
          <cell r="V147" t="str">
            <v>n.a.</v>
          </cell>
          <cell r="X147">
            <v>-1.4000000000000012E-2</v>
          </cell>
          <cell r="Y147" t="str">
            <v>n.a.</v>
          </cell>
        </row>
        <row r="148">
          <cell r="C148" t="str">
            <v>Letters - Retail</v>
          </cell>
          <cell r="I148">
            <v>889.44999305576459</v>
          </cell>
          <cell r="J148">
            <v>474.97502984551505</v>
          </cell>
          <cell r="K148">
            <v>905.40884522051488</v>
          </cell>
          <cell r="L148" t="str">
            <v>n.a.</v>
          </cell>
          <cell r="N148">
            <v>5250.4258456840616</v>
          </cell>
          <cell r="O148">
            <v>2864.2228322280585</v>
          </cell>
          <cell r="P148">
            <v>8741.7243978530587</v>
          </cell>
          <cell r="Q148" t="str">
            <v>n.a.</v>
          </cell>
          <cell r="S148">
            <v>2074.4464598049035</v>
          </cell>
          <cell r="T148">
            <v>10708.884489804906</v>
          </cell>
          <cell r="U148">
            <v>4639.0588152609325</v>
          </cell>
          <cell r="V148" t="str">
            <v>n.a.</v>
          </cell>
          <cell r="X148">
            <v>-1.3999999999999985E-2</v>
          </cell>
          <cell r="Y148" t="str">
            <v>n.a.</v>
          </cell>
        </row>
        <row r="149">
          <cell r="C149" t="str">
            <v>Letters - Transaction Business Unit</v>
          </cell>
          <cell r="I149">
            <v>-655.5669233274167</v>
          </cell>
          <cell r="J149">
            <v>-778.93791039844984</v>
          </cell>
          <cell r="K149">
            <v>-108.48397231251209</v>
          </cell>
          <cell r="L149" t="str">
            <v>n.a.</v>
          </cell>
          <cell r="N149">
            <v>-3503.6710399908488</v>
          </cell>
          <cell r="O149">
            <v>-5492.3742684565023</v>
          </cell>
          <cell r="P149">
            <v>-1753.4550534565008</v>
          </cell>
          <cell r="Q149" t="str">
            <v>n.a.</v>
          </cell>
          <cell r="S149">
            <v>-8167.442121374771</v>
          </cell>
          <cell r="T149">
            <v>-2359.6128213747747</v>
          </cell>
          <cell r="U149">
            <v>-6943.8168499091216</v>
          </cell>
          <cell r="V149" t="str">
            <v>n.a.</v>
          </cell>
          <cell r="X149">
            <v>-1.4000000000000026E-2</v>
          </cell>
          <cell r="Y149" t="str">
            <v>n.a.</v>
          </cell>
        </row>
        <row r="150">
          <cell r="C150" t="str">
            <v>Letters - Parcels</v>
          </cell>
          <cell r="I150">
            <v>-2122.6481209905673</v>
          </cell>
          <cell r="J150">
            <v>-1179.5986330507294</v>
          </cell>
          <cell r="K150">
            <v>-2213.5383646549931</v>
          </cell>
          <cell r="L150" t="str">
            <v>n.a.</v>
          </cell>
          <cell r="N150">
            <v>-16203.785517649225</v>
          </cell>
          <cell r="O150">
            <v>-10824.906525224125</v>
          </cell>
          <cell r="P150">
            <v>-17605.705795438418</v>
          </cell>
          <cell r="Q150" t="str">
            <v>n.a.</v>
          </cell>
          <cell r="S150">
            <v>-15742.757868715766</v>
          </cell>
          <cell r="T150">
            <v>-26583.364108453752</v>
          </cell>
          <cell r="U150">
            <v>-22555.026977039641</v>
          </cell>
          <cell r="V150" t="str">
            <v>n.a.</v>
          </cell>
          <cell r="X150">
            <v>0</v>
          </cell>
          <cell r="Y150" t="str">
            <v>n.a.</v>
          </cell>
        </row>
        <row r="151">
          <cell r="C151" t="str">
            <v>Letters - Kiwimail</v>
          </cell>
          <cell r="I151">
            <v>-258.95090354165723</v>
          </cell>
          <cell r="J151">
            <v>-113.12766269790619</v>
          </cell>
          <cell r="K151">
            <v>-133.25030869790706</v>
          </cell>
          <cell r="L151" t="str">
            <v>n.a.</v>
          </cell>
          <cell r="N151">
            <v>-3061.0948946278045</v>
          </cell>
          <cell r="O151">
            <v>-1574.8732717840528</v>
          </cell>
          <cell r="P151">
            <v>-1176.8399397840542</v>
          </cell>
          <cell r="Q151" t="str">
            <v>n.a.</v>
          </cell>
          <cell r="S151">
            <v>911.67636171370577</v>
          </cell>
          <cell r="T151">
            <v>1332.2594817137074</v>
          </cell>
          <cell r="U151">
            <v>-908.99599513004034</v>
          </cell>
          <cell r="V151" t="str">
            <v>n.a.</v>
          </cell>
          <cell r="X151">
            <v>-1.400000000000004E-2</v>
          </cell>
          <cell r="Y151" t="str">
            <v>n.a.</v>
          </cell>
        </row>
        <row r="152">
          <cell r="C152" t="str">
            <v>Letters - Spare 1</v>
          </cell>
          <cell r="I152">
            <v>0</v>
          </cell>
          <cell r="J152">
            <v>0</v>
          </cell>
          <cell r="K152">
            <v>0</v>
          </cell>
          <cell r="L152" t="str">
            <v>n.a.</v>
          </cell>
          <cell r="N152">
            <v>0</v>
          </cell>
          <cell r="O152">
            <v>0</v>
          </cell>
          <cell r="P152">
            <v>0</v>
          </cell>
          <cell r="Q152" t="str">
            <v>n.a.</v>
          </cell>
          <cell r="S152">
            <v>0</v>
          </cell>
          <cell r="T152">
            <v>0</v>
          </cell>
          <cell r="U152">
            <v>0</v>
          </cell>
          <cell r="V152" t="str">
            <v>n.a.</v>
          </cell>
          <cell r="X152">
            <v>0</v>
          </cell>
          <cell r="Y152" t="str">
            <v>n.a.</v>
          </cell>
        </row>
        <row r="153">
          <cell r="C153" t="str">
            <v>Letters - Spare 2</v>
          </cell>
          <cell r="I153">
            <v>0</v>
          </cell>
          <cell r="J153">
            <v>0</v>
          </cell>
          <cell r="K153">
            <v>0</v>
          </cell>
          <cell r="L153" t="str">
            <v>n.a.</v>
          </cell>
          <cell r="N153">
            <v>0</v>
          </cell>
          <cell r="O153">
            <v>0</v>
          </cell>
          <cell r="P153">
            <v>0</v>
          </cell>
          <cell r="Q153" t="str">
            <v>n.a.</v>
          </cell>
          <cell r="S153">
            <v>0</v>
          </cell>
          <cell r="T153">
            <v>0</v>
          </cell>
          <cell r="U153">
            <v>0</v>
          </cell>
          <cell r="V153" t="str">
            <v>n.a.</v>
          </cell>
          <cell r="X153">
            <v>0</v>
          </cell>
          <cell r="Y153" t="str">
            <v>n.a.</v>
          </cell>
        </row>
        <row r="154">
          <cell r="C154" t="str">
            <v>Letters - Management</v>
          </cell>
          <cell r="I154">
            <v>-79.308088469603575</v>
          </cell>
          <cell r="J154">
            <v>-132.94722738805112</v>
          </cell>
          <cell r="K154">
            <v>221.73791554749587</v>
          </cell>
          <cell r="L154" t="str">
            <v>n.a.</v>
          </cell>
          <cell r="N154">
            <v>-1097.5995983267844</v>
          </cell>
          <cell r="O154">
            <v>-1473.3608537800772</v>
          </cell>
          <cell r="P154">
            <v>1807.5295250363401</v>
          </cell>
          <cell r="Q154" t="str">
            <v>n.a.</v>
          </cell>
          <cell r="S154">
            <v>-1532.4956438897414</v>
          </cell>
          <cell r="T154">
            <v>3007.1548661103511</v>
          </cell>
          <cell r="U154">
            <v>-1120.7594084363307</v>
          </cell>
          <cell r="V154" t="str">
            <v>n.a.</v>
          </cell>
          <cell r="X154">
            <v>-1.3999999999999985E-2</v>
          </cell>
          <cell r="Y154" t="str">
            <v>n.a.</v>
          </cell>
        </row>
        <row r="156">
          <cell r="C156" t="str">
            <v>Distribution Group</v>
          </cell>
          <cell r="I156">
            <v>1443.8691442098557</v>
          </cell>
          <cell r="J156">
            <v>975.45878631156904</v>
          </cell>
          <cell r="K156">
            <v>496.46559511955536</v>
          </cell>
          <cell r="L156" t="str">
            <v>n.a.</v>
          </cell>
          <cell r="N156">
            <v>8404.4659471837767</v>
          </cell>
          <cell r="O156">
            <v>7635.523730989682</v>
          </cell>
          <cell r="P156">
            <v>3825.6557476191401</v>
          </cell>
          <cell r="Q156" t="str">
            <v>n.a.</v>
          </cell>
          <cell r="S156">
            <v>10047.481216439575</v>
          </cell>
          <cell r="T156">
            <v>7009.7386261343108</v>
          </cell>
          <cell r="U156">
            <v>11667.812175300342</v>
          </cell>
          <cell r="V156" t="str">
            <v>n.a.</v>
          </cell>
          <cell r="X156">
            <v>-1.4117728290218498E-2</v>
          </cell>
          <cell r="Y156" t="str">
            <v>n.a.</v>
          </cell>
        </row>
        <row r="157">
          <cell r="C157" t="str">
            <v>Distribution - CourierPost</v>
          </cell>
          <cell r="I157">
            <v>1179.1338908363177</v>
          </cell>
          <cell r="J157">
            <v>715.48047869246795</v>
          </cell>
          <cell r="K157">
            <v>774.54508662996784</v>
          </cell>
          <cell r="L157" t="str">
            <v>n.a.</v>
          </cell>
          <cell r="N157">
            <v>7987.7550747978803</v>
          </cell>
          <cell r="O157">
            <v>7152.1667301954694</v>
          </cell>
          <cell r="P157">
            <v>6047.2242315079693</v>
          </cell>
          <cell r="Q157" t="str">
            <v>n.a.</v>
          </cell>
          <cell r="S157">
            <v>10500.907554753843</v>
          </cell>
          <cell r="T157">
            <v>9259.9311747538541</v>
          </cell>
          <cell r="U157">
            <v>11536.530429356235</v>
          </cell>
          <cell r="V157" t="str">
            <v>n.a.</v>
          </cell>
          <cell r="X157">
            <v>-1.4000000000000026E-2</v>
          </cell>
          <cell r="Y157" t="str">
            <v>n.a.</v>
          </cell>
        </row>
        <row r="158">
          <cell r="C158" t="str">
            <v>Distribution - RuralPost</v>
          </cell>
          <cell r="I158">
            <v>30.558746953335199</v>
          </cell>
          <cell r="J158">
            <v>7.1050848711055714</v>
          </cell>
          <cell r="K158">
            <v>-23.302917996081852</v>
          </cell>
          <cell r="L158" t="str">
            <v>n.a.</v>
          </cell>
          <cell r="N158">
            <v>422.31315522775759</v>
          </cell>
          <cell r="O158">
            <v>169.32120122822977</v>
          </cell>
          <cell r="P158">
            <v>-147.84159084208366</v>
          </cell>
          <cell r="Q158" t="str">
            <v>n.a.</v>
          </cell>
          <cell r="S158">
            <v>-115.93530923239939</v>
          </cell>
          <cell r="T158">
            <v>-209.54914923239937</v>
          </cell>
          <cell r="U158">
            <v>315.69874476713164</v>
          </cell>
          <cell r="V158" t="str">
            <v>n.a.</v>
          </cell>
          <cell r="X158">
            <v>-1.3999999999999999E-2</v>
          </cell>
          <cell r="Y158" t="str">
            <v>n.a.</v>
          </cell>
        </row>
        <row r="159">
          <cell r="C159" t="str">
            <v>Distribution - Transport</v>
          </cell>
          <cell r="I159">
            <v>193.12948976909723</v>
          </cell>
          <cell r="J159">
            <v>386.97630153600352</v>
          </cell>
          <cell r="K159">
            <v>154.95280787975355</v>
          </cell>
          <cell r="L159" t="str">
            <v>n.a.</v>
          </cell>
          <cell r="N159">
            <v>2422.0121328366263</v>
          </cell>
          <cell r="O159">
            <v>1965.952214181247</v>
          </cell>
          <cell r="P159">
            <v>1423.6317626734372</v>
          </cell>
          <cell r="Q159" t="str">
            <v>n.a.</v>
          </cell>
          <cell r="S159">
            <v>2370.5935947948487</v>
          </cell>
          <cell r="T159">
            <v>1962.0324347948581</v>
          </cell>
          <cell r="U159">
            <v>3021.880123450233</v>
          </cell>
          <cell r="V159" t="str">
            <v>n.a.</v>
          </cell>
          <cell r="X159">
            <v>-1.4000000000000026E-2</v>
          </cell>
          <cell r="Y159" t="str">
            <v>n.a.</v>
          </cell>
        </row>
        <row r="160">
          <cell r="C160" t="str">
            <v>Distribution - Contract Logistics</v>
          </cell>
          <cell r="I160">
            <v>29.264144071209749</v>
          </cell>
          <cell r="J160">
            <v>10.975694734710849</v>
          </cell>
          <cell r="K160">
            <v>-51.268740007476723</v>
          </cell>
          <cell r="L160" t="str">
            <v>n.a.</v>
          </cell>
          <cell r="N160">
            <v>128.53587559961701</v>
          </cell>
          <cell r="O160">
            <v>21.37063919241659</v>
          </cell>
          <cell r="P160">
            <v>-192.40906329195849</v>
          </cell>
          <cell r="Q160" t="str">
            <v>n.a.</v>
          </cell>
          <cell r="S160">
            <v>113.02370725461287</v>
          </cell>
          <cell r="T160">
            <v>-179.45407274538761</v>
          </cell>
          <cell r="U160">
            <v>172.20407966181472</v>
          </cell>
          <cell r="V160" t="str">
            <v>n.a.</v>
          </cell>
          <cell r="X160">
            <v>-1.3999999999999999E-2</v>
          </cell>
          <cell r="Y160" t="str">
            <v>n.a.</v>
          </cell>
        </row>
        <row r="161">
          <cell r="C161" t="str">
            <v>Distribution - Smack On Time</v>
          </cell>
          <cell r="I161">
            <v>90.007228538698953</v>
          </cell>
          <cell r="J161">
            <v>126.15420256247209</v>
          </cell>
          <cell r="K161">
            <v>83.251690562472106</v>
          </cell>
          <cell r="L161" t="str">
            <v>n.a.</v>
          </cell>
          <cell r="N161">
            <v>-1238.325727701081</v>
          </cell>
          <cell r="O161">
            <v>-1162.7948455108956</v>
          </cell>
          <cell r="P161">
            <v>-1451.1600315108954</v>
          </cell>
          <cell r="Q161" t="str">
            <v>n.a.</v>
          </cell>
          <cell r="S161">
            <v>-1170.5914800328449</v>
          </cell>
          <cell r="T161">
            <v>-1605.880430032845</v>
          </cell>
          <cell r="U161">
            <v>-1217.6915822230301</v>
          </cell>
          <cell r="V161" t="str">
            <v>n.a.</v>
          </cell>
          <cell r="X161">
            <v>-1.3999999999999999E-2</v>
          </cell>
          <cell r="Y161" t="str">
            <v>n.a.</v>
          </cell>
        </row>
        <row r="162">
          <cell r="C162" t="str">
            <v>Distribution - XP Group</v>
          </cell>
          <cell r="I162">
            <v>-263.77957380618324</v>
          </cell>
          <cell r="J162">
            <v>-87.869733806182438</v>
          </cell>
          <cell r="K162">
            <v>-469.46957380618335</v>
          </cell>
          <cell r="L162" t="str">
            <v>n.a.</v>
          </cell>
          <cell r="N162">
            <v>-1300.3229047273626</v>
          </cell>
          <cell r="O162">
            <v>-411.83858472735994</v>
          </cell>
          <cell r="P162">
            <v>-2160.6029047273623</v>
          </cell>
          <cell r="Q162" t="str">
            <v>n.a.</v>
          </cell>
          <cell r="S162">
            <v>-664.41029372851949</v>
          </cell>
          <cell r="T162">
            <v>-3133.8359937285195</v>
          </cell>
          <cell r="U162">
            <v>-1579.6785337285166</v>
          </cell>
          <cell r="V162" t="str">
            <v>n.a.</v>
          </cell>
          <cell r="X162">
            <v>-1.3999999999999971E-2</v>
          </cell>
          <cell r="Y162" t="str">
            <v>n.a.</v>
          </cell>
        </row>
        <row r="163">
          <cell r="C163" t="str">
            <v>Distribution - Ansett Express Ltd</v>
          </cell>
          <cell r="I163">
            <v>142.71</v>
          </cell>
          <cell r="J163">
            <v>-220.13422109314584</v>
          </cell>
          <cell r="K163">
            <v>60.3</v>
          </cell>
          <cell r="L163" t="str">
            <v>n.a.</v>
          </cell>
          <cell r="N163">
            <v>229.80999999999909</v>
          </cell>
          <cell r="O163">
            <v>498.69992558439878</v>
          </cell>
          <cell r="P163">
            <v>323.61</v>
          </cell>
          <cell r="Q163" t="str">
            <v>n.a.</v>
          </cell>
          <cell r="S163">
            <v>-1316.7029576947039</v>
          </cell>
          <cell r="T163">
            <v>599.51908200000003</v>
          </cell>
          <cell r="U163">
            <v>-695.78031061245201</v>
          </cell>
          <cell r="V163" t="str">
            <v>n.a.</v>
          </cell>
          <cell r="X163">
            <v>0</v>
          </cell>
          <cell r="Y163" t="str">
            <v>n.a.</v>
          </cell>
        </row>
        <row r="164">
          <cell r="C164" t="str">
            <v>Distribution - Spare 1</v>
          </cell>
          <cell r="I164">
            <v>0</v>
          </cell>
          <cell r="J164">
            <v>0</v>
          </cell>
          <cell r="K164">
            <v>0</v>
          </cell>
          <cell r="L164" t="str">
            <v>n.a.</v>
          </cell>
          <cell r="N164">
            <v>0</v>
          </cell>
          <cell r="O164">
            <v>0</v>
          </cell>
          <cell r="P164">
            <v>0</v>
          </cell>
          <cell r="Q164" t="str">
            <v>n.a.</v>
          </cell>
          <cell r="S164">
            <v>0</v>
          </cell>
          <cell r="T164">
            <v>0</v>
          </cell>
          <cell r="U164">
            <v>0</v>
          </cell>
          <cell r="V164" t="str">
            <v>n.a.</v>
          </cell>
          <cell r="X164">
            <v>0</v>
          </cell>
          <cell r="Y164" t="str">
            <v>n.a.</v>
          </cell>
        </row>
        <row r="165">
          <cell r="C165" t="str">
            <v>Distribution - Management</v>
          </cell>
          <cell r="I165">
            <v>42.845217847379828</v>
          </cell>
          <cell r="J165">
            <v>36.770978814137138</v>
          </cell>
          <cell r="K165">
            <v>-32.542758142896233</v>
          </cell>
          <cell r="L165" t="str">
            <v>n.a.</v>
          </cell>
          <cell r="N165">
            <v>-247.31165884965759</v>
          </cell>
          <cell r="O165">
            <v>-597.35354915382618</v>
          </cell>
          <cell r="P165">
            <v>-16.796656189966026</v>
          </cell>
          <cell r="Q165" t="str">
            <v>n.a.</v>
          </cell>
          <cell r="S165">
            <v>330.59640032473646</v>
          </cell>
          <cell r="T165">
            <v>316.97558032475138</v>
          </cell>
          <cell r="U165">
            <v>114.64922462892488</v>
          </cell>
          <cell r="V165" t="str">
            <v>n.a.</v>
          </cell>
          <cell r="X165">
            <v>-1.3999999999999999E-2</v>
          </cell>
          <cell r="Y165" t="str">
            <v>n.a.</v>
          </cell>
        </row>
        <row r="167">
          <cell r="C167" t="str">
            <v>Stamps Business</v>
          </cell>
          <cell r="I167">
            <v>-275.6359668530115</v>
          </cell>
          <cell r="J167">
            <v>369.24394263046622</v>
          </cell>
          <cell r="K167">
            <v>-682.13406036953359</v>
          </cell>
          <cell r="L167" t="str">
            <v>n.a.</v>
          </cell>
          <cell r="N167">
            <v>-1825.6126376859781</v>
          </cell>
          <cell r="O167">
            <v>-1000.7486717905491</v>
          </cell>
          <cell r="P167">
            <v>-2573.1447323335183</v>
          </cell>
          <cell r="Q167" t="str">
            <v>n.a.</v>
          </cell>
          <cell r="S167">
            <v>-746.94040230871133</v>
          </cell>
          <cell r="T167">
            <v>-5146.7570923087123</v>
          </cell>
          <cell r="U167">
            <v>-1689.5474882041403</v>
          </cell>
          <cell r="V167" t="str">
            <v>n.a.</v>
          </cell>
          <cell r="X167">
            <v>-1.4000000000000012E-2</v>
          </cell>
          <cell r="Y167" t="str">
            <v>n.a.</v>
          </cell>
        </row>
        <row r="169">
          <cell r="C169" t="str">
            <v>New Zealand Post International Ltd</v>
          </cell>
          <cell r="I169">
            <v>1260.1879731160907</v>
          </cell>
          <cell r="J169">
            <v>-1077.1774698729212</v>
          </cell>
          <cell r="K169">
            <v>-1420.1979834290214</v>
          </cell>
          <cell r="L169" t="str">
            <v>n.a.</v>
          </cell>
          <cell r="N169">
            <v>8619.0640305321012</v>
          </cell>
          <cell r="O169">
            <v>4651.9513986774846</v>
          </cell>
          <cell r="P169">
            <v>-3333.2463095660696</v>
          </cell>
          <cell r="Q169" t="str">
            <v>n.a.</v>
          </cell>
          <cell r="S169">
            <v>10367.856667083803</v>
          </cell>
          <cell r="T169">
            <v>-3713.5685442886188</v>
          </cell>
          <cell r="U169">
            <v>16062.968196147824</v>
          </cell>
          <cell r="V169" t="str">
            <v>n.a.</v>
          </cell>
          <cell r="X169">
            <v>-1.3999999999999999E-2</v>
          </cell>
          <cell r="Y169" t="str">
            <v>n.a.</v>
          </cell>
        </row>
        <row r="170">
          <cell r="C170" t="str">
            <v>International Mail</v>
          </cell>
          <cell r="I170">
            <v>-322.21403555971438</v>
          </cell>
          <cell r="J170">
            <v>-671.45517075776456</v>
          </cell>
          <cell r="K170">
            <v>-1513.0217614935511</v>
          </cell>
          <cell r="L170" t="str">
            <v>n.a.</v>
          </cell>
          <cell r="N170">
            <v>6783.3866327093456</v>
          </cell>
          <cell r="O170">
            <v>3246.0737435067495</v>
          </cell>
          <cell r="P170">
            <v>-3486.9588697995732</v>
          </cell>
          <cell r="Q170" t="str">
            <v>n.a.</v>
          </cell>
          <cell r="S170">
            <v>7319.9266325710832</v>
          </cell>
          <cell r="T170">
            <v>-4612.8240388013364</v>
          </cell>
          <cell r="U170">
            <v>11152.187210983077</v>
          </cell>
          <cell r="V170" t="str">
            <v>n.a.</v>
          </cell>
          <cell r="X170">
            <v>-1.4000000000000012E-2</v>
          </cell>
          <cell r="Y170" t="str">
            <v>n.a.</v>
          </cell>
        </row>
        <row r="171">
          <cell r="C171" t="str">
            <v>International Consultancy</v>
          </cell>
          <cell r="I171">
            <v>1582.4020086758051</v>
          </cell>
          <cell r="J171">
            <v>-405.72229911515666</v>
          </cell>
          <cell r="K171">
            <v>92.823778064529719</v>
          </cell>
          <cell r="L171" t="str">
            <v>n.a.</v>
          </cell>
          <cell r="N171">
            <v>1835.6773978227563</v>
          </cell>
          <cell r="O171">
            <v>1405.8776551707351</v>
          </cell>
          <cell r="P171">
            <v>153.71256023350344</v>
          </cell>
          <cell r="Q171" t="str">
            <v>n.a.</v>
          </cell>
          <cell r="S171">
            <v>3047.9300345127194</v>
          </cell>
          <cell r="T171">
            <v>899.25549451271763</v>
          </cell>
          <cell r="U171">
            <v>4910.7809851647471</v>
          </cell>
          <cell r="V171" t="str">
            <v>n.a.</v>
          </cell>
          <cell r="X171">
            <v>-1.4000000000000026E-2</v>
          </cell>
          <cell r="Y171" t="str">
            <v>n.a.</v>
          </cell>
        </row>
        <row r="173">
          <cell r="C173" t="str">
            <v>Datamail Group</v>
          </cell>
          <cell r="I173">
            <v>-78.265946817083019</v>
          </cell>
          <cell r="J173">
            <v>-58.992613483749707</v>
          </cell>
          <cell r="K173">
            <v>-297.46594681708285</v>
          </cell>
          <cell r="L173" t="str">
            <v>n.a.</v>
          </cell>
          <cell r="N173">
            <v>-358.85436744560923</v>
          </cell>
          <cell r="O173">
            <v>-47.197700778942732</v>
          </cell>
          <cell r="P173">
            <v>-1955.7943674456083</v>
          </cell>
          <cell r="Q173" t="str">
            <v>n.a.</v>
          </cell>
          <cell r="S173">
            <v>182.0896470588221</v>
          </cell>
          <cell r="T173">
            <v>-1639.0103529411779</v>
          </cell>
          <cell r="U173">
            <v>-142.86035294117818</v>
          </cell>
          <cell r="V173" t="str">
            <v>n.a.</v>
          </cell>
          <cell r="X173">
            <v>-1.3999999999999999E-2</v>
          </cell>
          <cell r="Y173" t="str">
            <v>n.a.</v>
          </cell>
        </row>
        <row r="174">
          <cell r="C174" t="str">
            <v>Datamail</v>
          </cell>
          <cell r="I174">
            <v>-78.265946817083019</v>
          </cell>
          <cell r="J174">
            <v>-58.992613483749707</v>
          </cell>
          <cell r="K174">
            <v>-297.46594681708285</v>
          </cell>
          <cell r="L174" t="str">
            <v>n.a.</v>
          </cell>
          <cell r="N174">
            <v>-358.85436744560923</v>
          </cell>
          <cell r="O174">
            <v>-47.197700778942732</v>
          </cell>
          <cell r="P174">
            <v>-1955.7943674456083</v>
          </cell>
          <cell r="Q174" t="str">
            <v>n.a.</v>
          </cell>
          <cell r="S174">
            <v>182.0896470588221</v>
          </cell>
          <cell r="T174">
            <v>-1639.0103529411779</v>
          </cell>
          <cell r="U174">
            <v>-142.86035294117818</v>
          </cell>
          <cell r="V174" t="str">
            <v>n.a.</v>
          </cell>
          <cell r="X174">
            <v>-1.3999999999999999E-2</v>
          </cell>
          <cell r="Y174" t="str">
            <v>n.a.</v>
          </cell>
        </row>
        <row r="175">
          <cell r="C175" t="str">
            <v>Datamail New Zealand Post Goodwill</v>
          </cell>
          <cell r="I175">
            <v>0</v>
          </cell>
          <cell r="J175">
            <v>0</v>
          </cell>
          <cell r="K175">
            <v>0</v>
          </cell>
          <cell r="L175" t="str">
            <v>n.a.</v>
          </cell>
          <cell r="N175">
            <v>0</v>
          </cell>
          <cell r="O175">
            <v>0</v>
          </cell>
          <cell r="P175">
            <v>0</v>
          </cell>
          <cell r="Q175" t="str">
            <v>n.a.</v>
          </cell>
          <cell r="S175">
            <v>0</v>
          </cell>
          <cell r="T175">
            <v>0</v>
          </cell>
          <cell r="U175">
            <v>0</v>
          </cell>
          <cell r="V175" t="str">
            <v>n.a.</v>
          </cell>
          <cell r="X175">
            <v>-1.3999999999999999E-2</v>
          </cell>
          <cell r="Y175" t="str">
            <v>n.a.</v>
          </cell>
        </row>
        <row r="177">
          <cell r="C177" t="str">
            <v>Electoral</v>
          </cell>
          <cell r="I177">
            <v>95.477611645037086</v>
          </cell>
          <cell r="J177">
            <v>30.182739520090401</v>
          </cell>
          <cell r="K177">
            <v>-50.632735331472091</v>
          </cell>
          <cell r="L177" t="str">
            <v>n.a.</v>
          </cell>
          <cell r="N177">
            <v>520.2469561674975</v>
          </cell>
          <cell r="O177">
            <v>786.04145077196665</v>
          </cell>
          <cell r="P177">
            <v>-784.97498881396996</v>
          </cell>
          <cell r="Q177" t="str">
            <v>n.a.</v>
          </cell>
          <cell r="S177">
            <v>457.64837482625575</v>
          </cell>
          <cell r="T177">
            <v>-1329.8350351737449</v>
          </cell>
          <cell r="U177">
            <v>195.404880221783</v>
          </cell>
          <cell r="V177" t="str">
            <v>n.a.</v>
          </cell>
          <cell r="X177">
            <v>-1.3999999999999971E-2</v>
          </cell>
          <cell r="Y177" t="str">
            <v>n.a.</v>
          </cell>
        </row>
        <row r="179">
          <cell r="C179" t="str">
            <v>Information Services</v>
          </cell>
          <cell r="I179">
            <v>-517.76558096579333</v>
          </cell>
          <cell r="J179">
            <v>-441.59341424031805</v>
          </cell>
          <cell r="K179">
            <v>-424.41334124031818</v>
          </cell>
          <cell r="L179" t="str">
            <v>n.a.</v>
          </cell>
          <cell r="N179">
            <v>-505.65879744932442</v>
          </cell>
          <cell r="O179">
            <v>-1182.7616145773648</v>
          </cell>
          <cell r="P179">
            <v>-521.74883181564701</v>
          </cell>
          <cell r="Q179" t="str">
            <v>n.a.</v>
          </cell>
          <cell r="S179">
            <v>-662.91814305899027</v>
          </cell>
          <cell r="T179">
            <v>37.128336941008641</v>
          </cell>
          <cell r="U179">
            <v>-817.76693236517451</v>
          </cell>
          <cell r="V179" t="str">
            <v>n.a.</v>
          </cell>
          <cell r="X179">
            <v>-1.4000000000000026E-2</v>
          </cell>
          <cell r="Y179" t="str">
            <v>n.a.</v>
          </cell>
        </row>
        <row r="181">
          <cell r="C181" t="str">
            <v>Corporate</v>
          </cell>
          <cell r="I181">
            <v>656.94383103325242</v>
          </cell>
          <cell r="J181">
            <v>-66.901525616394224</v>
          </cell>
          <cell r="K181">
            <v>1898.5042820007934</v>
          </cell>
          <cell r="L181" t="str">
            <v>n.a.</v>
          </cell>
          <cell r="N181">
            <v>2781.9702815398646</v>
          </cell>
          <cell r="O181">
            <v>771.04926332668936</v>
          </cell>
          <cell r="P181">
            <v>15869.24647132083</v>
          </cell>
          <cell r="Q181" t="str">
            <v>n.a.</v>
          </cell>
          <cell r="S181">
            <v>-2331.0599836264437</v>
          </cell>
          <cell r="T181">
            <v>20615.802686373554</v>
          </cell>
          <cell r="U181">
            <v>-5477.0864874132667</v>
          </cell>
          <cell r="V181" t="str">
            <v>n.a.</v>
          </cell>
          <cell r="X181">
            <v>-1.3999999999999985E-2</v>
          </cell>
          <cell r="Y181" t="str">
            <v>n.a.</v>
          </cell>
        </row>
        <row r="183">
          <cell r="C183" t="str">
            <v>Other</v>
          </cell>
          <cell r="I183">
            <v>431.98440882167506</v>
          </cell>
          <cell r="J183">
            <v>254.99875213690763</v>
          </cell>
          <cell r="K183">
            <v>6840.9015063852175</v>
          </cell>
          <cell r="L183" t="str">
            <v>n.a.</v>
          </cell>
          <cell r="N183">
            <v>-4809.4980904091826</v>
          </cell>
          <cell r="O183">
            <v>-4189.7687798072329</v>
          </cell>
          <cell r="P183">
            <v>32574.914811365063</v>
          </cell>
          <cell r="Q183" t="str">
            <v>n.a.</v>
          </cell>
          <cell r="S183">
            <v>-1330.8337812887462</v>
          </cell>
          <cell r="T183">
            <v>19215.09602526854</v>
          </cell>
          <cell r="U183">
            <v>1296.1590121252611</v>
          </cell>
          <cell r="V183" t="str">
            <v>n.a.</v>
          </cell>
          <cell r="X183">
            <v>-1.3999999999999693E-2</v>
          </cell>
          <cell r="Y183" t="str">
            <v>n.a.</v>
          </cell>
        </row>
        <row r="184">
          <cell r="C184" t="str">
            <v>CEO Reserve</v>
          </cell>
          <cell r="I184">
            <v>187.81409202319045</v>
          </cell>
          <cell r="J184">
            <v>192.54707932196757</v>
          </cell>
          <cell r="K184">
            <v>192.54707932196757</v>
          </cell>
          <cell r="L184" t="str">
            <v>n.a.</v>
          </cell>
          <cell r="N184">
            <v>882.64531404114666</v>
          </cell>
          <cell r="O184">
            <v>942.39543892302561</v>
          </cell>
          <cell r="P184">
            <v>942.39543892302561</v>
          </cell>
          <cell r="Q184" t="str">
            <v>n.a.</v>
          </cell>
          <cell r="S184">
            <v>-2400.1812790218505</v>
          </cell>
          <cell r="T184">
            <v>-474.60127902185059</v>
          </cell>
          <cell r="U184">
            <v>-534.35140390372953</v>
          </cell>
          <cell r="V184" t="str">
            <v>n.a.</v>
          </cell>
          <cell r="X184">
            <v>9.9000000000000005E-2</v>
          </cell>
          <cell r="Y184" t="str">
            <v>n.a.</v>
          </cell>
        </row>
        <row r="185">
          <cell r="C185" t="str">
            <v>Residual</v>
          </cell>
          <cell r="I185">
            <v>123.45401477026545</v>
          </cell>
          <cell r="J185">
            <v>-2.2646292132791075</v>
          </cell>
          <cell r="K185">
            <v>6683.6381250350305</v>
          </cell>
          <cell r="L185" t="str">
            <v>n.a.</v>
          </cell>
          <cell r="N185">
            <v>-6785.1693276131791</v>
          </cell>
          <cell r="O185">
            <v>-5596.1901418931084</v>
          </cell>
          <cell r="P185">
            <v>31919.493449279187</v>
          </cell>
          <cell r="Q185" t="str">
            <v>n.a.</v>
          </cell>
          <cell r="S185">
            <v>559.6324897231043</v>
          </cell>
          <cell r="T185">
            <v>20330.982296280392</v>
          </cell>
          <cell r="U185">
            <v>596.79440801899091</v>
          </cell>
          <cell r="V185" t="str">
            <v>n.a.</v>
          </cell>
          <cell r="X185">
            <v>-1.3999999999999707E-2</v>
          </cell>
          <cell r="Y185" t="str">
            <v>n.a.</v>
          </cell>
        </row>
        <row r="186">
          <cell r="C186" t="str">
            <v>Spare 1</v>
          </cell>
          <cell r="I186">
            <v>120.71630202821918</v>
          </cell>
          <cell r="J186">
            <v>64.716302028219175</v>
          </cell>
          <cell r="K186">
            <v>-35.283697971780825</v>
          </cell>
          <cell r="L186" t="str">
            <v>n.a.</v>
          </cell>
          <cell r="N186">
            <v>1093.0259231628493</v>
          </cell>
          <cell r="O186">
            <v>464.02592316284927</v>
          </cell>
          <cell r="P186">
            <v>-286.97407683715073</v>
          </cell>
          <cell r="Q186" t="str">
            <v>n.a.</v>
          </cell>
          <cell r="S186">
            <v>509.71500800999996</v>
          </cell>
          <cell r="T186">
            <v>-641.28499198999998</v>
          </cell>
          <cell r="U186">
            <v>1233.7160080099998</v>
          </cell>
          <cell r="V186" t="str">
            <v>n.a.</v>
          </cell>
          <cell r="X186">
            <v>9.9000000000000019E-2</v>
          </cell>
          <cell r="Y186" t="str">
            <v>n.a.</v>
          </cell>
        </row>
        <row r="187">
          <cell r="C187" t="str">
            <v>Spare 2</v>
          </cell>
          <cell r="I187">
            <v>0</v>
          </cell>
          <cell r="J187">
            <v>0</v>
          </cell>
          <cell r="K187">
            <v>0</v>
          </cell>
          <cell r="L187" t="str">
            <v>n.a.</v>
          </cell>
          <cell r="N187">
            <v>0</v>
          </cell>
          <cell r="O187">
            <v>0</v>
          </cell>
          <cell r="P187">
            <v>0</v>
          </cell>
          <cell r="Q187" t="str">
            <v>n.a.</v>
          </cell>
          <cell r="S187">
            <v>0</v>
          </cell>
          <cell r="T187">
            <v>0</v>
          </cell>
          <cell r="U187">
            <v>0</v>
          </cell>
          <cell r="V187" t="str">
            <v>n.a.</v>
          </cell>
          <cell r="X187">
            <v>0</v>
          </cell>
          <cell r="Y187" t="str">
            <v>n.a.</v>
          </cell>
        </row>
        <row r="188">
          <cell r="C188" t="str">
            <v>Eliminations</v>
          </cell>
          <cell r="I188">
            <v>0</v>
          </cell>
          <cell r="J188">
            <v>0</v>
          </cell>
          <cell r="K188">
            <v>0</v>
          </cell>
          <cell r="L188" t="str">
            <v>n.a.</v>
          </cell>
          <cell r="N188">
            <v>0</v>
          </cell>
          <cell r="O188">
            <v>0</v>
          </cell>
          <cell r="P188">
            <v>0</v>
          </cell>
          <cell r="Q188" t="str">
            <v>n.a.</v>
          </cell>
          <cell r="S188">
            <v>0</v>
          </cell>
          <cell r="T188">
            <v>0</v>
          </cell>
          <cell r="U188">
            <v>0</v>
          </cell>
          <cell r="V188" t="str">
            <v>n.a.</v>
          </cell>
          <cell r="X188">
            <v>0</v>
          </cell>
          <cell r="Y188" t="str">
            <v>n.a.</v>
          </cell>
        </row>
      </sheetData>
      <sheetData sheetId="8" refreshError="1">
        <row r="36">
          <cell r="B36" t="str">
            <v>BUSINESS GROUP/UNIT ANNUAL EVA SUMMARY For 1999/00 Full Year Budget</v>
          </cell>
        </row>
        <row r="38">
          <cell r="L38" t="str">
            <v>Capital</v>
          </cell>
          <cell r="N38" t="str">
            <v xml:space="preserve"> Opening</v>
          </cell>
          <cell r="O38" t="str">
            <v xml:space="preserve"> Cost of</v>
          </cell>
          <cell r="P38" t="str">
            <v>EVA Movemt from LY</v>
          </cell>
        </row>
        <row r="39">
          <cell r="J39" t="str">
            <v xml:space="preserve">EVA </v>
          </cell>
          <cell r="K39" t="str">
            <v>NOPAT</v>
          </cell>
          <cell r="L39" t="str">
            <v>Charge</v>
          </cell>
          <cell r="N39" t="str">
            <v xml:space="preserve"> Capital</v>
          </cell>
          <cell r="O39" t="str">
            <v xml:space="preserve"> Capital</v>
          </cell>
          <cell r="P39" t="str">
            <v xml:space="preserve">Total  </v>
          </cell>
          <cell r="Q39" t="str">
            <v xml:space="preserve">Mgmt 1  </v>
          </cell>
        </row>
        <row r="42">
          <cell r="B42" t="str">
            <v>New Zealand Post Group</v>
          </cell>
          <cell r="J42">
            <v>2787.9720166274119</v>
          </cell>
          <cell r="K42">
            <v>48038.282970045046</v>
          </cell>
          <cell r="L42">
            <v>45250.310953417626</v>
          </cell>
          <cell r="N42">
            <v>469747.45998642541</v>
          </cell>
          <cell r="O42">
            <v>9.6329016775791088E-2</v>
          </cell>
          <cell r="P42">
            <v>21496.558615173701</v>
          </cell>
          <cell r="Q42">
            <v>14920.094175363758</v>
          </cell>
        </row>
        <row r="44">
          <cell r="B44" t="str">
            <v>New Zealand Post Excl. Property Group</v>
          </cell>
          <cell r="J44">
            <v>6191.4127485520867</v>
          </cell>
          <cell r="K44">
            <v>45567.594876045041</v>
          </cell>
          <cell r="L44">
            <v>39376.182127492946</v>
          </cell>
          <cell r="N44">
            <v>388162.33740413823</v>
          </cell>
          <cell r="O44">
            <v>0.10144256238465539</v>
          </cell>
          <cell r="P44">
            <v>19497.049251804539</v>
          </cell>
          <cell r="Q44">
            <v>14062.776528146616</v>
          </cell>
        </row>
        <row r="46">
          <cell r="B46" t="str">
            <v>Property Group</v>
          </cell>
          <cell r="J46">
            <v>-3403.4407319246748</v>
          </cell>
          <cell r="K46">
            <v>2470.6880940000019</v>
          </cell>
          <cell r="L46">
            <v>5874.1288259246767</v>
          </cell>
          <cell r="N46">
            <v>81585.122582287178</v>
          </cell>
          <cell r="O46">
            <v>7.1999999999999995E-2</v>
          </cell>
          <cell r="P46">
            <v>1999.5093633691622</v>
          </cell>
          <cell r="Q46">
            <v>857.31764721714194</v>
          </cell>
        </row>
        <row r="47">
          <cell r="B47" t="str">
            <v>New Zealand Post Properties Ltd</v>
          </cell>
          <cell r="J47">
            <v>-3403.4407319246748</v>
          </cell>
          <cell r="K47">
            <v>2470.6880940000019</v>
          </cell>
          <cell r="L47">
            <v>5874.1288259246767</v>
          </cell>
          <cell r="N47">
            <v>81585.122582287178</v>
          </cell>
          <cell r="O47">
            <v>7.1999999999999995E-2</v>
          </cell>
          <cell r="P47">
            <v>1999.5093633691622</v>
          </cell>
          <cell r="Q47">
            <v>857.31764721714194</v>
          </cell>
        </row>
        <row r="48">
          <cell r="B48" t="str">
            <v>Revaluation Holding Account</v>
          </cell>
          <cell r="J48">
            <v>0</v>
          </cell>
          <cell r="K48">
            <v>0</v>
          </cell>
          <cell r="L48">
            <v>0</v>
          </cell>
          <cell r="N48">
            <v>0</v>
          </cell>
          <cell r="O48" t="str">
            <v>n.a.</v>
          </cell>
          <cell r="P48">
            <v>0</v>
          </cell>
          <cell r="Q48">
            <v>0</v>
          </cell>
        </row>
        <row r="50">
          <cell r="B50" t="str">
            <v>Letters Group</v>
          </cell>
          <cell r="J50">
            <v>17283.086351089827</v>
          </cell>
          <cell r="K50">
            <v>43274.629667649569</v>
          </cell>
          <cell r="L50">
            <v>25991.543316559746</v>
          </cell>
          <cell r="N50">
            <v>254887.10192798104</v>
          </cell>
          <cell r="O50">
            <v>0.10197276802144237</v>
          </cell>
          <cell r="P50">
            <v>1647.872360012781</v>
          </cell>
          <cell r="Q50">
            <v>-1920.5470669789472</v>
          </cell>
        </row>
        <row r="51">
          <cell r="B51" t="str">
            <v>Letters - Core</v>
          </cell>
          <cell r="J51">
            <v>35742.288136756317</v>
          </cell>
          <cell r="K51">
            <v>51151.51240621358</v>
          </cell>
          <cell r="L51">
            <v>15409.224269457261</v>
          </cell>
          <cell r="N51">
            <v>155648.72999451781</v>
          </cell>
          <cell r="O51">
            <v>9.8999999999999991E-2</v>
          </cell>
          <cell r="P51">
            <v>22715.107965405965</v>
          </cell>
          <cell r="Q51">
            <v>20536.025745482719</v>
          </cell>
        </row>
        <row r="52">
          <cell r="B52" t="str">
            <v>Letters - Retail</v>
          </cell>
          <cell r="J52">
            <v>-17431.08257029167</v>
          </cell>
          <cell r="K52">
            <v>-8338.4398620161883</v>
          </cell>
          <cell r="L52">
            <v>9092.6427082754835</v>
          </cell>
          <cell r="N52">
            <v>84191.136187735945</v>
          </cell>
          <cell r="O52">
            <v>0.10800000000000001</v>
          </cell>
          <cell r="P52">
            <v>3253.1223664332065</v>
          </cell>
          <cell r="Q52">
            <v>2074.4464598049035</v>
          </cell>
        </row>
        <row r="53">
          <cell r="B53" t="str">
            <v>Letters - Transaction Business Unit</v>
          </cell>
          <cell r="J53">
            <v>-6774.7603964194814</v>
          </cell>
          <cell r="K53">
            <v>-5712.0943034285683</v>
          </cell>
          <cell r="L53">
            <v>1062.6660929909128</v>
          </cell>
          <cell r="N53">
            <v>10734.000939302152</v>
          </cell>
          <cell r="O53">
            <v>9.8999999999999977E-2</v>
          </cell>
          <cell r="P53">
            <v>-8017.1661082245409</v>
          </cell>
          <cell r="Q53">
            <v>-8167.442121374771</v>
          </cell>
        </row>
        <row r="54">
          <cell r="B54" t="str">
            <v>Letters - Parcels</v>
          </cell>
          <cell r="J54">
            <v>10848.647847737986</v>
          </cell>
          <cell r="K54">
            <v>10848.647847737986</v>
          </cell>
          <cell r="L54">
            <v>0</v>
          </cell>
          <cell r="N54">
            <v>0</v>
          </cell>
          <cell r="O54" t="str">
            <v>n.a.</v>
          </cell>
          <cell r="P54">
            <v>-15742.757868715766</v>
          </cell>
          <cell r="Q54">
            <v>-15742.757868715766</v>
          </cell>
        </row>
        <row r="55">
          <cell r="B55" t="str">
            <v>Letters - Kiwimail</v>
          </cell>
          <cell r="J55">
            <v>-531.23924469323265</v>
          </cell>
          <cell r="K55">
            <v>-184.41187085714444</v>
          </cell>
          <cell r="L55">
            <v>346.82737383608816</v>
          </cell>
          <cell r="N55">
            <v>3503.3068064251333</v>
          </cell>
          <cell r="O55">
            <v>9.8999999999999991E-2</v>
          </cell>
          <cell r="P55">
            <v>960.72265700365779</v>
          </cell>
          <cell r="Q55">
            <v>911.67636171370577</v>
          </cell>
        </row>
        <row r="56">
          <cell r="B56" t="str">
            <v>Letters - Spare 1</v>
          </cell>
          <cell r="J56">
            <v>0</v>
          </cell>
          <cell r="K56">
            <v>0</v>
          </cell>
          <cell r="L56">
            <v>0</v>
          </cell>
          <cell r="N56">
            <v>0</v>
          </cell>
          <cell r="O56" t="str">
            <v>n.a.</v>
          </cell>
          <cell r="P56">
            <v>0</v>
          </cell>
          <cell r="Q56">
            <v>0</v>
          </cell>
        </row>
        <row r="57">
          <cell r="B57" t="str">
            <v>Letters - Spare 2</v>
          </cell>
          <cell r="J57">
            <v>0</v>
          </cell>
          <cell r="K57">
            <v>0</v>
          </cell>
          <cell r="L57">
            <v>0</v>
          </cell>
          <cell r="N57">
            <v>0</v>
          </cell>
          <cell r="O57" t="str">
            <v>n.a.</v>
          </cell>
          <cell r="P57">
            <v>0</v>
          </cell>
          <cell r="Q57">
            <v>0</v>
          </cell>
        </row>
        <row r="58">
          <cell r="B58" t="str">
            <v>Letters - Management</v>
          </cell>
          <cell r="J58">
            <v>-4570.7674220000927</v>
          </cell>
          <cell r="K58">
            <v>-4490.5845500000923</v>
          </cell>
          <cell r="L58">
            <v>80.182872000000032</v>
          </cell>
          <cell r="N58">
            <v>809.92800000000022</v>
          </cell>
          <cell r="O58">
            <v>9.9000000000000019E-2</v>
          </cell>
          <cell r="P58">
            <v>-1521.1566518897416</v>
          </cell>
          <cell r="Q58">
            <v>-1532.4956438897414</v>
          </cell>
        </row>
        <row r="60">
          <cell r="B60" t="str">
            <v>Distribution Group</v>
          </cell>
          <cell r="J60">
            <v>-3786.9888343736602</v>
          </cell>
          <cell r="K60">
            <v>4436.9259704260794</v>
          </cell>
          <cell r="L60">
            <v>8223.9148047997369</v>
          </cell>
          <cell r="N60">
            <v>82526.270045088022</v>
          </cell>
          <cell r="O60">
            <v>9.9652084121899867E-2</v>
          </cell>
          <cell r="P60">
            <v>11202.848997070803</v>
          </cell>
          <cell r="Q60">
            <v>10047.481216439575</v>
          </cell>
        </row>
        <row r="61">
          <cell r="B61" t="str">
            <v>Distribution - CourierPost</v>
          </cell>
          <cell r="J61">
            <v>-1144.3975844118331</v>
          </cell>
          <cell r="K61">
            <v>2100.1610561626576</v>
          </cell>
          <cell r="L61">
            <v>3244.5586405744907</v>
          </cell>
          <cell r="N61">
            <v>32773.319601762538</v>
          </cell>
          <cell r="O61">
            <v>9.8999999999999977E-2</v>
          </cell>
          <cell r="P61">
            <v>10959.734029178519</v>
          </cell>
          <cell r="Q61">
            <v>10500.907554753843</v>
          </cell>
        </row>
        <row r="62">
          <cell r="B62" t="str">
            <v>Distribution - RuralPost</v>
          </cell>
          <cell r="J62">
            <v>-197.15726298162178</v>
          </cell>
          <cell r="K62">
            <v>208.29411102176334</v>
          </cell>
          <cell r="L62">
            <v>405.45137400338513</v>
          </cell>
          <cell r="N62">
            <v>4095.468424276617</v>
          </cell>
          <cell r="O62">
            <v>9.9000000000000005E-2</v>
          </cell>
          <cell r="P62">
            <v>-58.598751292526771</v>
          </cell>
          <cell r="Q62">
            <v>-115.93530923239939</v>
          </cell>
        </row>
        <row r="63">
          <cell r="B63" t="str">
            <v>Distribution - Transport</v>
          </cell>
          <cell r="J63">
            <v>-1927.4485777863451</v>
          </cell>
          <cell r="K63">
            <v>-586.06778153572327</v>
          </cell>
          <cell r="L63">
            <v>1341.3807962506219</v>
          </cell>
          <cell r="N63">
            <v>13549.300972228504</v>
          </cell>
          <cell r="O63">
            <v>9.8999999999999991E-2</v>
          </cell>
          <cell r="P63">
            <v>2560.2838084060481</v>
          </cell>
          <cell r="Q63">
            <v>2370.5935947948487</v>
          </cell>
        </row>
        <row r="64">
          <cell r="B64" t="str">
            <v>Distribution - Contract Logistics</v>
          </cell>
          <cell r="J64">
            <v>-118.2552975601883</v>
          </cell>
          <cell r="K64">
            <v>527.51354647209882</v>
          </cell>
          <cell r="L64">
            <v>645.76884403228712</v>
          </cell>
          <cell r="N64">
            <v>5979.3411484471035</v>
          </cell>
          <cell r="O64">
            <v>0.10799999999999998</v>
          </cell>
          <cell r="P64">
            <v>196.7344833328724</v>
          </cell>
          <cell r="Q64">
            <v>113.02370725461287</v>
          </cell>
        </row>
        <row r="65">
          <cell r="B65" t="str">
            <v>Distribution - Smack On Time</v>
          </cell>
          <cell r="J65">
            <v>428.52192540645501</v>
          </cell>
          <cell r="K65">
            <v>460.93859600000025</v>
          </cell>
          <cell r="L65">
            <v>32.416670593545206</v>
          </cell>
          <cell r="N65">
            <v>327.4411171065172</v>
          </cell>
          <cell r="O65">
            <v>9.9000000000000005E-2</v>
          </cell>
          <cell r="P65">
            <v>-1166.0073043933537</v>
          </cell>
          <cell r="Q65">
            <v>-1170.5914800328449</v>
          </cell>
        </row>
        <row r="66">
          <cell r="B66" t="str">
            <v>Distribution - XP Group</v>
          </cell>
          <cell r="J66">
            <v>826.65876538231896</v>
          </cell>
          <cell r="K66">
            <v>3004.24458</v>
          </cell>
          <cell r="L66">
            <v>2177.5858146176811</v>
          </cell>
          <cell r="N66">
            <v>21995.816309269503</v>
          </cell>
          <cell r="O66">
            <v>9.9000000000000019E-2</v>
          </cell>
          <cell r="P66">
            <v>-356.46886539874686</v>
          </cell>
          <cell r="Q66">
            <v>-664.41029372851949</v>
          </cell>
        </row>
        <row r="67">
          <cell r="B67" t="str">
            <v>Distribution - Spare 1</v>
          </cell>
          <cell r="J67">
            <v>-1316.7029576947039</v>
          </cell>
          <cell r="K67">
            <v>-1316.7029576947039</v>
          </cell>
          <cell r="L67">
            <v>0</v>
          </cell>
          <cell r="N67">
            <v>0</v>
          </cell>
          <cell r="O67" t="str">
            <v>n.a.</v>
          </cell>
          <cell r="P67">
            <v>-1316.7029576947039</v>
          </cell>
          <cell r="Q67">
            <v>-1316.7029576947039</v>
          </cell>
        </row>
        <row r="68">
          <cell r="B68" t="str">
            <v>Distribution - Spare 2</v>
          </cell>
          <cell r="J68">
            <v>0</v>
          </cell>
          <cell r="K68">
            <v>0</v>
          </cell>
          <cell r="L68">
            <v>0</v>
          </cell>
          <cell r="N68">
            <v>0</v>
          </cell>
          <cell r="O68" t="str">
            <v>n.a.</v>
          </cell>
          <cell r="P68">
            <v>0</v>
          </cell>
          <cell r="Q68">
            <v>0</v>
          </cell>
        </row>
        <row r="69">
          <cell r="B69" t="str">
            <v>Distribution - Management</v>
          </cell>
          <cell r="J69">
            <v>-338.20784472774153</v>
          </cell>
          <cell r="K69">
            <v>38.544819999985293</v>
          </cell>
          <cell r="L69">
            <v>376.75266472772682</v>
          </cell>
          <cell r="N69">
            <v>3805.5824719972406</v>
          </cell>
          <cell r="O69">
            <v>9.9000000000000005E-2</v>
          </cell>
          <cell r="P69">
            <v>383.87455493269783</v>
          </cell>
          <cell r="Q69">
            <v>330.59640032473646</v>
          </cell>
        </row>
        <row r="71">
          <cell r="B71" t="str">
            <v>Stamps Business</v>
          </cell>
          <cell r="J71">
            <v>4275.8601901824313</v>
          </cell>
          <cell r="K71">
            <v>4312.7315185714288</v>
          </cell>
          <cell r="L71">
            <v>36.871328388996979</v>
          </cell>
          <cell r="N71">
            <v>372.43766049491899</v>
          </cell>
          <cell r="O71">
            <v>9.8999999999999991E-2</v>
          </cell>
          <cell r="P71">
            <v>-741.72627506178287</v>
          </cell>
          <cell r="Q71">
            <v>-746.94040230871133</v>
          </cell>
        </row>
        <row r="73">
          <cell r="B73" t="str">
            <v>New Zealand Post International Ltd</v>
          </cell>
          <cell r="J73">
            <v>13008.252767335356</v>
          </cell>
          <cell r="K73">
            <v>14117.549499052107</v>
          </cell>
          <cell r="L73">
            <v>1109.2967317167518</v>
          </cell>
          <cell r="N73">
            <v>11205.0174920884</v>
          </cell>
          <cell r="O73">
            <v>9.9000000000000019E-2</v>
          </cell>
          <cell r="P73">
            <v>10524.726911973039</v>
          </cell>
          <cell r="Q73">
            <v>10367.856667083803</v>
          </cell>
        </row>
        <row r="74">
          <cell r="B74" t="str">
            <v>International Mail</v>
          </cell>
          <cell r="J74">
            <v>12447.661657244627</v>
          </cell>
          <cell r="K74">
            <v>11997.738661372419</v>
          </cell>
          <cell r="L74">
            <v>-449.92299587220873</v>
          </cell>
          <cell r="N74">
            <v>-4544.6767259819062</v>
          </cell>
          <cell r="O74">
            <v>9.9000000000000005E-2</v>
          </cell>
          <cell r="P74">
            <v>7256.3011584073356</v>
          </cell>
          <cell r="Q74">
            <v>7319.9266325710832</v>
          </cell>
        </row>
        <row r="75">
          <cell r="B75" t="str">
            <v>International Consultancy</v>
          </cell>
          <cell r="J75">
            <v>560.59111009072853</v>
          </cell>
          <cell r="K75">
            <v>2119.810837679689</v>
          </cell>
          <cell r="L75">
            <v>1559.2197275889605</v>
          </cell>
          <cell r="N75">
            <v>15749.694218070306</v>
          </cell>
          <cell r="O75">
            <v>9.9000000000000005E-2</v>
          </cell>
          <cell r="P75">
            <v>3268.4257535657034</v>
          </cell>
          <cell r="Q75">
            <v>3047.9300345127194</v>
          </cell>
        </row>
        <row r="77">
          <cell r="B77" t="str">
            <v>Datamail Group</v>
          </cell>
          <cell r="J77">
            <v>463.76447058823533</v>
          </cell>
          <cell r="K77">
            <v>3458.02</v>
          </cell>
          <cell r="L77">
            <v>2994.2555294117647</v>
          </cell>
          <cell r="N77">
            <v>27724.588235294119</v>
          </cell>
          <cell r="O77">
            <v>0.108</v>
          </cell>
          <cell r="P77">
            <v>570.23388235293964</v>
          </cell>
          <cell r="Q77">
            <v>182.0896470588221</v>
          </cell>
        </row>
        <row r="78">
          <cell r="B78" t="str">
            <v>Datamail</v>
          </cell>
          <cell r="J78">
            <v>683.11247058823528</v>
          </cell>
          <cell r="K78">
            <v>3458.02</v>
          </cell>
          <cell r="L78">
            <v>2774.9075294117647</v>
          </cell>
          <cell r="N78">
            <v>25693.588235294119</v>
          </cell>
          <cell r="O78">
            <v>0.108</v>
          </cell>
          <cell r="P78">
            <v>541.79988235293968</v>
          </cell>
          <cell r="Q78">
            <v>182.0896470588221</v>
          </cell>
        </row>
        <row r="79">
          <cell r="B79" t="str">
            <v>Datamail New Zealand Post Goodwill</v>
          </cell>
          <cell r="J79">
            <v>-219.34799999999998</v>
          </cell>
          <cell r="K79">
            <v>0</v>
          </cell>
          <cell r="L79">
            <v>219.34799999999998</v>
          </cell>
          <cell r="N79">
            <v>2031</v>
          </cell>
          <cell r="O79">
            <v>0.108</v>
          </cell>
          <cell r="P79">
            <v>28.433999999999997</v>
          </cell>
          <cell r="Q79">
            <v>0</v>
          </cell>
        </row>
        <row r="81">
          <cell r="B81" t="str">
            <v>Electoral</v>
          </cell>
          <cell r="J81">
            <v>1520.36935757325</v>
          </cell>
          <cell r="K81">
            <v>1821.5556660000007</v>
          </cell>
          <cell r="L81">
            <v>301.18630842675054</v>
          </cell>
          <cell r="N81">
            <v>4183.1431725937573</v>
          </cell>
          <cell r="O81">
            <v>7.2000000000000008E-2</v>
          </cell>
          <cell r="P81">
            <v>516.21237924256843</v>
          </cell>
          <cell r="Q81">
            <v>457.64837482625575</v>
          </cell>
        </row>
        <row r="83">
          <cell r="B83" t="str">
            <v>Information Services</v>
          </cell>
          <cell r="J83">
            <v>-1197.5895976232164</v>
          </cell>
          <cell r="K83">
            <v>-796.26179331194089</v>
          </cell>
          <cell r="L83">
            <v>401.3278043112756</v>
          </cell>
          <cell r="N83">
            <v>4053.8162051644003</v>
          </cell>
          <cell r="O83">
            <v>9.8999999999999991E-2</v>
          </cell>
          <cell r="P83">
            <v>-606.16471618668879</v>
          </cell>
          <cell r="Q83">
            <v>-662.91814305899027</v>
          </cell>
        </row>
        <row r="85">
          <cell r="B85" t="str">
            <v>Corporate</v>
          </cell>
          <cell r="J85">
            <v>-23854.601584863121</v>
          </cell>
          <cell r="K85">
            <v>-22916.196240857142</v>
          </cell>
          <cell r="L85">
            <v>938.40534400598028</v>
          </cell>
          <cell r="N85">
            <v>9478.8418586462631</v>
          </cell>
          <cell r="O85">
            <v>9.9000000000000019E-2</v>
          </cell>
          <cell r="P85">
            <v>-2198.356197605397</v>
          </cell>
          <cell r="Q85">
            <v>-2331.0599836264437</v>
          </cell>
        </row>
        <row r="87">
          <cell r="B87" t="str">
            <v>Other</v>
          </cell>
          <cell r="J87">
            <v>-1520.7403713570138</v>
          </cell>
          <cell r="K87">
            <v>-2141.3594114850607</v>
          </cell>
          <cell r="L87">
            <v>-620.619040128047</v>
          </cell>
          <cell r="N87">
            <v>-6268.8791932125932</v>
          </cell>
          <cell r="O87">
            <v>9.9000000000000046E-2</v>
          </cell>
          <cell r="P87">
            <v>-1418.5980899937226</v>
          </cell>
          <cell r="Q87">
            <v>-1330.8337812887462</v>
          </cell>
        </row>
        <row r="88">
          <cell r="B88" t="str">
            <v>CEO Reserve</v>
          </cell>
          <cell r="J88">
            <v>-1925.5799988057215</v>
          </cell>
          <cell r="K88">
            <v>-1925.58</v>
          </cell>
          <cell r="L88">
            <v>-1.194278494752405E-6</v>
          </cell>
          <cell r="N88">
            <v>-1.2063419138913182E-5</v>
          </cell>
          <cell r="O88">
            <v>9.9000000000000005E-2</v>
          </cell>
          <cell r="P88">
            <v>-2400.1812791907387</v>
          </cell>
          <cell r="Q88">
            <v>-2400.1812790218505</v>
          </cell>
        </row>
        <row r="89">
          <cell r="B89" t="str">
            <v>Residual</v>
          </cell>
          <cell r="J89">
            <v>-370.06113178129226</v>
          </cell>
          <cell r="K89">
            <v>-1366.7794114850608</v>
          </cell>
          <cell r="L89">
            <v>-996.71827970376853</v>
          </cell>
          <cell r="N89">
            <v>-10067.861411149173</v>
          </cell>
          <cell r="O89">
            <v>9.9000000000000032E-2</v>
          </cell>
          <cell r="P89">
            <v>418.68242996701599</v>
          </cell>
          <cell r="Q89">
            <v>559.6324897231043</v>
          </cell>
        </row>
        <row r="90">
          <cell r="B90" t="str">
            <v>Datacom</v>
          </cell>
          <cell r="J90">
            <v>774.90075922999995</v>
          </cell>
          <cell r="K90">
            <v>1151</v>
          </cell>
          <cell r="L90">
            <v>376.09924077000005</v>
          </cell>
          <cell r="N90">
            <v>3798.9822300000001</v>
          </cell>
          <cell r="O90">
            <v>9.9000000000000019E-2</v>
          </cell>
          <cell r="P90">
            <v>562.90075922999995</v>
          </cell>
          <cell r="Q90">
            <v>509.71500800999996</v>
          </cell>
        </row>
        <row r="91">
          <cell r="B91" t="str">
            <v>Spare 1</v>
          </cell>
          <cell r="J91">
            <v>0</v>
          </cell>
          <cell r="K91">
            <v>0</v>
          </cell>
          <cell r="L91">
            <v>0</v>
          </cell>
          <cell r="N91">
            <v>0</v>
          </cell>
          <cell r="O91" t="str">
            <v>n.a.</v>
          </cell>
          <cell r="P91">
            <v>0</v>
          </cell>
          <cell r="Q91">
            <v>0</v>
          </cell>
        </row>
        <row r="92">
          <cell r="B92" t="str">
            <v>Eliminations</v>
          </cell>
          <cell r="J92">
            <v>0</v>
          </cell>
          <cell r="K92">
            <v>0</v>
          </cell>
          <cell r="L92">
            <v>0</v>
          </cell>
          <cell r="N92">
            <v>0</v>
          </cell>
          <cell r="O92" t="str">
            <v>n.a.</v>
          </cell>
          <cell r="P92">
            <v>0</v>
          </cell>
          <cell r="Q92">
            <v>0</v>
          </cell>
        </row>
        <row r="94">
          <cell r="B94" t="str">
            <v>1 Excludes the impact of any movement resulting from a change in the Cost of Capital rate as this is beyond the control of Management</v>
          </cell>
        </row>
        <row r="173">
          <cell r="B173" t="str">
            <v>BUSINESS GROUP/UNIT ANNUAL EVA SUMMARY For 1999/00 Full Year Budget</v>
          </cell>
        </row>
        <row r="176">
          <cell r="B176" t="str">
            <v>CALCULATION PARAMETERS</v>
          </cell>
        </row>
        <row r="178">
          <cell r="B178" t="str">
            <v>Cost of Capital Rate Used :</v>
          </cell>
          <cell r="J178" t="str">
            <v>Company Rate of 9.63%</v>
          </cell>
        </row>
        <row r="179">
          <cell r="B179" t="str">
            <v>Capital Employed Used :</v>
          </cell>
          <cell r="J179" t="str">
            <v>Year Opening, 1 April 1998</v>
          </cell>
        </row>
        <row r="180">
          <cell r="B180" t="str">
            <v>Allocation of Support Group Costs :</v>
          </cell>
          <cell r="J180" t="str">
            <v>Yes, where possible</v>
          </cell>
        </row>
        <row r="181">
          <cell r="B181" t="str">
            <v>Treatment of NZPPL Rent Charges :</v>
          </cell>
          <cell r="J181" t="str">
            <v>Capitalise</v>
          </cell>
        </row>
        <row r="184">
          <cell r="B184" t="str">
            <v>BUSINESS GROUP SUMMARY</v>
          </cell>
        </row>
        <row r="185">
          <cell r="C185" t="str">
            <v>EVA RESULT ($m)</v>
          </cell>
          <cell r="I185" t="str">
            <v>NZ Post</v>
          </cell>
          <cell r="J185" t="str">
            <v>Letters</v>
          </cell>
          <cell r="K185" t="str">
            <v>Distribution</v>
          </cell>
          <cell r="L185" t="str">
            <v>Stamps</v>
          </cell>
          <cell r="M185" t="str">
            <v>NZPIL</v>
          </cell>
          <cell r="N185" t="str">
            <v>Property</v>
          </cell>
          <cell r="O185" t="str">
            <v>Datamail</v>
          </cell>
          <cell r="P185" t="str">
            <v>Electoral</v>
          </cell>
          <cell r="Q185" t="str">
            <v>Info Serv</v>
          </cell>
          <cell r="R185" t="str">
            <v>Corporate</v>
          </cell>
          <cell r="S185" t="str">
            <v>Other</v>
          </cell>
        </row>
        <row r="187">
          <cell r="D187" t="str">
            <v>EVA</v>
          </cell>
          <cell r="I187">
            <v>2.7879720166275801</v>
          </cell>
          <cell r="J187">
            <v>17.283086351089949</v>
          </cell>
          <cell r="K187">
            <v>-3.7869888343736111</v>
          </cell>
          <cell r="L187">
            <v>4.2758601901824314</v>
          </cell>
          <cell r="M187">
            <v>13.008252767335346</v>
          </cell>
          <cell r="N187">
            <v>-3.4034407319246722</v>
          </cell>
          <cell r="O187">
            <v>0.46376447058823533</v>
          </cell>
          <cell r="P187">
            <v>1.52036935757325</v>
          </cell>
          <cell r="Q187">
            <v>-1.1975895976232165</v>
          </cell>
          <cell r="R187">
            <v>-23.854601584863122</v>
          </cell>
          <cell r="S187">
            <v>-1.5207403713570138</v>
          </cell>
        </row>
        <row r="188">
          <cell r="D188" t="str">
            <v>NOPAT</v>
          </cell>
          <cell r="I188">
            <v>48.038282970045223</v>
          </cell>
          <cell r="J188">
            <v>43.274629667649691</v>
          </cell>
          <cell r="K188">
            <v>4.4369259704261257</v>
          </cell>
          <cell r="L188">
            <v>4.3127315185714288</v>
          </cell>
          <cell r="M188">
            <v>14.117549499052096</v>
          </cell>
          <cell r="N188">
            <v>2.470688094000002</v>
          </cell>
          <cell r="O188">
            <v>3.4580199999999999</v>
          </cell>
          <cell r="P188">
            <v>1.8215556660000007</v>
          </cell>
          <cell r="Q188">
            <v>-0.79626179331194091</v>
          </cell>
          <cell r="R188">
            <v>-22.916196240857143</v>
          </cell>
          <cell r="S188">
            <v>-2.1413594114850607</v>
          </cell>
        </row>
        <row r="189">
          <cell r="D189" t="str">
            <v>Capital Charge</v>
          </cell>
          <cell r="I189">
            <v>45.250310953417639</v>
          </cell>
          <cell r="J189">
            <v>25.991543316559742</v>
          </cell>
          <cell r="K189">
            <v>8.2239148047997368</v>
          </cell>
          <cell r="L189">
            <v>3.6871328388996975E-2</v>
          </cell>
          <cell r="M189">
            <v>1.1092967317167517</v>
          </cell>
          <cell r="N189">
            <v>5.8741288259246742</v>
          </cell>
          <cell r="O189">
            <v>2.9942555294117645</v>
          </cell>
          <cell r="P189">
            <v>0.30118630842675054</v>
          </cell>
          <cell r="Q189">
            <v>0.40132780431127563</v>
          </cell>
          <cell r="R189">
            <v>0.9384053440059803</v>
          </cell>
          <cell r="S189">
            <v>-0.62061904012804703</v>
          </cell>
        </row>
        <row r="191">
          <cell r="D191" t="str">
            <v>Opening Capital Employed</v>
          </cell>
          <cell r="I191">
            <v>469.74745998642544</v>
          </cell>
          <cell r="J191">
            <v>254.88710192798101</v>
          </cell>
          <cell r="K191">
            <v>82.526270045088026</v>
          </cell>
          <cell r="L191">
            <v>0.372437660494919</v>
          </cell>
          <cell r="M191">
            <v>11.2050174920884</v>
          </cell>
          <cell r="N191">
            <v>81.585122582287184</v>
          </cell>
          <cell r="O191">
            <v>27.724588235294117</v>
          </cell>
          <cell r="P191">
            <v>4.1831431725937573</v>
          </cell>
          <cell r="Q191">
            <v>4.0538162051644004</v>
          </cell>
          <cell r="R191">
            <v>9.4788418586462626</v>
          </cell>
          <cell r="S191">
            <v>-6.2688791932125936</v>
          </cell>
        </row>
        <row r="192">
          <cell r="D192" t="str">
            <v>Movement in EVA</v>
          </cell>
          <cell r="I192">
            <v>21.496558615174113</v>
          </cell>
          <cell r="J192">
            <v>1.6478723600130325</v>
          </cell>
          <cell r="K192">
            <v>11.202848997070838</v>
          </cell>
          <cell r="L192">
            <v>-0.7417262750617829</v>
          </cell>
          <cell r="M192">
            <v>10.524726911973016</v>
          </cell>
          <cell r="N192">
            <v>1.9995093633691623</v>
          </cell>
          <cell r="O192">
            <v>0.57023388235293992</v>
          </cell>
          <cell r="P192">
            <v>0.51621237924256846</v>
          </cell>
          <cell r="Q192">
            <v>-0.60616471618668877</v>
          </cell>
          <cell r="R192">
            <v>-2.1983561976053969</v>
          </cell>
          <cell r="S192">
            <v>-1.4185980899937227</v>
          </cell>
        </row>
        <row r="193">
          <cell r="D193" t="str">
            <v>Mgmt Movement in EVA</v>
          </cell>
          <cell r="I193">
            <v>15.145773351840878</v>
          </cell>
          <cell r="J193">
            <v>-2.0587663763631623</v>
          </cell>
          <cell r="K193">
            <v>10.037765539769119</v>
          </cell>
          <cell r="L193">
            <v>-0.74694040230871128</v>
          </cell>
          <cell r="M193">
            <v>10.367856667083776</v>
          </cell>
          <cell r="N193">
            <v>0.85731764721714199</v>
          </cell>
          <cell r="O193">
            <v>0.18208964705882211</v>
          </cell>
          <cell r="P193">
            <v>0.45764837482625575</v>
          </cell>
          <cell r="Q193">
            <v>-0.66291814305899022</v>
          </cell>
          <cell r="R193">
            <v>-2.3310599836264436</v>
          </cell>
          <cell r="S193">
            <v>-1.3308337812887463</v>
          </cell>
        </row>
        <row r="334">
          <cell r="B334" t="str">
            <v>EVA PERFORMANCE SUMMARY BY BUSINESS UNIT   :   1999/00 Full Year Budget</v>
          </cell>
        </row>
        <row r="384">
          <cell r="B384" t="str">
            <v>EVA PERFORMANCE SUMMARY BY BUSINESS UNIT   :   1999/00 Full Year Budget</v>
          </cell>
        </row>
        <row r="434">
          <cell r="B434" t="str">
            <v>EVA PERFORMANCE SUMMARY BY BUSINESS UNIT   :   1999/00 Full Year Budget</v>
          </cell>
        </row>
        <row r="484">
          <cell r="B484" t="str">
            <v>EVA PERFORMANCE SUMMARY BY BUSINESS UNIT   :   1999/00 Full Year Budget</v>
          </cell>
        </row>
      </sheetData>
      <sheetData sheetId="9" refreshError="1">
        <row r="2">
          <cell r="B2" t="str">
            <v>Contents</v>
          </cell>
        </row>
        <row r="4">
          <cell r="K4" t="str">
            <v>Page</v>
          </cell>
        </row>
        <row r="6">
          <cell r="B6" t="str">
            <v>Introduction</v>
          </cell>
        </row>
        <row r="7">
          <cell r="C7" t="str">
            <v>Introduction</v>
          </cell>
          <cell r="K7">
            <v>1</v>
          </cell>
        </row>
        <row r="8">
          <cell r="C8" t="str">
            <v>EVA Defined</v>
          </cell>
          <cell r="K8">
            <v>1</v>
          </cell>
        </row>
        <row r="9">
          <cell r="C9" t="str">
            <v>EVA at New Zealand Post</v>
          </cell>
          <cell r="K9">
            <v>2</v>
          </cell>
        </row>
        <row r="10">
          <cell r="C10" t="str">
            <v>EVA Adjustment Principles</v>
          </cell>
          <cell r="K10">
            <v>2</v>
          </cell>
        </row>
        <row r="11">
          <cell r="C11" t="str">
            <v>EVA Adjustments</v>
          </cell>
          <cell r="K11">
            <v>3</v>
          </cell>
        </row>
        <row r="12">
          <cell r="C12" t="str">
            <v>EVA Policy Objectives</v>
          </cell>
          <cell r="K12">
            <v>4</v>
          </cell>
        </row>
        <row r="13">
          <cell r="C13" t="str">
            <v>EVA Drivers</v>
          </cell>
          <cell r="K13">
            <v>5</v>
          </cell>
        </row>
        <row r="14">
          <cell r="C14" t="str">
            <v>Key Questions</v>
          </cell>
          <cell r="K14">
            <v>6</v>
          </cell>
        </row>
        <row r="16">
          <cell r="B16" t="str">
            <v>EVA Result Notes and Assumptions</v>
          </cell>
        </row>
        <row r="17">
          <cell r="C17" t="str">
            <v>Summary of EVA Policy Changes</v>
          </cell>
          <cell r="K17">
            <v>7</v>
          </cell>
        </row>
        <row r="18">
          <cell r="C18" t="str">
            <v>Data Input</v>
          </cell>
          <cell r="K18">
            <v>8</v>
          </cell>
        </row>
        <row r="19">
          <cell r="C19" t="str">
            <v>Capital Employed Allocation</v>
          </cell>
          <cell r="K19">
            <v>8</v>
          </cell>
        </row>
        <row r="20">
          <cell r="C20" t="str">
            <v>Other Allocations</v>
          </cell>
          <cell r="K20">
            <v>9</v>
          </cell>
        </row>
        <row r="21">
          <cell r="C21" t="str">
            <v>Capitalisation Rules</v>
          </cell>
          <cell r="K21">
            <v>11</v>
          </cell>
        </row>
        <row r="22">
          <cell r="C22" t="str">
            <v>Cost of Capital</v>
          </cell>
          <cell r="K22">
            <v>12</v>
          </cell>
        </row>
        <row r="24">
          <cell r="B24" t="str">
            <v>EVA Results</v>
          </cell>
        </row>
        <row r="25">
          <cell r="C25" t="str">
            <v>EVA By Key Reporting Units Graph</v>
          </cell>
          <cell r="K25">
            <v>13</v>
          </cell>
        </row>
        <row r="26">
          <cell r="C26" t="str">
            <v>Summary of EVA Movement Between Edition 1 and Edition 2</v>
          </cell>
          <cell r="K26">
            <v>14</v>
          </cell>
        </row>
        <row r="27">
          <cell r="C27" t="str">
            <v>EVA Using Company and Business Unit Cost of Capital Rates</v>
          </cell>
          <cell r="K27">
            <v>15</v>
          </cell>
        </row>
        <row r="28">
          <cell r="C28" t="str">
            <v>Business Group EVA Summary Table</v>
          </cell>
          <cell r="K28">
            <v>16</v>
          </cell>
        </row>
        <row r="29">
          <cell r="C29" t="str">
            <v>Business Group EVA Summary Graphs</v>
          </cell>
          <cell r="K29">
            <v>17</v>
          </cell>
        </row>
        <row r="30">
          <cell r="C30" t="str">
            <v>New Zealand Post</v>
          </cell>
          <cell r="K30">
            <v>21</v>
          </cell>
        </row>
        <row r="31">
          <cell r="C31" t="str">
            <v>Letters</v>
          </cell>
          <cell r="K31">
            <v>23</v>
          </cell>
        </row>
        <row r="32">
          <cell r="C32" t="str">
            <v>Distribution</v>
          </cell>
          <cell r="K32">
            <v>31</v>
          </cell>
        </row>
        <row r="33">
          <cell r="C33" t="str">
            <v>Stamps</v>
          </cell>
          <cell r="K33">
            <v>40</v>
          </cell>
        </row>
        <row r="34">
          <cell r="C34" t="str">
            <v>International</v>
          </cell>
          <cell r="K34">
            <v>42</v>
          </cell>
        </row>
        <row r="35">
          <cell r="C35" t="str">
            <v>Property</v>
          </cell>
          <cell r="K35">
            <v>46</v>
          </cell>
        </row>
        <row r="36">
          <cell r="C36" t="str">
            <v>Electoral</v>
          </cell>
          <cell r="K36">
            <v>50</v>
          </cell>
        </row>
        <row r="37">
          <cell r="C37" t="str">
            <v>Datamail</v>
          </cell>
          <cell r="K37">
            <v>52</v>
          </cell>
        </row>
        <row r="38">
          <cell r="C38" t="str">
            <v>Information Services</v>
          </cell>
          <cell r="K38">
            <v>54</v>
          </cell>
        </row>
        <row r="39">
          <cell r="C39" t="str">
            <v>Corporate</v>
          </cell>
          <cell r="K39">
            <v>56</v>
          </cell>
        </row>
        <row r="40">
          <cell r="C40" t="str">
            <v>CEO Reserve</v>
          </cell>
          <cell r="K40">
            <v>58</v>
          </cell>
        </row>
        <row r="41">
          <cell r="C41" t="str">
            <v>Residual</v>
          </cell>
          <cell r="K41">
            <v>60</v>
          </cell>
        </row>
        <row r="42">
          <cell r="C42" t="str">
            <v>Eliminations</v>
          </cell>
          <cell r="K42">
            <v>62</v>
          </cell>
        </row>
        <row r="46">
          <cell r="B46" t="str">
            <v>EVA Adjustments</v>
          </cell>
          <cell r="K46">
            <v>70</v>
          </cell>
        </row>
        <row r="51">
          <cell r="B51" t="str">
            <v>Introduction</v>
          </cell>
        </row>
        <row r="53">
          <cell r="K53" t="str">
            <v>Page</v>
          </cell>
        </row>
        <row r="55">
          <cell r="B55" t="str">
            <v>Introduction</v>
          </cell>
          <cell r="K55">
            <v>1</v>
          </cell>
        </row>
        <row r="56">
          <cell r="B56" t="str">
            <v>EVA Defined</v>
          </cell>
          <cell r="K56">
            <v>1</v>
          </cell>
        </row>
        <row r="57">
          <cell r="B57" t="str">
            <v>EVA at New Zealand Post</v>
          </cell>
          <cell r="K57">
            <v>2</v>
          </cell>
        </row>
        <row r="58">
          <cell r="B58" t="str">
            <v>EVA Adjustment Principles</v>
          </cell>
          <cell r="K58">
            <v>2</v>
          </cell>
        </row>
        <row r="59">
          <cell r="B59" t="str">
            <v>EVA Adjustments</v>
          </cell>
          <cell r="K59">
            <v>3</v>
          </cell>
        </row>
        <row r="60">
          <cell r="B60" t="str">
            <v>EVA Policy Objectives</v>
          </cell>
          <cell r="K60">
            <v>4</v>
          </cell>
        </row>
        <row r="61">
          <cell r="B61" t="str">
            <v>EVA Drivers</v>
          </cell>
          <cell r="K61">
            <v>5</v>
          </cell>
        </row>
        <row r="62">
          <cell r="B62" t="str">
            <v>Key Questions</v>
          </cell>
          <cell r="K62">
            <v>6</v>
          </cell>
        </row>
        <row r="68">
          <cell r="B68" t="str">
            <v>EVA Result Notes and Assumptions</v>
          </cell>
        </row>
        <row r="72">
          <cell r="B72" t="str">
            <v>Summary of EVA Policy Changes</v>
          </cell>
          <cell r="K72">
            <v>7</v>
          </cell>
        </row>
        <row r="73">
          <cell r="B73" t="str">
            <v>Data Input</v>
          </cell>
          <cell r="K73">
            <v>8</v>
          </cell>
        </row>
        <row r="74">
          <cell r="B74" t="str">
            <v>Capital Employed Allocation</v>
          </cell>
          <cell r="K74">
            <v>8</v>
          </cell>
        </row>
        <row r="75">
          <cell r="B75" t="str">
            <v>Other Allocations</v>
          </cell>
          <cell r="K75">
            <v>9</v>
          </cell>
        </row>
        <row r="76">
          <cell r="B76" t="str">
            <v>Capitalisation Rules</v>
          </cell>
          <cell r="K76">
            <v>11</v>
          </cell>
        </row>
        <row r="77">
          <cell r="B77" t="str">
            <v>Cost of Capital</v>
          </cell>
          <cell r="K77">
            <v>12</v>
          </cell>
        </row>
        <row r="83">
          <cell r="B83" t="str">
            <v>EVA Results</v>
          </cell>
        </row>
        <row r="85">
          <cell r="K85" t="str">
            <v>Page</v>
          </cell>
        </row>
        <row r="87">
          <cell r="B87" t="str">
            <v>EVA By Key Reporting Units Graph</v>
          </cell>
          <cell r="K87">
            <v>13</v>
          </cell>
        </row>
        <row r="88">
          <cell r="B88" t="str">
            <v>Summary of EVA Movement Between Edition 1 and Edition 2</v>
          </cell>
          <cell r="K88">
            <v>14</v>
          </cell>
        </row>
        <row r="89">
          <cell r="B89" t="str">
            <v>EVA Using Company and Business Unit Cost of Capital Rates</v>
          </cell>
          <cell r="K89">
            <v>15</v>
          </cell>
        </row>
        <row r="90">
          <cell r="B90" t="str">
            <v>Business Group EVA Summary Table</v>
          </cell>
          <cell r="K90">
            <v>16</v>
          </cell>
        </row>
        <row r="91">
          <cell r="B91" t="str">
            <v>Business Group EVA Summary Graphs</v>
          </cell>
          <cell r="K91">
            <v>17</v>
          </cell>
        </row>
        <row r="92">
          <cell r="B92" t="str">
            <v>New Zealand Post</v>
          </cell>
          <cell r="K92">
            <v>21</v>
          </cell>
        </row>
        <row r="93">
          <cell r="B93" t="str">
            <v>Letters</v>
          </cell>
          <cell r="K93">
            <v>23</v>
          </cell>
        </row>
        <row r="94">
          <cell r="B94" t="str">
            <v>Distribution</v>
          </cell>
          <cell r="K94">
            <v>31</v>
          </cell>
        </row>
        <row r="95">
          <cell r="B95" t="str">
            <v>Stamps</v>
          </cell>
          <cell r="K95">
            <v>40</v>
          </cell>
        </row>
        <row r="97">
          <cell r="B97" t="str">
            <v>Property</v>
          </cell>
          <cell r="K97">
            <v>46</v>
          </cell>
        </row>
        <row r="98">
          <cell r="B98" t="str">
            <v>Electoral</v>
          </cell>
          <cell r="K98">
            <v>50</v>
          </cell>
        </row>
        <row r="99">
          <cell r="B99" t="str">
            <v>Datamail</v>
          </cell>
          <cell r="K99">
            <v>52</v>
          </cell>
        </row>
        <row r="100">
          <cell r="B100" t="str">
            <v>Information Services</v>
          </cell>
          <cell r="K100">
            <v>54</v>
          </cell>
        </row>
        <row r="101">
          <cell r="B101" t="str">
            <v>Corporate</v>
          </cell>
          <cell r="K101">
            <v>56</v>
          </cell>
        </row>
        <row r="102">
          <cell r="B102" t="str">
            <v>CEO Reserve</v>
          </cell>
          <cell r="K102">
            <v>58</v>
          </cell>
        </row>
        <row r="103">
          <cell r="B103" t="str">
            <v>Residual</v>
          </cell>
          <cell r="K103">
            <v>60</v>
          </cell>
        </row>
        <row r="104">
          <cell r="B104" t="str">
            <v>Eliminations</v>
          </cell>
          <cell r="K104">
            <v>62</v>
          </cell>
        </row>
        <row r="110">
          <cell r="B110" t="str">
            <v>Accounting Balance Sheet</v>
          </cell>
        </row>
        <row r="120">
          <cell r="B120" t="str">
            <v>EVA Adjustments</v>
          </cell>
        </row>
        <row r="122">
          <cell r="K122" t="str">
            <v>Page</v>
          </cell>
        </row>
        <row r="124">
          <cell r="B124" t="str">
            <v>Severances</v>
          </cell>
          <cell r="K124">
            <v>70</v>
          </cell>
        </row>
        <row r="125">
          <cell r="B125" t="str">
            <v>Abnormal Items</v>
          </cell>
          <cell r="K125">
            <v>71</v>
          </cell>
        </row>
      </sheetData>
      <sheetData sheetId="10" refreshError="1">
        <row r="15">
          <cell r="G15">
            <v>8</v>
          </cell>
        </row>
        <row r="56">
          <cell r="B56" t="str">
            <v>Business Units:</v>
          </cell>
          <cell r="G56">
            <v>38</v>
          </cell>
          <cell r="I56" t="str">
            <v>Calculated - Number of Business Units.</v>
          </cell>
        </row>
        <row r="58">
          <cell r="B58" t="str">
            <v>No.</v>
          </cell>
          <cell r="C58" t="str">
            <v>Data</v>
          </cell>
          <cell r="D58" t="str">
            <v>S/Name</v>
          </cell>
          <cell r="E58" t="str">
            <v>Long Name</v>
          </cell>
        </row>
        <row r="59">
          <cell r="B59">
            <v>1</v>
          </cell>
          <cell r="C59" t="str">
            <v>Data1</v>
          </cell>
          <cell r="D59" t="str">
            <v>NZPG</v>
          </cell>
          <cell r="E59" t="str">
            <v>New Zealand Post Group</v>
          </cell>
        </row>
        <row r="60">
          <cell r="B60">
            <v>2</v>
          </cell>
          <cell r="C60" t="str">
            <v>Data2</v>
          </cell>
          <cell r="D60" t="str">
            <v>LG</v>
          </cell>
          <cell r="E60" t="str">
            <v>Letters Group</v>
          </cell>
          <cell r="I60">
            <v>2</v>
          </cell>
          <cell r="K60" t="str">
            <v>This no. is linked to the Surplus Cash EVA adjustment.</v>
          </cell>
        </row>
        <row r="61">
          <cell r="B61">
            <v>3</v>
          </cell>
          <cell r="C61" t="str">
            <v>Data3</v>
          </cell>
          <cell r="D61" t="str">
            <v>LL</v>
          </cell>
          <cell r="E61" t="str">
            <v>Letters - Core</v>
          </cell>
        </row>
        <row r="62">
          <cell r="B62">
            <v>4</v>
          </cell>
          <cell r="C62" t="str">
            <v>Data4</v>
          </cell>
          <cell r="D62" t="str">
            <v>LR</v>
          </cell>
          <cell r="E62" t="str">
            <v>Letters - Retail</v>
          </cell>
        </row>
        <row r="63">
          <cell r="B63">
            <v>5</v>
          </cell>
          <cell r="C63" t="str">
            <v>Data5</v>
          </cell>
          <cell r="D63" t="str">
            <v>LB</v>
          </cell>
          <cell r="E63" t="str">
            <v>Letters - Transaction Business Unit</v>
          </cell>
        </row>
        <row r="64">
          <cell r="B64">
            <v>6</v>
          </cell>
          <cell r="C64" t="str">
            <v>Data6</v>
          </cell>
          <cell r="D64" t="str">
            <v>LP</v>
          </cell>
          <cell r="E64" t="str">
            <v>Letters - Parcels</v>
          </cell>
        </row>
        <row r="65">
          <cell r="B65">
            <v>7</v>
          </cell>
          <cell r="C65" t="str">
            <v>Data7</v>
          </cell>
          <cell r="D65" t="str">
            <v>LK</v>
          </cell>
          <cell r="E65" t="str">
            <v>Letters - Kiwimail</v>
          </cell>
          <cell r="I65">
            <v>7</v>
          </cell>
          <cell r="K65" t="str">
            <v>This no. is linked to the Surplus Cash EVA adjustment.</v>
          </cell>
        </row>
        <row r="66">
          <cell r="B66">
            <v>8</v>
          </cell>
          <cell r="C66" t="str">
            <v>Data8</v>
          </cell>
          <cell r="D66" t="str">
            <v>L1</v>
          </cell>
          <cell r="E66" t="str">
            <v>Letters - Spare 1</v>
          </cell>
        </row>
        <row r="67">
          <cell r="B67">
            <v>9</v>
          </cell>
          <cell r="C67" t="str">
            <v>Data9</v>
          </cell>
          <cell r="D67" t="str">
            <v>L2</v>
          </cell>
          <cell r="E67" t="str">
            <v>Letters - Spare 2</v>
          </cell>
        </row>
        <row r="68">
          <cell r="B68">
            <v>10</v>
          </cell>
          <cell r="C68" t="str">
            <v>Data10</v>
          </cell>
          <cell r="D68" t="str">
            <v>LM</v>
          </cell>
          <cell r="E68" t="str">
            <v>Letters - Management</v>
          </cell>
          <cell r="I68" t="str">
            <v>2 - ( 3 + 4 + 5 + 6 + 7 + 8 + 9 )</v>
          </cell>
        </row>
        <row r="69">
          <cell r="B69">
            <v>11</v>
          </cell>
          <cell r="C69" t="str">
            <v>Data11</v>
          </cell>
          <cell r="D69" t="str">
            <v>DG</v>
          </cell>
          <cell r="E69" t="str">
            <v>Distribution Group</v>
          </cell>
          <cell r="I69">
            <v>11</v>
          </cell>
          <cell r="K69" t="str">
            <v>This no. is linked to the Surplus Cash EVA adjustment.</v>
          </cell>
        </row>
        <row r="70">
          <cell r="B70">
            <v>12</v>
          </cell>
          <cell r="C70" t="str">
            <v>Data12</v>
          </cell>
          <cell r="D70" t="str">
            <v>DC</v>
          </cell>
          <cell r="E70" t="str">
            <v>Distribution - CourierPost</v>
          </cell>
        </row>
        <row r="71">
          <cell r="B71">
            <v>13</v>
          </cell>
          <cell r="C71" t="str">
            <v>Data13</v>
          </cell>
          <cell r="D71" t="str">
            <v>DR</v>
          </cell>
          <cell r="E71" t="str">
            <v>Distribution - RuralPost</v>
          </cell>
        </row>
        <row r="72">
          <cell r="B72">
            <v>14</v>
          </cell>
          <cell r="C72" t="str">
            <v>Data14</v>
          </cell>
          <cell r="D72" t="str">
            <v>DT</v>
          </cell>
          <cell r="E72" t="str">
            <v>Distribution - Transport</v>
          </cell>
        </row>
        <row r="73">
          <cell r="B73">
            <v>15</v>
          </cell>
          <cell r="C73" t="str">
            <v>Data15</v>
          </cell>
          <cell r="D73" t="str">
            <v>DL</v>
          </cell>
          <cell r="E73" t="str">
            <v>Distribution - Contract Logistics</v>
          </cell>
        </row>
        <row r="74">
          <cell r="B74">
            <v>16</v>
          </cell>
          <cell r="C74" t="str">
            <v>Data16</v>
          </cell>
          <cell r="D74" t="str">
            <v>DS</v>
          </cell>
          <cell r="E74" t="str">
            <v>Distribution - Smack On Time</v>
          </cell>
          <cell r="I74">
            <v>16</v>
          </cell>
          <cell r="K74" t="str">
            <v>This no. is linked to the Surplus Cash EVA adjustment.</v>
          </cell>
        </row>
        <row r="75">
          <cell r="B75">
            <v>17</v>
          </cell>
          <cell r="C75" t="str">
            <v>Data17</v>
          </cell>
          <cell r="D75" t="str">
            <v>DX</v>
          </cell>
          <cell r="E75" t="str">
            <v>Distribution - XP Group</v>
          </cell>
          <cell r="I75">
            <v>17</v>
          </cell>
          <cell r="K75" t="str">
            <v>This no. is linked to the Surplus Cash EVA adjustment.</v>
          </cell>
        </row>
        <row r="76">
          <cell r="B76">
            <v>18</v>
          </cell>
          <cell r="C76" t="str">
            <v>Data18</v>
          </cell>
          <cell r="D76" t="str">
            <v>DA</v>
          </cell>
          <cell r="E76" t="str">
            <v>Distribution - Ansett Express Ltd</v>
          </cell>
        </row>
        <row r="77">
          <cell r="B77">
            <v>19</v>
          </cell>
          <cell r="C77" t="str">
            <v>Data19</v>
          </cell>
          <cell r="D77" t="str">
            <v>D1</v>
          </cell>
          <cell r="E77" t="str">
            <v>Distribution - Spare 1</v>
          </cell>
        </row>
        <row r="78">
          <cell r="B78">
            <v>20</v>
          </cell>
          <cell r="C78" t="str">
            <v>Data20</v>
          </cell>
          <cell r="D78" t="str">
            <v>DM</v>
          </cell>
          <cell r="E78" t="str">
            <v>Distribution - Management</v>
          </cell>
          <cell r="I78" t="str">
            <v>11 - ( 12 + 13 + 14 + 15 + 16 + 17 + 18 + 19 )</v>
          </cell>
        </row>
        <row r="79">
          <cell r="B79">
            <v>21</v>
          </cell>
          <cell r="C79" t="str">
            <v>Data21</v>
          </cell>
          <cell r="D79" t="str">
            <v>SB</v>
          </cell>
          <cell r="E79" t="str">
            <v>Stamps Business</v>
          </cell>
        </row>
        <row r="80">
          <cell r="B80">
            <v>22</v>
          </cell>
          <cell r="C80" t="str">
            <v>Data22</v>
          </cell>
          <cell r="D80" t="str">
            <v>IG</v>
          </cell>
          <cell r="E80" t="str">
            <v>New Zealand Post International Ltd</v>
          </cell>
          <cell r="I80" t="str">
            <v>23 + 24</v>
          </cell>
        </row>
        <row r="81">
          <cell r="B81">
            <v>23</v>
          </cell>
          <cell r="C81" t="str">
            <v>Data23</v>
          </cell>
          <cell r="D81" t="str">
            <v>IM</v>
          </cell>
          <cell r="E81" t="str">
            <v>International Mail</v>
          </cell>
        </row>
        <row r="82">
          <cell r="B82">
            <v>24</v>
          </cell>
          <cell r="C82" t="str">
            <v>Data24</v>
          </cell>
          <cell r="D82" t="str">
            <v>IC</v>
          </cell>
          <cell r="E82" t="str">
            <v>International Consultancy</v>
          </cell>
        </row>
        <row r="83">
          <cell r="B83">
            <v>25</v>
          </cell>
          <cell r="C83" t="str">
            <v>Data25</v>
          </cell>
          <cell r="D83" t="str">
            <v>PROP</v>
          </cell>
          <cell r="E83" t="str">
            <v>Property Group</v>
          </cell>
          <cell r="I83">
            <v>25</v>
          </cell>
          <cell r="K83" t="str">
            <v>The BU number for NZPPL is linked to the treatment of Rent Charges Paid to NZPPL.</v>
          </cell>
        </row>
        <row r="84">
          <cell r="B84">
            <v>26</v>
          </cell>
          <cell r="C84" t="str">
            <v>Data26</v>
          </cell>
          <cell r="D84" t="str">
            <v>ZP</v>
          </cell>
          <cell r="E84" t="str">
            <v>New Zealand Post Properties Ltd</v>
          </cell>
          <cell r="I84">
            <v>26</v>
          </cell>
          <cell r="K84" t="str">
            <v>The BU number for NZPPL is linked to the treatment of Rent Charges Paid to NZPPL.</v>
          </cell>
        </row>
        <row r="85">
          <cell r="B85">
            <v>27</v>
          </cell>
          <cell r="C85" t="str">
            <v>Data27</v>
          </cell>
          <cell r="D85" t="str">
            <v>ZR</v>
          </cell>
          <cell r="E85" t="str">
            <v>Revaluation Holding Account</v>
          </cell>
          <cell r="I85">
            <v>27</v>
          </cell>
          <cell r="K85" t="str">
            <v>The BU number for NZPPL is linked to the treatment of Rent Charges Paid to NZPPL.</v>
          </cell>
        </row>
        <row r="86">
          <cell r="B86">
            <v>28</v>
          </cell>
          <cell r="C86" t="str">
            <v>Data28</v>
          </cell>
          <cell r="D86" t="str">
            <v>DATA</v>
          </cell>
          <cell r="E86" t="str">
            <v>Datamail Group</v>
          </cell>
          <cell r="I86">
            <v>28</v>
          </cell>
          <cell r="K86" t="str">
            <v>This no. is linked to the Surplus Cash EVA adjustment.</v>
          </cell>
        </row>
        <row r="87">
          <cell r="B87">
            <v>29</v>
          </cell>
          <cell r="C87" t="str">
            <v>Data29</v>
          </cell>
          <cell r="D87" t="str">
            <v>PD</v>
          </cell>
          <cell r="E87" t="str">
            <v>Datamail</v>
          </cell>
          <cell r="I87">
            <v>29</v>
          </cell>
          <cell r="K87" t="str">
            <v>This no. is linked to the Surplus Cash EVA adjustment.</v>
          </cell>
        </row>
        <row r="88">
          <cell r="B88">
            <v>30</v>
          </cell>
          <cell r="C88" t="str">
            <v>Data30</v>
          </cell>
          <cell r="D88" t="str">
            <v>PG</v>
          </cell>
          <cell r="E88" t="str">
            <v>Datamail NZ Post Goodwill</v>
          </cell>
        </row>
        <row r="89">
          <cell r="B89">
            <v>31</v>
          </cell>
          <cell r="C89" t="str">
            <v>Data31</v>
          </cell>
          <cell r="D89" t="str">
            <v>EE</v>
          </cell>
          <cell r="E89" t="str">
            <v>Electoral</v>
          </cell>
        </row>
        <row r="90">
          <cell r="B90">
            <v>32</v>
          </cell>
          <cell r="C90" t="str">
            <v>Data32</v>
          </cell>
          <cell r="D90" t="str">
            <v>CI</v>
          </cell>
          <cell r="E90" t="str">
            <v>Information Services</v>
          </cell>
          <cell r="I90" t="str">
            <v>See Note 1 below.</v>
          </cell>
        </row>
        <row r="91">
          <cell r="B91">
            <v>33</v>
          </cell>
          <cell r="C91" t="str">
            <v>Data33</v>
          </cell>
          <cell r="D91" t="str">
            <v>CG</v>
          </cell>
          <cell r="E91" t="str">
            <v>Corporate</v>
          </cell>
          <cell r="I91" t="str">
            <v>See Note 2 below.</v>
          </cell>
        </row>
        <row r="92">
          <cell r="B92">
            <v>34</v>
          </cell>
          <cell r="C92" t="str">
            <v>Data34</v>
          </cell>
          <cell r="D92" t="str">
            <v>CX</v>
          </cell>
          <cell r="E92" t="str">
            <v>CEO Reserve</v>
          </cell>
        </row>
        <row r="93">
          <cell r="B93">
            <v>35</v>
          </cell>
          <cell r="C93" t="str">
            <v>Data35</v>
          </cell>
          <cell r="D93" t="str">
            <v>RES</v>
          </cell>
          <cell r="E93" t="str">
            <v>Residual</v>
          </cell>
          <cell r="I93">
            <v>35</v>
          </cell>
          <cell r="K93" t="str">
            <v>1 - ( sum of individual BUs ).  This no. is linked to the Surplus Cash EVA adjustment.</v>
          </cell>
        </row>
        <row r="94">
          <cell r="B94">
            <v>36</v>
          </cell>
          <cell r="C94" t="str">
            <v>Data36</v>
          </cell>
          <cell r="D94" t="str">
            <v>AD</v>
          </cell>
          <cell r="E94" t="str">
            <v>Datacom</v>
          </cell>
        </row>
        <row r="95">
          <cell r="B95">
            <v>37</v>
          </cell>
          <cell r="C95" t="str">
            <v>Data37</v>
          </cell>
          <cell r="D95" t="str">
            <v>S1</v>
          </cell>
          <cell r="E95" t="str">
            <v>Spare 1</v>
          </cell>
        </row>
        <row r="96">
          <cell r="B96">
            <v>38</v>
          </cell>
          <cell r="C96" t="str">
            <v>Data38</v>
          </cell>
          <cell r="D96" t="str">
            <v>ELIM</v>
          </cell>
          <cell r="E96" t="str">
            <v>Eliminations</v>
          </cell>
          <cell r="I96" t="str">
            <v>Eliminations on consolidation.</v>
          </cell>
        </row>
      </sheetData>
      <sheetData sheetId="11"/>
      <sheetData sheetId="12" refreshError="1">
        <row r="16">
          <cell r="M16">
            <v>1</v>
          </cell>
        </row>
        <row r="17">
          <cell r="M17">
            <v>0</v>
          </cell>
        </row>
      </sheetData>
      <sheetData sheetId="13"/>
      <sheetData sheetId="14"/>
      <sheetData sheetId="15" refreshError="1">
        <row r="49">
          <cell r="B49">
            <v>1</v>
          </cell>
          <cell r="C49" t="str">
            <v>NZPG</v>
          </cell>
          <cell r="D49" t="str">
            <v>New Zealand Post Group</v>
          </cell>
          <cell r="E49">
            <v>14848</v>
          </cell>
          <cell r="F49">
            <v>12508</v>
          </cell>
          <cell r="G49">
            <v>17284.999584627982</v>
          </cell>
          <cell r="H49">
            <v>17284.999584627982</v>
          </cell>
          <cell r="I49">
            <v>-6972</v>
          </cell>
          <cell r="J49">
            <v>709</v>
          </cell>
          <cell r="K49">
            <v>1729</v>
          </cell>
          <cell r="L49">
            <v>372.31</v>
          </cell>
          <cell r="M49">
            <v>1696.69</v>
          </cell>
          <cell r="N49">
            <v>1009</v>
          </cell>
          <cell r="O49">
            <v>1797</v>
          </cell>
          <cell r="P49">
            <v>775</v>
          </cell>
          <cell r="Q49">
            <v>1910</v>
          </cell>
          <cell r="R49">
            <v>4726</v>
          </cell>
          <cell r="S49">
            <v>-1936</v>
          </cell>
          <cell r="T49">
            <v>-501</v>
          </cell>
          <cell r="U49">
            <v>2561</v>
          </cell>
          <cell r="V49">
            <v>1221</v>
          </cell>
          <cell r="W49">
            <v>922</v>
          </cell>
          <cell r="X49">
            <v>1039</v>
          </cell>
          <cell r="Y49">
            <v>705</v>
          </cell>
          <cell r="Z49">
            <v>1128</v>
          </cell>
          <cell r="AA49">
            <v>1365</v>
          </cell>
          <cell r="AB49">
            <v>2858</v>
          </cell>
          <cell r="AC49">
            <v>3270</v>
          </cell>
          <cell r="AD49">
            <v>0</v>
          </cell>
          <cell r="AE49">
            <v>0</v>
          </cell>
          <cell r="AF49">
            <v>0</v>
          </cell>
          <cell r="AG49">
            <v>0</v>
          </cell>
          <cell r="AH49">
            <v>289.06812000000491</v>
          </cell>
          <cell r="AI49">
            <v>1176.0246000000079</v>
          </cell>
          <cell r="AJ49">
            <v>-250.84224000000177</v>
          </cell>
          <cell r="AK49">
            <v>495.91424591264035</v>
          </cell>
          <cell r="AL49">
            <v>967.17467520762887</v>
          </cell>
          <cell r="AM49">
            <v>2012.0132993665425</v>
          </cell>
          <cell r="AN49">
            <v>1114.6016283061426</v>
          </cell>
          <cell r="AO49">
            <v>2828.390577532763</v>
          </cell>
          <cell r="AP49">
            <v>5197.9652119660959</v>
          </cell>
          <cell r="AQ49">
            <v>-679.9097743239339</v>
          </cell>
          <cell r="AR49">
            <v>1971.5429286194947</v>
          </cell>
          <cell r="AS49">
            <v>2163.0563120405973</v>
          </cell>
          <cell r="AT49">
            <v>289.06812000000491</v>
          </cell>
          <cell r="AU49">
            <v>1176.0246000000079</v>
          </cell>
          <cell r="AV49">
            <v>-250.84224000000177</v>
          </cell>
          <cell r="AW49">
            <v>495.91424591264035</v>
          </cell>
          <cell r="AX49">
            <v>967.17467520762887</v>
          </cell>
          <cell r="AY49">
            <v>2012.0132993665425</v>
          </cell>
          <cell r="AZ49">
            <v>1114.6016283061426</v>
          </cell>
          <cell r="BA49">
            <v>2828.390577532763</v>
          </cell>
          <cell r="BB49">
            <v>5197.9652119660959</v>
          </cell>
          <cell r="BC49">
            <v>-679.9097743239339</v>
          </cell>
          <cell r="BD49">
            <v>1971.5429286194947</v>
          </cell>
          <cell r="BE49">
            <v>2163.0563120405973</v>
          </cell>
          <cell r="BG49">
            <v>11491</v>
          </cell>
          <cell r="BH49">
            <v>14848</v>
          </cell>
          <cell r="BI49">
            <v>17284.999584627982</v>
          </cell>
          <cell r="BJ49">
            <v>0</v>
          </cell>
          <cell r="BK49">
            <v>15586.961641291915</v>
          </cell>
          <cell r="BL49">
            <v>0</v>
          </cell>
          <cell r="BM49">
            <v>69248</v>
          </cell>
          <cell r="BN49">
            <v>11493</v>
          </cell>
          <cell r="BO49">
            <v>5564</v>
          </cell>
          <cell r="BP49">
            <v>7927</v>
          </cell>
          <cell r="BQ49">
            <v>-3618</v>
          </cell>
          <cell r="BR49">
            <v>21546</v>
          </cell>
          <cell r="BS49">
            <v>33728</v>
          </cell>
          <cell r="BT49">
            <v>35201</v>
          </cell>
          <cell r="BU49">
            <v>30302</v>
          </cell>
          <cell r="BV49">
            <v>24906</v>
          </cell>
          <cell r="BW49">
            <v>11491</v>
          </cell>
          <cell r="BX49">
            <v>14848</v>
          </cell>
          <cell r="BY49">
            <v>17284.999584627982</v>
          </cell>
          <cell r="BZ49">
            <v>20063.23098224889</v>
          </cell>
          <cell r="CA49">
            <v>24429.39658539724</v>
          </cell>
          <cell r="CB49">
            <v>25314.337480231698</v>
          </cell>
          <cell r="CC49">
            <v>26980.412312018729</v>
          </cell>
          <cell r="CD49">
            <v>0</v>
          </cell>
          <cell r="CE49">
            <v>0</v>
          </cell>
          <cell r="CF49">
            <v>0</v>
          </cell>
          <cell r="CG49">
            <v>0</v>
          </cell>
          <cell r="CH49">
            <v>0</v>
          </cell>
          <cell r="CI49">
            <v>0</v>
          </cell>
        </row>
        <row r="50">
          <cell r="B50">
            <v>2</v>
          </cell>
          <cell r="C50" t="str">
            <v>LG</v>
          </cell>
          <cell r="D50" t="str">
            <v>Letters Group</v>
          </cell>
          <cell r="E50">
            <v>20355.945836898532</v>
          </cell>
          <cell r="F50">
            <v>8733.4437316213116</v>
          </cell>
          <cell r="G50">
            <v>22293.705898881541</v>
          </cell>
          <cell r="H50">
            <v>0</v>
          </cell>
          <cell r="I50">
            <v>0</v>
          </cell>
          <cell r="J50">
            <v>1699.9770103216106</v>
          </cell>
          <cell r="K50">
            <v>2340.778927588603</v>
          </cell>
          <cell r="L50">
            <v>1277.2513535831665</v>
          </cell>
          <cell r="M50">
            <v>2078.6313824445497</v>
          </cell>
          <cell r="N50">
            <v>1032.3698521484503</v>
          </cell>
          <cell r="O50">
            <v>2538.732698669704</v>
          </cell>
          <cell r="P50">
            <v>2360.4922531752177</v>
          </cell>
          <cell r="Q50">
            <v>1780.6526174284572</v>
          </cell>
          <cell r="R50">
            <v>5344.1813870854739</v>
          </cell>
          <cell r="S50">
            <v>367.72228538727001</v>
          </cell>
          <cell r="T50">
            <v>-1711.0753665468524</v>
          </cell>
          <cell r="U50">
            <v>1246.2314356128813</v>
          </cell>
          <cell r="V50">
            <v>1593.3596967945577</v>
          </cell>
          <cell r="W50">
            <v>363.02160039497602</v>
          </cell>
          <cell r="X50">
            <v>1183.812681490946</v>
          </cell>
          <cell r="Y50">
            <v>1050.0374113061198</v>
          </cell>
          <cell r="Z50">
            <v>731.14438533071848</v>
          </cell>
          <cell r="AA50">
            <v>530.15100881227352</v>
          </cell>
          <cell r="AB50">
            <v>1589.1952429416513</v>
          </cell>
          <cell r="AC50">
            <v>1692.7217045500699</v>
          </cell>
          <cell r="AD50">
            <v>0</v>
          </cell>
          <cell r="AE50">
            <v>0</v>
          </cell>
          <cell r="AF50">
            <v>0</v>
          </cell>
          <cell r="AG50">
            <v>0</v>
          </cell>
          <cell r="AH50">
            <v>553.44728034428897</v>
          </cell>
          <cell r="AI50">
            <v>1041.7214401840906</v>
          </cell>
          <cell r="AJ50">
            <v>2294.4822720416432</v>
          </cell>
          <cell r="AK50">
            <v>679.71117557885555</v>
          </cell>
          <cell r="AL50">
            <v>946.8183284419755</v>
          </cell>
          <cell r="AM50">
            <v>1649.1816694201918</v>
          </cell>
          <cell r="AN50">
            <v>1287.679357692245</v>
          </cell>
          <cell r="AO50">
            <v>2879.0176178209149</v>
          </cell>
          <cell r="AP50">
            <v>5048.3855013578523</v>
          </cell>
          <cell r="AQ50">
            <v>-759.85060449396974</v>
          </cell>
          <cell r="AR50">
            <v>1708.3907295536169</v>
          </cell>
          <cell r="AS50">
            <v>4964.721130939839</v>
          </cell>
          <cell r="AT50">
            <v>0</v>
          </cell>
          <cell r="AU50">
            <v>0</v>
          </cell>
          <cell r="AV50">
            <v>0</v>
          </cell>
          <cell r="AW50">
            <v>0</v>
          </cell>
          <cell r="AX50">
            <v>0</v>
          </cell>
          <cell r="AY50">
            <v>0</v>
          </cell>
          <cell r="AZ50">
            <v>0</v>
          </cell>
          <cell r="BA50">
            <v>0</v>
          </cell>
          <cell r="BB50">
            <v>0</v>
          </cell>
          <cell r="BC50">
            <v>0</v>
          </cell>
          <cell r="BD50">
            <v>0</v>
          </cell>
          <cell r="BE50">
            <v>0</v>
          </cell>
          <cell r="BG50">
            <v>-6155.2551134144514</v>
          </cell>
          <cell r="BH50">
            <v>24326.763765949239</v>
          </cell>
          <cell r="BI50">
            <v>19137.209604679119</v>
          </cell>
          <cell r="BJ50">
            <v>0</v>
          </cell>
          <cell r="BK50">
            <v>13524.19862566757</v>
          </cell>
          <cell r="BL50">
            <v>0</v>
          </cell>
          <cell r="BM50">
            <v>0</v>
          </cell>
          <cell r="BN50">
            <v>0</v>
          </cell>
          <cell r="BO50">
            <v>0</v>
          </cell>
          <cell r="BP50">
            <v>0</v>
          </cell>
          <cell r="BQ50">
            <v>0</v>
          </cell>
          <cell r="BR50">
            <v>0</v>
          </cell>
          <cell r="BS50">
            <v>0</v>
          </cell>
          <cell r="BT50">
            <v>0</v>
          </cell>
          <cell r="BU50">
            <v>0</v>
          </cell>
          <cell r="BV50">
            <v>0</v>
          </cell>
          <cell r="BW50">
            <v>-6155.2551134144514</v>
          </cell>
          <cell r="BX50">
            <v>24326.763765949239</v>
          </cell>
          <cell r="BY50">
            <v>19137.209604679119</v>
          </cell>
          <cell r="BZ50">
            <v>0</v>
          </cell>
          <cell r="CA50">
            <v>0</v>
          </cell>
          <cell r="CB50">
            <v>0</v>
          </cell>
          <cell r="CC50">
            <v>0</v>
          </cell>
          <cell r="CD50">
            <v>0</v>
          </cell>
          <cell r="CE50">
            <v>0</v>
          </cell>
          <cell r="CF50">
            <v>0</v>
          </cell>
          <cell r="CG50">
            <v>0</v>
          </cell>
          <cell r="CH50">
            <v>0</v>
          </cell>
          <cell r="CI50">
            <v>0</v>
          </cell>
        </row>
        <row r="51">
          <cell r="B51">
            <v>3</v>
          </cell>
          <cell r="C51" t="str">
            <v>LL</v>
          </cell>
          <cell r="D51" t="str">
            <v>Letters - Core</v>
          </cell>
          <cell r="E51">
            <v>16064.239691897921</v>
          </cell>
          <cell r="F51">
            <v>14595.390461969753</v>
          </cell>
          <cell r="G51">
            <v>33238.523719231205</v>
          </cell>
          <cell r="H51">
            <v>0</v>
          </cell>
          <cell r="I51">
            <v>0</v>
          </cell>
          <cell r="J51">
            <v>1431.880827101973</v>
          </cell>
          <cell r="K51">
            <v>1512.7032094997949</v>
          </cell>
          <cell r="L51">
            <v>745.33099420268718</v>
          </cell>
          <cell r="M51">
            <v>1319.0923456054245</v>
          </cell>
          <cell r="N51">
            <v>487.88137209035182</v>
          </cell>
          <cell r="O51">
            <v>1976.9104820985617</v>
          </cell>
          <cell r="P51">
            <v>1515.071339892575</v>
          </cell>
          <cell r="Q51">
            <v>1037.7499422839242</v>
          </cell>
          <cell r="R51">
            <v>3162.90326842186</v>
          </cell>
          <cell r="S51">
            <v>265.51897878190749</v>
          </cell>
          <cell r="T51">
            <v>-1006.2524595050917</v>
          </cell>
          <cell r="U51">
            <v>3615.4493914239515</v>
          </cell>
          <cell r="V51">
            <v>2110.0709513039619</v>
          </cell>
          <cell r="W51">
            <v>1052.4483570194386</v>
          </cell>
          <cell r="X51">
            <v>1883.6517902209102</v>
          </cell>
          <cell r="Y51">
            <v>1936.8309625532338</v>
          </cell>
          <cell r="Z51">
            <v>1708.1678385029036</v>
          </cell>
          <cell r="AA51">
            <v>1304.595838888903</v>
          </cell>
          <cell r="AB51">
            <v>2402.0732148903585</v>
          </cell>
          <cell r="AC51">
            <v>2197.5515085900429</v>
          </cell>
          <cell r="AD51">
            <v>0</v>
          </cell>
          <cell r="AE51">
            <v>0</v>
          </cell>
          <cell r="AF51">
            <v>0</v>
          </cell>
          <cell r="AG51">
            <v>0</v>
          </cell>
          <cell r="AH51">
            <v>1117.5015798858335</v>
          </cell>
          <cell r="AI51">
            <v>1851.276196421526</v>
          </cell>
          <cell r="AJ51">
            <v>6875.3690117951792</v>
          </cell>
          <cell r="AK51">
            <v>1456.7925858532446</v>
          </cell>
          <cell r="AL51">
            <v>1674.4417392372252</v>
          </cell>
          <cell r="AM51">
            <v>2149.3420611406978</v>
          </cell>
          <cell r="AN51">
            <v>1827.1015123867305</v>
          </cell>
          <cell r="AO51">
            <v>3226.6947826272344</v>
          </cell>
          <cell r="AP51">
            <v>4703.1739295646539</v>
          </cell>
          <cell r="AQ51">
            <v>23.421903274123956</v>
          </cell>
          <cell r="AR51">
            <v>2322.973417339299</v>
          </cell>
          <cell r="AS51">
            <v>6010.4349997054633</v>
          </cell>
          <cell r="AT51">
            <v>0</v>
          </cell>
          <cell r="AU51">
            <v>0</v>
          </cell>
          <cell r="AV51">
            <v>0</v>
          </cell>
          <cell r="AW51">
            <v>0</v>
          </cell>
          <cell r="AX51">
            <v>0</v>
          </cell>
          <cell r="AY51">
            <v>0</v>
          </cell>
          <cell r="AZ51">
            <v>0</v>
          </cell>
          <cell r="BA51">
            <v>0</v>
          </cell>
          <cell r="BB51">
            <v>0</v>
          </cell>
          <cell r="BC51">
            <v>0</v>
          </cell>
          <cell r="BD51">
            <v>0</v>
          </cell>
          <cell r="BE51">
            <v>0</v>
          </cell>
          <cell r="BG51">
            <v>-5742.1594309096108</v>
          </cell>
          <cell r="BH51">
            <v>17403.137999404709</v>
          </cell>
          <cell r="BI51">
            <v>26875.966594166774</v>
          </cell>
          <cell r="BJ51">
            <v>0</v>
          </cell>
          <cell r="BK51">
            <v>22383.824685464213</v>
          </cell>
          <cell r="BL51">
            <v>0</v>
          </cell>
          <cell r="BM51">
            <v>0</v>
          </cell>
          <cell r="BN51">
            <v>0</v>
          </cell>
          <cell r="BO51">
            <v>0</v>
          </cell>
          <cell r="BP51">
            <v>0</v>
          </cell>
          <cell r="BQ51">
            <v>0</v>
          </cell>
          <cell r="BR51">
            <v>0</v>
          </cell>
          <cell r="BS51">
            <v>0</v>
          </cell>
          <cell r="BT51">
            <v>0</v>
          </cell>
          <cell r="BU51">
            <v>0</v>
          </cell>
          <cell r="BV51">
            <v>0</v>
          </cell>
          <cell r="BW51">
            <v>-5742.1594309096108</v>
          </cell>
          <cell r="BX51">
            <v>17403.137999404709</v>
          </cell>
          <cell r="BY51">
            <v>26875.966594166774</v>
          </cell>
          <cell r="BZ51">
            <v>0</v>
          </cell>
          <cell r="CA51">
            <v>0</v>
          </cell>
          <cell r="CB51">
            <v>0</v>
          </cell>
          <cell r="CC51">
            <v>0</v>
          </cell>
          <cell r="CD51">
            <v>0</v>
          </cell>
          <cell r="CE51">
            <v>0</v>
          </cell>
          <cell r="CF51">
            <v>0</v>
          </cell>
          <cell r="CG51">
            <v>0</v>
          </cell>
          <cell r="CH51">
            <v>0</v>
          </cell>
          <cell r="CI51">
            <v>0</v>
          </cell>
        </row>
        <row r="52">
          <cell r="B52">
            <v>4</v>
          </cell>
          <cell r="C52" t="str">
            <v>LR</v>
          </cell>
          <cell r="D52" t="str">
            <v>Letters - Retail</v>
          </cell>
          <cell r="E52">
            <v>-5814.4628197372222</v>
          </cell>
          <cell r="F52">
            <v>-3229.8414408492058</v>
          </cell>
          <cell r="G52">
            <v>-11132.50829435527</v>
          </cell>
          <cell r="H52">
            <v>0</v>
          </cell>
          <cell r="I52">
            <v>0</v>
          </cell>
          <cell r="J52">
            <v>-1034.4059598935951</v>
          </cell>
          <cell r="K52">
            <v>46.860421403030507</v>
          </cell>
          <cell r="L52">
            <v>-490.76505202835943</v>
          </cell>
          <cell r="M52">
            <v>-488.47363116398151</v>
          </cell>
          <cell r="N52">
            <v>-509.65212022142407</v>
          </cell>
          <cell r="O52">
            <v>-553.90693080332574</v>
          </cell>
          <cell r="P52">
            <v>-611.57207492043676</v>
          </cell>
          <cell r="Q52">
            <v>-451.58223372849739</v>
          </cell>
          <cell r="R52">
            <v>-91.500547781026526</v>
          </cell>
          <cell r="S52">
            <v>-394.48737414505689</v>
          </cell>
          <cell r="T52">
            <v>569.33509126076467</v>
          </cell>
          <cell r="U52">
            <v>-1804.3124077153143</v>
          </cell>
          <cell r="V52">
            <v>-566.84864918710014</v>
          </cell>
          <cell r="W52">
            <v>-517.72856492987921</v>
          </cell>
          <cell r="X52">
            <v>-501.99440427809606</v>
          </cell>
          <cell r="Y52">
            <v>-413.85638374607771</v>
          </cell>
          <cell r="Z52">
            <v>-377.87590094704552</v>
          </cell>
          <cell r="AA52">
            <v>-500.34689140515002</v>
          </cell>
          <cell r="AB52">
            <v>-282.6634468097966</v>
          </cell>
          <cell r="AC52">
            <v>-68.527199546060132</v>
          </cell>
          <cell r="AD52">
            <v>0</v>
          </cell>
          <cell r="AE52">
            <v>0</v>
          </cell>
          <cell r="AF52">
            <v>0</v>
          </cell>
          <cell r="AG52">
            <v>0</v>
          </cell>
          <cell r="AH52">
            <v>-481.75804224350009</v>
          </cell>
          <cell r="AI52">
            <v>-687.08085832590939</v>
          </cell>
          <cell r="AJ52">
            <v>-4507.296904868107</v>
          </cell>
          <cell r="AK52">
            <v>-708.79807188080747</v>
          </cell>
          <cell r="AL52">
            <v>-565.46416996122491</v>
          </cell>
          <cell r="AM52">
            <v>-664.78823157289912</v>
          </cell>
          <cell r="AN52">
            <v>-554.17263065106181</v>
          </cell>
          <cell r="AO52">
            <v>-366.33185132051767</v>
          </cell>
          <cell r="AP52">
            <v>-263.29706076068118</v>
          </cell>
          <cell r="AQ52">
            <v>-513.2747340097734</v>
          </cell>
          <cell r="AR52">
            <v>-535.80185602435347</v>
          </cell>
          <cell r="AS52">
            <v>-1284.4438827364352</v>
          </cell>
          <cell r="AT52">
            <v>0</v>
          </cell>
          <cell r="AU52">
            <v>0</v>
          </cell>
          <cell r="AV52">
            <v>0</v>
          </cell>
          <cell r="AW52">
            <v>0</v>
          </cell>
          <cell r="AX52">
            <v>0</v>
          </cell>
          <cell r="AY52">
            <v>0</v>
          </cell>
          <cell r="AZ52">
            <v>0</v>
          </cell>
          <cell r="BA52">
            <v>0</v>
          </cell>
          <cell r="BB52">
            <v>0</v>
          </cell>
          <cell r="BC52">
            <v>0</v>
          </cell>
          <cell r="BD52">
            <v>0</v>
          </cell>
          <cell r="BE52">
            <v>0</v>
          </cell>
          <cell r="BG52">
            <v>-361.50998073963876</v>
          </cell>
          <cell r="BH52">
            <v>-6773.3034727899048</v>
          </cell>
          <cell r="BI52">
            <v>-7758.2856614318998</v>
          </cell>
          <cell r="BJ52">
            <v>0</v>
          </cell>
          <cell r="BK52">
            <v>-5287.0461695125496</v>
          </cell>
          <cell r="BL52">
            <v>0</v>
          </cell>
          <cell r="BM52">
            <v>0</v>
          </cell>
          <cell r="BN52">
            <v>0</v>
          </cell>
          <cell r="BO52">
            <v>0</v>
          </cell>
          <cell r="BP52">
            <v>0</v>
          </cell>
          <cell r="BQ52">
            <v>0</v>
          </cell>
          <cell r="BR52">
            <v>0</v>
          </cell>
          <cell r="BS52">
            <v>0</v>
          </cell>
          <cell r="BT52">
            <v>0</v>
          </cell>
          <cell r="BU52">
            <v>0</v>
          </cell>
          <cell r="BV52">
            <v>0</v>
          </cell>
          <cell r="BW52">
            <v>-361.50998073963876</v>
          </cell>
          <cell r="BX52">
            <v>-6773.3034727899048</v>
          </cell>
          <cell r="BY52">
            <v>-7758.2856614318998</v>
          </cell>
          <cell r="BZ52">
            <v>0</v>
          </cell>
          <cell r="CA52">
            <v>0</v>
          </cell>
          <cell r="CB52">
            <v>0</v>
          </cell>
          <cell r="CC52">
            <v>0</v>
          </cell>
          <cell r="CD52">
            <v>0</v>
          </cell>
          <cell r="CE52">
            <v>0</v>
          </cell>
          <cell r="CF52">
            <v>0</v>
          </cell>
          <cell r="CG52">
            <v>0</v>
          </cell>
          <cell r="CH52">
            <v>0</v>
          </cell>
          <cell r="CI52">
            <v>0</v>
          </cell>
        </row>
        <row r="53">
          <cell r="B53">
            <v>5</v>
          </cell>
          <cell r="C53" t="str">
            <v>LB</v>
          </cell>
          <cell r="D53" t="str">
            <v>Letters - Transaction Business Unit</v>
          </cell>
          <cell r="E53">
            <v>1140.6886171785898</v>
          </cell>
          <cell r="F53">
            <v>-801.57946357469484</v>
          </cell>
          <cell r="G53">
            <v>-4362.7136774633182</v>
          </cell>
          <cell r="H53">
            <v>0</v>
          </cell>
          <cell r="I53">
            <v>0</v>
          </cell>
          <cell r="J53">
            <v>545.19369801272614</v>
          </cell>
          <cell r="K53">
            <v>-301.43077924390525</v>
          </cell>
          <cell r="L53">
            <v>-34.054941461139229</v>
          </cell>
          <cell r="M53">
            <v>194.79674966886927</v>
          </cell>
          <cell r="N53">
            <v>58.588765692980459</v>
          </cell>
          <cell r="O53">
            <v>93.347496039324625</v>
          </cell>
          <cell r="P53">
            <v>182.7366901330584</v>
          </cell>
          <cell r="Q53">
            <v>49.383251203425878</v>
          </cell>
          <cell r="R53">
            <v>282.54434642930579</v>
          </cell>
          <cell r="S53">
            <v>-18.299278161945054</v>
          </cell>
          <cell r="T53">
            <v>-62.310813168824097</v>
          </cell>
          <cell r="U53">
            <v>150.1934320347128</v>
          </cell>
          <cell r="V53">
            <v>19.133173183150149</v>
          </cell>
          <cell r="W53">
            <v>7.6838929387751866</v>
          </cell>
          <cell r="X53">
            <v>-81.663581434790558</v>
          </cell>
          <cell r="Y53">
            <v>53.576374005145972</v>
          </cell>
          <cell r="Z53">
            <v>-255.35187525683656</v>
          </cell>
          <cell r="AA53">
            <v>-114.37697567087793</v>
          </cell>
          <cell r="AB53">
            <v>-163.10879944555157</v>
          </cell>
          <cell r="AC53">
            <v>-267.47167189370953</v>
          </cell>
          <cell r="AD53">
            <v>0</v>
          </cell>
          <cell r="AE53">
            <v>0</v>
          </cell>
          <cell r="AF53">
            <v>0</v>
          </cell>
          <cell r="AG53">
            <v>0</v>
          </cell>
          <cell r="AH53">
            <v>-94.155719582051532</v>
          </cell>
          <cell r="AI53">
            <v>-112.7534485417148</v>
          </cell>
          <cell r="AJ53">
            <v>-1462.753853197331</v>
          </cell>
          <cell r="AK53">
            <v>-163.76270274389651</v>
          </cell>
          <cell r="AL53">
            <v>-308.6140784877602</v>
          </cell>
          <cell r="AM53">
            <v>-191.66602500794323</v>
          </cell>
          <cell r="AN53">
            <v>-304.30754517493546</v>
          </cell>
          <cell r="AO53">
            <v>-361.96858677440457</v>
          </cell>
          <cell r="AP53">
            <v>-326.06893028279984</v>
          </cell>
          <cell r="AQ53">
            <v>-193.63093388307385</v>
          </cell>
          <cell r="AR53">
            <v>-290.50088456683341</v>
          </cell>
          <cell r="AS53">
            <v>-552.53096922057318</v>
          </cell>
          <cell r="AT53">
            <v>0</v>
          </cell>
          <cell r="AU53">
            <v>0</v>
          </cell>
          <cell r="AV53">
            <v>0</v>
          </cell>
          <cell r="AW53">
            <v>0</v>
          </cell>
          <cell r="AX53">
            <v>0</v>
          </cell>
          <cell r="AY53">
            <v>0</v>
          </cell>
          <cell r="AZ53">
            <v>0</v>
          </cell>
          <cell r="BA53">
            <v>0</v>
          </cell>
          <cell r="BB53">
            <v>0</v>
          </cell>
          <cell r="BC53">
            <v>0</v>
          </cell>
          <cell r="BD53">
            <v>0</v>
          </cell>
          <cell r="BE53">
            <v>0</v>
          </cell>
          <cell r="BG53">
            <v>-51.58570176520125</v>
          </cell>
          <cell r="BH53">
            <v>1255.6992559510572</v>
          </cell>
          <cell r="BI53">
            <v>-3155.3137289015449</v>
          </cell>
          <cell r="BJ53">
            <v>0</v>
          </cell>
          <cell r="BK53">
            <v>-2319.0414513693104</v>
          </cell>
          <cell r="BL53">
            <v>0</v>
          </cell>
          <cell r="BM53">
            <v>0</v>
          </cell>
          <cell r="BN53">
            <v>0</v>
          </cell>
          <cell r="BO53">
            <v>0</v>
          </cell>
          <cell r="BP53">
            <v>0</v>
          </cell>
          <cell r="BQ53">
            <v>0</v>
          </cell>
          <cell r="BR53">
            <v>0</v>
          </cell>
          <cell r="BS53">
            <v>0</v>
          </cell>
          <cell r="BT53">
            <v>0</v>
          </cell>
          <cell r="BU53">
            <v>0</v>
          </cell>
          <cell r="BV53">
            <v>0</v>
          </cell>
          <cell r="BW53">
            <v>-51.58570176520125</v>
          </cell>
          <cell r="BX53">
            <v>1255.6992559510572</v>
          </cell>
          <cell r="BY53">
            <v>-3155.3137289015449</v>
          </cell>
          <cell r="BZ53">
            <v>0</v>
          </cell>
          <cell r="CA53">
            <v>0</v>
          </cell>
          <cell r="CB53">
            <v>0</v>
          </cell>
          <cell r="CC53">
            <v>0</v>
          </cell>
          <cell r="CD53">
            <v>0</v>
          </cell>
          <cell r="CE53">
            <v>0</v>
          </cell>
          <cell r="CF53">
            <v>0</v>
          </cell>
          <cell r="CG53">
            <v>0</v>
          </cell>
          <cell r="CH53">
            <v>0</v>
          </cell>
          <cell r="CI53">
            <v>0</v>
          </cell>
        </row>
        <row r="54">
          <cell r="B54">
            <v>6</v>
          </cell>
          <cell r="C54" t="str">
            <v>LP</v>
          </cell>
          <cell r="D54" t="str">
            <v>Letters - Parcels</v>
          </cell>
          <cell r="E54">
            <v>12532.789774230063</v>
          </cell>
          <cell r="F54">
            <v>711.66969916185917</v>
          </cell>
          <cell r="G54">
            <v>7804.1250644776483</v>
          </cell>
          <cell r="H54">
            <v>0</v>
          </cell>
          <cell r="I54">
            <v>0</v>
          </cell>
          <cell r="J54">
            <v>882.73685948590582</v>
          </cell>
          <cell r="K54">
            <v>1063.7808581245183</v>
          </cell>
          <cell r="L54">
            <v>1066.9892421069769</v>
          </cell>
          <cell r="M54">
            <v>1091.2776645416398</v>
          </cell>
          <cell r="N54">
            <v>1013.5864856664142</v>
          </cell>
          <cell r="O54">
            <v>1147.7503933001874</v>
          </cell>
          <cell r="P54">
            <v>1243.6032630923285</v>
          </cell>
          <cell r="Q54">
            <v>1192.8612917899268</v>
          </cell>
          <cell r="R54">
            <v>2051.1518427610372</v>
          </cell>
          <cell r="S54">
            <v>719.89469102040425</v>
          </cell>
          <cell r="T54">
            <v>-1223.2994656970675</v>
          </cell>
          <cell r="U54">
            <v>2282.4566480377935</v>
          </cell>
          <cell r="V54">
            <v>418.71599993099545</v>
          </cell>
          <cell r="W54">
            <v>218.75537221557343</v>
          </cell>
          <cell r="X54">
            <v>277.58317645993617</v>
          </cell>
          <cell r="Y54">
            <v>-242.0766451346214</v>
          </cell>
          <cell r="Z54">
            <v>-55.422775667972935</v>
          </cell>
          <cell r="AA54">
            <v>104.16207400970082</v>
          </cell>
          <cell r="AB54">
            <v>-55.736930184395789</v>
          </cell>
          <cell r="AC54">
            <v>45.689427532643478</v>
          </cell>
          <cell r="AD54">
            <v>0</v>
          </cell>
          <cell r="AE54">
            <v>0</v>
          </cell>
          <cell r="AF54">
            <v>0</v>
          </cell>
          <cell r="AG54">
            <v>0</v>
          </cell>
          <cell r="AH54">
            <v>243.11216043045786</v>
          </cell>
          <cell r="AI54">
            <v>292.1342422266876</v>
          </cell>
          <cell r="AJ54">
            <v>2403.876604654431</v>
          </cell>
          <cell r="AK54">
            <v>329.28418843860464</v>
          </cell>
          <cell r="AL54">
            <v>397.29152862221503</v>
          </cell>
          <cell r="AM54">
            <v>460.69495721002113</v>
          </cell>
          <cell r="AN54">
            <v>505.03249380383045</v>
          </cell>
          <cell r="AO54">
            <v>560.48359638681234</v>
          </cell>
          <cell r="AP54">
            <v>1037.4993318386539</v>
          </cell>
          <cell r="AQ54">
            <v>191.70671805740599</v>
          </cell>
          <cell r="AR54">
            <v>452.2298450877916</v>
          </cell>
          <cell r="AS54">
            <v>930.77939772073614</v>
          </cell>
          <cell r="AT54">
            <v>0</v>
          </cell>
          <cell r="AU54">
            <v>0</v>
          </cell>
          <cell r="AV54">
            <v>0</v>
          </cell>
          <cell r="AW54">
            <v>0</v>
          </cell>
          <cell r="AX54">
            <v>0</v>
          </cell>
          <cell r="AY54">
            <v>0</v>
          </cell>
          <cell r="AZ54">
            <v>0</v>
          </cell>
          <cell r="BA54">
            <v>0</v>
          </cell>
          <cell r="BB54">
            <v>0</v>
          </cell>
          <cell r="BC54">
            <v>0</v>
          </cell>
          <cell r="BD54">
            <v>0</v>
          </cell>
          <cell r="BE54">
            <v>0</v>
          </cell>
          <cell r="BG54">
            <v>0</v>
          </cell>
          <cell r="BH54">
            <v>14897.42148314619</v>
          </cell>
          <cell r="BI54">
            <v>5878.991060912379</v>
          </cell>
          <cell r="BJ54">
            <v>0</v>
          </cell>
          <cell r="BK54">
            <v>2092.7304419344987</v>
          </cell>
          <cell r="BL54">
            <v>0</v>
          </cell>
          <cell r="BM54">
            <v>0</v>
          </cell>
          <cell r="BN54">
            <v>0</v>
          </cell>
          <cell r="BO54">
            <v>0</v>
          </cell>
          <cell r="BP54">
            <v>0</v>
          </cell>
          <cell r="BQ54">
            <v>0</v>
          </cell>
          <cell r="BR54">
            <v>0</v>
          </cell>
          <cell r="BS54">
            <v>0</v>
          </cell>
          <cell r="BT54">
            <v>0</v>
          </cell>
          <cell r="BU54">
            <v>0</v>
          </cell>
          <cell r="BV54">
            <v>0</v>
          </cell>
          <cell r="BW54">
            <v>0</v>
          </cell>
          <cell r="BX54">
            <v>14897.42148314619</v>
          </cell>
          <cell r="BY54">
            <v>5878.991060912379</v>
          </cell>
          <cell r="BZ54">
            <v>0</v>
          </cell>
          <cell r="CA54">
            <v>0</v>
          </cell>
          <cell r="CB54">
            <v>0</v>
          </cell>
          <cell r="CC54">
            <v>0</v>
          </cell>
          <cell r="CD54">
            <v>0</v>
          </cell>
          <cell r="CE54">
            <v>0</v>
          </cell>
          <cell r="CF54">
            <v>0</v>
          </cell>
          <cell r="CG54">
            <v>0</v>
          </cell>
          <cell r="CH54">
            <v>0</v>
          </cell>
          <cell r="CI54">
            <v>0</v>
          </cell>
        </row>
        <row r="55">
          <cell r="B55">
            <v>7</v>
          </cell>
          <cell r="C55" t="str">
            <v>LK</v>
          </cell>
          <cell r="D55" t="str">
            <v>Letters - Kiwimail</v>
          </cell>
          <cell r="E55">
            <v>-1999.6141515390436</v>
          </cell>
          <cell r="F55">
            <v>-1003.268013469895</v>
          </cell>
          <cell r="G55">
            <v>68.188260996102002</v>
          </cell>
          <cell r="H55">
            <v>0</v>
          </cell>
          <cell r="I55">
            <v>0</v>
          </cell>
          <cell r="J55">
            <v>-5.0336296873432067</v>
          </cell>
          <cell r="K55">
            <v>72.803073171895349</v>
          </cell>
          <cell r="L55">
            <v>158.97742463162672</v>
          </cell>
          <cell r="M55">
            <v>72.395524777843534</v>
          </cell>
          <cell r="N55">
            <v>77.615384615384613</v>
          </cell>
          <cell r="O55">
            <v>110.4267910692339</v>
          </cell>
          <cell r="P55">
            <v>35.195213713267897</v>
          </cell>
          <cell r="Q55">
            <v>72.933837429111691</v>
          </cell>
          <cell r="R55">
            <v>46.439709798879697</v>
          </cell>
          <cell r="S55">
            <v>-34.260073054713416</v>
          </cell>
          <cell r="T55">
            <v>-99.566396216415768</v>
          </cell>
          <cell r="U55">
            <v>-2507.5410117878146</v>
          </cell>
          <cell r="V55">
            <v>-185.53252145031828</v>
          </cell>
          <cell r="W55">
            <v>-165.38750479110772</v>
          </cell>
          <cell r="X55">
            <v>-119.94824840764331</v>
          </cell>
          <cell r="Y55">
            <v>-112.59394572025052</v>
          </cell>
          <cell r="Z55">
            <v>-125.22434782608696</v>
          </cell>
          <cell r="AA55">
            <v>-63.174446202531648</v>
          </cell>
          <cell r="AB55">
            <v>-168.21882851178052</v>
          </cell>
          <cell r="AC55">
            <v>-63.188170560176083</v>
          </cell>
          <cell r="AD55">
            <v>0</v>
          </cell>
          <cell r="AE55">
            <v>0</v>
          </cell>
          <cell r="AF55">
            <v>0</v>
          </cell>
          <cell r="AG55">
            <v>0</v>
          </cell>
          <cell r="AH55">
            <v>-75.284880951679241</v>
          </cell>
          <cell r="AI55">
            <v>-86.47343590910738</v>
          </cell>
          <cell r="AJ55">
            <v>177.6172609726714</v>
          </cell>
          <cell r="AK55">
            <v>-65.884977167156592</v>
          </cell>
          <cell r="AL55">
            <v>-59.225841049493461</v>
          </cell>
          <cell r="AM55">
            <v>98.362600723301085</v>
          </cell>
          <cell r="AN55">
            <v>-1.8721099197027398</v>
          </cell>
          <cell r="AO55">
            <v>12.151010506242333</v>
          </cell>
          <cell r="AP55">
            <v>89.711986081393462</v>
          </cell>
          <cell r="AQ55">
            <v>-122.43676353874672</v>
          </cell>
          <cell r="AR55">
            <v>-74.970301144249078</v>
          </cell>
          <cell r="AS55">
            <v>176.49371239262894</v>
          </cell>
          <cell r="AT55">
            <v>0</v>
          </cell>
          <cell r="AU55">
            <v>0</v>
          </cell>
          <cell r="AV55">
            <v>0</v>
          </cell>
          <cell r="AW55">
            <v>0</v>
          </cell>
          <cell r="AX55">
            <v>0</v>
          </cell>
          <cell r="AY55">
            <v>0</v>
          </cell>
          <cell r="AZ55">
            <v>0</v>
          </cell>
          <cell r="BA55">
            <v>0</v>
          </cell>
          <cell r="BB55">
            <v>0</v>
          </cell>
          <cell r="BC55">
            <v>0</v>
          </cell>
          <cell r="BD55">
            <v>0</v>
          </cell>
          <cell r="BE55">
            <v>0</v>
          </cell>
          <cell r="BG55">
            <v>0</v>
          </cell>
          <cell r="BH55">
            <v>-744.33308896023459</v>
          </cell>
          <cell r="BI55">
            <v>-238.98775270317475</v>
          </cell>
          <cell r="BJ55">
            <v>0</v>
          </cell>
          <cell r="BK55">
            <v>-1173.1344792030818</v>
          </cell>
          <cell r="BL55">
            <v>0</v>
          </cell>
          <cell r="BM55">
            <v>0</v>
          </cell>
          <cell r="BN55">
            <v>0</v>
          </cell>
          <cell r="BO55">
            <v>0</v>
          </cell>
          <cell r="BP55">
            <v>0</v>
          </cell>
          <cell r="BQ55">
            <v>0</v>
          </cell>
          <cell r="BR55">
            <v>0</v>
          </cell>
          <cell r="BS55">
            <v>0</v>
          </cell>
          <cell r="BT55">
            <v>0</v>
          </cell>
          <cell r="BU55">
            <v>0</v>
          </cell>
          <cell r="BV55">
            <v>0</v>
          </cell>
          <cell r="BW55">
            <v>0</v>
          </cell>
          <cell r="BX55">
            <v>-744.33308896023459</v>
          </cell>
          <cell r="BY55">
            <v>-238.98775270317475</v>
          </cell>
          <cell r="BZ55">
            <v>0</v>
          </cell>
          <cell r="CA55">
            <v>0</v>
          </cell>
          <cell r="CB55">
            <v>0</v>
          </cell>
          <cell r="CC55">
            <v>0</v>
          </cell>
          <cell r="CD55">
            <v>0</v>
          </cell>
          <cell r="CE55">
            <v>0</v>
          </cell>
          <cell r="CF55">
            <v>0</v>
          </cell>
          <cell r="CG55">
            <v>0</v>
          </cell>
          <cell r="CH55">
            <v>0</v>
          </cell>
          <cell r="CI55">
            <v>0</v>
          </cell>
        </row>
        <row r="56">
          <cell r="B56">
            <v>8</v>
          </cell>
          <cell r="C56" t="str">
            <v>L1</v>
          </cell>
          <cell r="D56" t="str">
            <v>Letters - Spare 1</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row>
        <row r="57">
          <cell r="B57">
            <v>9</v>
          </cell>
          <cell r="C57" t="str">
            <v>L2</v>
          </cell>
          <cell r="D57" t="str">
            <v>Letters - Spare 2</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row>
        <row r="58">
          <cell r="B58">
            <v>10</v>
          </cell>
          <cell r="C58" t="str">
            <v>LM</v>
          </cell>
          <cell r="D58" t="str">
            <v>Letters - Management</v>
          </cell>
          <cell r="E58">
            <v>-1567.6952751317747</v>
          </cell>
          <cell r="F58">
            <v>-1538.9275116165034</v>
          </cell>
          <cell r="G58">
            <v>-3321.9091740048284</v>
          </cell>
          <cell r="H58">
            <v>0</v>
          </cell>
          <cell r="I58">
            <v>0</v>
          </cell>
          <cell r="J58">
            <v>-120.39478469805616</v>
          </cell>
          <cell r="K58">
            <v>-53.937855366730489</v>
          </cell>
          <cell r="L58">
            <v>-169.2263138686256</v>
          </cell>
          <cell r="M58">
            <v>-110.45727098524586</v>
          </cell>
          <cell r="N58">
            <v>-95.650035695256832</v>
          </cell>
          <cell r="O58">
            <v>-235.79553303427741</v>
          </cell>
          <cell r="P58">
            <v>-4.5421787355755878</v>
          </cell>
          <cell r="Q58">
            <v>-120.69347154943377</v>
          </cell>
          <cell r="R58">
            <v>-107.35723254458163</v>
          </cell>
          <cell r="S58">
            <v>-170.64465905332639</v>
          </cell>
          <cell r="T58">
            <v>111.01867677978207</v>
          </cell>
          <cell r="U58">
            <v>-490.01461638044708</v>
          </cell>
          <cell r="V58">
            <v>-202.17925698613143</v>
          </cell>
          <cell r="W58">
            <v>-232.74995205782426</v>
          </cell>
          <cell r="X58">
            <v>-273.81605106937025</v>
          </cell>
          <cell r="Y58">
            <v>-171.84295065131039</v>
          </cell>
          <cell r="Z58">
            <v>-163.14855347424313</v>
          </cell>
          <cell r="AA58">
            <v>-200.70859080777072</v>
          </cell>
          <cell r="AB58">
            <v>-143.14996699718267</v>
          </cell>
          <cell r="AC58">
            <v>-151.33218957267064</v>
          </cell>
          <cell r="AD58">
            <v>0</v>
          </cell>
          <cell r="AE58">
            <v>0</v>
          </cell>
          <cell r="AF58">
            <v>0</v>
          </cell>
          <cell r="AG58">
            <v>0</v>
          </cell>
          <cell r="AH58">
            <v>-155.96781719477144</v>
          </cell>
          <cell r="AI58">
            <v>-215.38125568739127</v>
          </cell>
          <cell r="AJ58">
            <v>-1192.3298473152006</v>
          </cell>
          <cell r="AK58">
            <v>-167.91984692113303</v>
          </cell>
          <cell r="AL58">
            <v>-191.61084991898619</v>
          </cell>
          <cell r="AM58">
            <v>-202.76369307298577</v>
          </cell>
          <cell r="AN58">
            <v>-184.10236275261593</v>
          </cell>
          <cell r="AO58">
            <v>-192.01133360445172</v>
          </cell>
          <cell r="AP58">
            <v>-192.6337550833689</v>
          </cell>
          <cell r="AQ58">
            <v>-145.63679439390572</v>
          </cell>
          <cell r="AR58">
            <v>-165.53949113803736</v>
          </cell>
          <cell r="AS58">
            <v>-316.0121269219805</v>
          </cell>
          <cell r="AT58">
            <v>0</v>
          </cell>
          <cell r="AU58">
            <v>0</v>
          </cell>
          <cell r="AV58">
            <v>0</v>
          </cell>
          <cell r="AW58">
            <v>0</v>
          </cell>
          <cell r="AX58">
            <v>0</v>
          </cell>
          <cell r="AY58">
            <v>0</v>
          </cell>
          <cell r="AZ58">
            <v>0</v>
          </cell>
          <cell r="BA58">
            <v>0</v>
          </cell>
          <cell r="BB58">
            <v>0</v>
          </cell>
          <cell r="BC58">
            <v>0</v>
          </cell>
          <cell r="BD58">
            <v>0</v>
          </cell>
          <cell r="BE58">
            <v>0</v>
          </cell>
          <cell r="BG58">
            <v>0</v>
          </cell>
          <cell r="BH58">
            <v>-1711.8584108025782</v>
          </cell>
          <cell r="BI58">
            <v>-2465.1609073634131</v>
          </cell>
          <cell r="BJ58">
            <v>0</v>
          </cell>
          <cell r="BK58">
            <v>-2173.1344016462012</v>
          </cell>
          <cell r="BL58">
            <v>0</v>
          </cell>
          <cell r="BM58">
            <v>0</v>
          </cell>
          <cell r="BN58">
            <v>0</v>
          </cell>
          <cell r="BO58">
            <v>0</v>
          </cell>
          <cell r="BP58">
            <v>0</v>
          </cell>
          <cell r="BQ58">
            <v>0</v>
          </cell>
          <cell r="BR58">
            <v>0</v>
          </cell>
          <cell r="BS58">
            <v>0</v>
          </cell>
          <cell r="BT58">
            <v>0</v>
          </cell>
          <cell r="BU58">
            <v>0</v>
          </cell>
          <cell r="BV58">
            <v>0</v>
          </cell>
          <cell r="BW58">
            <v>0</v>
          </cell>
          <cell r="BX58">
            <v>-1711.8584108025782</v>
          </cell>
          <cell r="BY58">
            <v>-2465.1609073634131</v>
          </cell>
          <cell r="BZ58">
            <v>0</v>
          </cell>
          <cell r="CA58">
            <v>0</v>
          </cell>
          <cell r="CB58">
            <v>0</v>
          </cell>
          <cell r="CC58">
            <v>0</v>
          </cell>
          <cell r="CD58">
            <v>0</v>
          </cell>
          <cell r="CE58">
            <v>0</v>
          </cell>
          <cell r="CF58">
            <v>0</v>
          </cell>
          <cell r="CG58">
            <v>0</v>
          </cell>
          <cell r="CH58">
            <v>0</v>
          </cell>
          <cell r="CI58">
            <v>0</v>
          </cell>
        </row>
        <row r="59">
          <cell r="B59">
            <v>11</v>
          </cell>
          <cell r="C59" t="str">
            <v>DG</v>
          </cell>
          <cell r="D59" t="str">
            <v>Distribution Group</v>
          </cell>
          <cell r="E59">
            <v>-4198.9853127256983</v>
          </cell>
          <cell r="F59">
            <v>1552.466828751514</v>
          </cell>
          <cell r="G59">
            <v>18.756181802370207</v>
          </cell>
          <cell r="H59">
            <v>0</v>
          </cell>
          <cell r="I59">
            <v>0</v>
          </cell>
          <cell r="J59">
            <v>-301.08921891373944</v>
          </cell>
          <cell r="K59">
            <v>-140.00163378967557</v>
          </cell>
          <cell r="L59">
            <v>-791.73213641814414</v>
          </cell>
          <cell r="M59">
            <v>-273.34663769926811</v>
          </cell>
          <cell r="N59">
            <v>-347.26368678978702</v>
          </cell>
          <cell r="O59">
            <v>-397.02146376188404</v>
          </cell>
          <cell r="P59">
            <v>-103.95382853015337</v>
          </cell>
          <cell r="Q59">
            <v>-415.35544510510937</v>
          </cell>
          <cell r="R59">
            <v>-279.71095200843348</v>
          </cell>
          <cell r="S59">
            <v>-343.59404249215305</v>
          </cell>
          <cell r="T59">
            <v>272.61888595137827</v>
          </cell>
          <cell r="U59">
            <v>-1078.5351531687281</v>
          </cell>
          <cell r="V59">
            <v>106.23102451664175</v>
          </cell>
          <cell r="W59">
            <v>121.55824586195496</v>
          </cell>
          <cell r="X59">
            <v>191.4258610027521</v>
          </cell>
          <cell r="Y59">
            <v>-79.816375496141063</v>
          </cell>
          <cell r="Z59">
            <v>277.62476352133473</v>
          </cell>
          <cell r="AA59">
            <v>313.10922605562638</v>
          </cell>
          <cell r="AB59">
            <v>276.04961787945649</v>
          </cell>
          <cell r="AC59">
            <v>346.28446540988881</v>
          </cell>
          <cell r="AD59">
            <v>0</v>
          </cell>
          <cell r="AE59">
            <v>0</v>
          </cell>
          <cell r="AF59">
            <v>0</v>
          </cell>
          <cell r="AG59">
            <v>0</v>
          </cell>
          <cell r="AH59">
            <v>-28.758560049821995</v>
          </cell>
          <cell r="AI59">
            <v>240.17527840565444</v>
          </cell>
          <cell r="AJ59">
            <v>288.80834018379835</v>
          </cell>
          <cell r="AK59">
            <v>-52.79689683596456</v>
          </cell>
          <cell r="AL59">
            <v>186.36601273249696</v>
          </cell>
          <cell r="AM59">
            <v>202.56996549742652</v>
          </cell>
          <cell r="AN59">
            <v>116.67786709386085</v>
          </cell>
          <cell r="AO59">
            <v>103.24162662310971</v>
          </cell>
          <cell r="AP59">
            <v>209.13879237560167</v>
          </cell>
          <cell r="AQ59">
            <v>-665.80725309512377</v>
          </cell>
          <cell r="AR59">
            <v>-418.47769293553557</v>
          </cell>
          <cell r="AS59">
            <v>-162.38129819313238</v>
          </cell>
          <cell r="AT59">
            <v>0</v>
          </cell>
          <cell r="AU59">
            <v>0</v>
          </cell>
          <cell r="AV59">
            <v>0</v>
          </cell>
          <cell r="AW59">
            <v>0</v>
          </cell>
          <cell r="AX59">
            <v>0</v>
          </cell>
          <cell r="AY59">
            <v>0</v>
          </cell>
          <cell r="AZ59">
            <v>0</v>
          </cell>
          <cell r="BA59">
            <v>0</v>
          </cell>
          <cell r="BB59">
            <v>0</v>
          </cell>
          <cell r="BC59">
            <v>0</v>
          </cell>
          <cell r="BD59">
            <v>0</v>
          </cell>
          <cell r="BE59">
            <v>0</v>
          </cell>
          <cell r="BG59">
            <v>-3763.1825795114637</v>
          </cell>
          <cell r="BH59">
            <v>-4691.0142564220141</v>
          </cell>
          <cell r="BI59">
            <v>305.05009889601121</v>
          </cell>
          <cell r="BJ59">
            <v>0</v>
          </cell>
          <cell r="BK59">
            <v>1227.153983075139</v>
          </cell>
          <cell r="BL59">
            <v>0</v>
          </cell>
          <cell r="BM59">
            <v>0</v>
          </cell>
          <cell r="BN59">
            <v>0</v>
          </cell>
          <cell r="BO59">
            <v>0</v>
          </cell>
          <cell r="BP59">
            <v>0</v>
          </cell>
          <cell r="BQ59">
            <v>0</v>
          </cell>
          <cell r="BR59">
            <v>0</v>
          </cell>
          <cell r="BS59">
            <v>0</v>
          </cell>
          <cell r="BT59">
            <v>0</v>
          </cell>
          <cell r="BU59">
            <v>0</v>
          </cell>
          <cell r="BV59">
            <v>0</v>
          </cell>
          <cell r="BW59">
            <v>-3763.1825795114637</v>
          </cell>
          <cell r="BX59">
            <v>-4691.0142564220141</v>
          </cell>
          <cell r="BY59">
            <v>305.05009889601121</v>
          </cell>
          <cell r="BZ59">
            <v>0</v>
          </cell>
          <cell r="CA59">
            <v>0</v>
          </cell>
          <cell r="CB59">
            <v>0</v>
          </cell>
          <cell r="CC59">
            <v>0</v>
          </cell>
          <cell r="CD59">
            <v>0</v>
          </cell>
          <cell r="CE59">
            <v>0</v>
          </cell>
          <cell r="CF59">
            <v>0</v>
          </cell>
          <cell r="CG59">
            <v>0</v>
          </cell>
          <cell r="CH59">
            <v>0</v>
          </cell>
          <cell r="CI59">
            <v>0</v>
          </cell>
        </row>
        <row r="60">
          <cell r="B60">
            <v>12</v>
          </cell>
          <cell r="C60" t="str">
            <v>DC</v>
          </cell>
          <cell r="D60" t="str">
            <v>Distribution - CourierPost</v>
          </cell>
          <cell r="E60">
            <v>-5146.3917863248216</v>
          </cell>
          <cell r="F60">
            <v>834.67622408332011</v>
          </cell>
          <cell r="G60">
            <v>958.8870026514046</v>
          </cell>
          <cell r="H60">
            <v>0</v>
          </cell>
          <cell r="I60">
            <v>0</v>
          </cell>
          <cell r="J60">
            <v>-377.56915155393102</v>
          </cell>
          <cell r="K60">
            <v>-204.09675569404234</v>
          </cell>
          <cell r="L60">
            <v>-669.06984068575844</v>
          </cell>
          <cell r="M60">
            <v>-416.60806570941025</v>
          </cell>
          <cell r="N60">
            <v>-354.37177368746171</v>
          </cell>
          <cell r="O60">
            <v>-582.53877622815719</v>
          </cell>
          <cell r="P60">
            <v>-220.28211946020377</v>
          </cell>
          <cell r="Q60">
            <v>-455.77329002849734</v>
          </cell>
          <cell r="R60">
            <v>-419.86913287091551</v>
          </cell>
          <cell r="S60">
            <v>-183.76798330118936</v>
          </cell>
          <cell r="T60">
            <v>219.68034420630616</v>
          </cell>
          <cell r="U60">
            <v>-1482.1252413115608</v>
          </cell>
          <cell r="V60">
            <v>54.461951486997251</v>
          </cell>
          <cell r="W60">
            <v>30.037227271967549</v>
          </cell>
          <cell r="X60">
            <v>153.20925180633472</v>
          </cell>
          <cell r="Y60">
            <v>29.204568484048629</v>
          </cell>
          <cell r="Z60">
            <v>36.950908147104734</v>
          </cell>
          <cell r="AA60">
            <v>221.97121018396183</v>
          </cell>
          <cell r="AB60">
            <v>105.45920227590518</v>
          </cell>
          <cell r="AC60">
            <v>203.38190442700019</v>
          </cell>
          <cell r="AD60">
            <v>0</v>
          </cell>
          <cell r="AE60">
            <v>0</v>
          </cell>
          <cell r="AF60">
            <v>0</v>
          </cell>
          <cell r="AG60">
            <v>0</v>
          </cell>
          <cell r="AH60">
            <v>-110.95737070929115</v>
          </cell>
          <cell r="AI60">
            <v>80.546116324726214</v>
          </cell>
          <cell r="AJ60">
            <v>518.73769060963025</v>
          </cell>
          <cell r="AK60">
            <v>47.132371589611644</v>
          </cell>
          <cell r="AL60">
            <v>175.81139460132988</v>
          </cell>
          <cell r="AM60">
            <v>83.131261410499107</v>
          </cell>
          <cell r="AN60">
            <v>-63.581318791142948</v>
          </cell>
          <cell r="AO60">
            <v>-37.337626828057019</v>
          </cell>
          <cell r="AP60">
            <v>28.564348976203348</v>
          </cell>
          <cell r="AQ60">
            <v>-192.78940918013154</v>
          </cell>
          <cell r="AR60">
            <v>138.28030331458871</v>
          </cell>
          <cell r="AS60">
            <v>291.3492413334381</v>
          </cell>
          <cell r="AT60">
            <v>0</v>
          </cell>
          <cell r="AU60">
            <v>0</v>
          </cell>
          <cell r="AV60">
            <v>0</v>
          </cell>
          <cell r="AW60">
            <v>0</v>
          </cell>
          <cell r="AX60">
            <v>0</v>
          </cell>
          <cell r="AY60">
            <v>0</v>
          </cell>
          <cell r="AZ60">
            <v>0</v>
          </cell>
          <cell r="BA60">
            <v>0</v>
          </cell>
          <cell r="BB60">
            <v>0</v>
          </cell>
          <cell r="BC60">
            <v>0</v>
          </cell>
          <cell r="BD60">
            <v>0</v>
          </cell>
          <cell r="BE60">
            <v>0</v>
          </cell>
          <cell r="BG60">
            <v>-330.51867889861614</v>
          </cell>
          <cell r="BH60">
            <v>-5363.6819593965411</v>
          </cell>
          <cell r="BI60">
            <v>403.65063987640082</v>
          </cell>
          <cell r="BJ60">
            <v>0</v>
          </cell>
          <cell r="BK60">
            <v>1006.6009781685914</v>
          </cell>
          <cell r="BL60">
            <v>0</v>
          </cell>
          <cell r="BM60">
            <v>0</v>
          </cell>
          <cell r="BN60">
            <v>0</v>
          </cell>
          <cell r="BO60">
            <v>0</v>
          </cell>
          <cell r="BP60">
            <v>0</v>
          </cell>
          <cell r="BQ60">
            <v>0</v>
          </cell>
          <cell r="BR60">
            <v>0</v>
          </cell>
          <cell r="BS60">
            <v>0</v>
          </cell>
          <cell r="BT60">
            <v>0</v>
          </cell>
          <cell r="BU60">
            <v>0</v>
          </cell>
          <cell r="BV60">
            <v>0</v>
          </cell>
          <cell r="BW60">
            <v>-330.51867889861614</v>
          </cell>
          <cell r="BX60">
            <v>-5363.6819593965411</v>
          </cell>
          <cell r="BY60">
            <v>403.65063987640082</v>
          </cell>
          <cell r="BZ60">
            <v>0</v>
          </cell>
          <cell r="CA60">
            <v>0</v>
          </cell>
          <cell r="CB60">
            <v>0</v>
          </cell>
          <cell r="CC60">
            <v>0</v>
          </cell>
          <cell r="CD60">
            <v>0</v>
          </cell>
          <cell r="CE60">
            <v>0</v>
          </cell>
          <cell r="CF60">
            <v>0</v>
          </cell>
          <cell r="CG60">
            <v>0</v>
          </cell>
          <cell r="CH60">
            <v>0</v>
          </cell>
          <cell r="CI60">
            <v>0</v>
          </cell>
        </row>
        <row r="61">
          <cell r="B61">
            <v>13</v>
          </cell>
          <cell r="C61" t="str">
            <v>DR</v>
          </cell>
          <cell r="D61" t="str">
            <v>Distribution - RuralPost</v>
          </cell>
          <cell r="E61">
            <v>70.3207436649096</v>
          </cell>
          <cell r="F61">
            <v>260.79723557549778</v>
          </cell>
          <cell r="G61">
            <v>-90.64460065614611</v>
          </cell>
          <cell r="H61">
            <v>0</v>
          </cell>
          <cell r="I61">
            <v>0</v>
          </cell>
          <cell r="J61">
            <v>1.2321406128869818</v>
          </cell>
          <cell r="K61">
            <v>-6.0097899375484438</v>
          </cell>
          <cell r="L61">
            <v>1.3820424243825733E-4</v>
          </cell>
          <cell r="M61">
            <v>7.435877213095667</v>
          </cell>
          <cell r="N61">
            <v>10.441866643014386</v>
          </cell>
          <cell r="O61">
            <v>9.8557895981773758</v>
          </cell>
          <cell r="P61">
            <v>6.9493185752009241</v>
          </cell>
          <cell r="Q61">
            <v>7.0922110973579562</v>
          </cell>
          <cell r="R61">
            <v>9.3814224692533976</v>
          </cell>
          <cell r="S61">
            <v>4.6692127419571232</v>
          </cell>
          <cell r="T61">
            <v>-8.5011150181053114</v>
          </cell>
          <cell r="U61">
            <v>27.773671465377106</v>
          </cell>
          <cell r="V61">
            <v>43.837865808732893</v>
          </cell>
          <cell r="W61">
            <v>39.096519638944052</v>
          </cell>
          <cell r="X61">
            <v>30.068763196069149</v>
          </cell>
          <cell r="Y61">
            <v>3.5612855962225547</v>
          </cell>
          <cell r="Z61">
            <v>57.123375291655165</v>
          </cell>
          <cell r="AA61">
            <v>38.371826003140065</v>
          </cell>
          <cell r="AB61">
            <v>21.661991721541938</v>
          </cell>
          <cell r="AC61">
            <v>27.075608319191975</v>
          </cell>
          <cell r="AD61">
            <v>0</v>
          </cell>
          <cell r="AE61">
            <v>0</v>
          </cell>
          <cell r="AF61">
            <v>0</v>
          </cell>
          <cell r="AG61">
            <v>0</v>
          </cell>
          <cell r="AH61">
            <v>16.201499224250902</v>
          </cell>
          <cell r="AI61">
            <v>39.147812471891335</v>
          </cell>
          <cell r="AJ61">
            <v>-32.562198274319428</v>
          </cell>
          <cell r="AK61">
            <v>6.4769382288853548</v>
          </cell>
          <cell r="AL61">
            <v>13.312830522268097</v>
          </cell>
          <cell r="AM61">
            <v>5.1428845940686987</v>
          </cell>
          <cell r="AN61">
            <v>23.048734308625228</v>
          </cell>
          <cell r="AO61">
            <v>16.44242439801997</v>
          </cell>
          <cell r="AP61">
            <v>28.512680514561488</v>
          </cell>
          <cell r="AQ61">
            <v>-2.2744273444203684</v>
          </cell>
          <cell r="AR61">
            <v>-79.285622507611762</v>
          </cell>
          <cell r="AS61">
            <v>-124.80815679236562</v>
          </cell>
          <cell r="AT61">
            <v>0</v>
          </cell>
          <cell r="AU61">
            <v>0</v>
          </cell>
          <cell r="AV61">
            <v>0</v>
          </cell>
          <cell r="AW61">
            <v>0</v>
          </cell>
          <cell r="AX61">
            <v>0</v>
          </cell>
          <cell r="AY61">
            <v>0</v>
          </cell>
          <cell r="AZ61">
            <v>0</v>
          </cell>
          <cell r="BA61">
            <v>0</v>
          </cell>
          <cell r="BB61">
            <v>0</v>
          </cell>
          <cell r="BC61">
            <v>0</v>
          </cell>
          <cell r="BD61">
            <v>0</v>
          </cell>
          <cell r="BE61">
            <v>0</v>
          </cell>
          <cell r="BG61">
            <v>-15.928780479630804</v>
          </cell>
          <cell r="BH61">
            <v>76.624456968068358</v>
          </cell>
          <cell r="BI61">
            <v>12.547532846156232</v>
          </cell>
          <cell r="BJ61">
            <v>0</v>
          </cell>
          <cell r="BK61">
            <v>245.56453367024528</v>
          </cell>
          <cell r="BL61">
            <v>0</v>
          </cell>
          <cell r="BM61">
            <v>0</v>
          </cell>
          <cell r="BN61">
            <v>0</v>
          </cell>
          <cell r="BO61">
            <v>0</v>
          </cell>
          <cell r="BP61">
            <v>0</v>
          </cell>
          <cell r="BQ61">
            <v>0</v>
          </cell>
          <cell r="BR61">
            <v>0</v>
          </cell>
          <cell r="BS61">
            <v>0</v>
          </cell>
          <cell r="BT61">
            <v>0</v>
          </cell>
          <cell r="BU61">
            <v>0</v>
          </cell>
          <cell r="BV61">
            <v>0</v>
          </cell>
          <cell r="BW61">
            <v>-15.928780479630804</v>
          </cell>
          <cell r="BX61">
            <v>76.624456968068358</v>
          </cell>
          <cell r="BY61">
            <v>12.547532846156232</v>
          </cell>
          <cell r="BZ61">
            <v>0</v>
          </cell>
          <cell r="CA61">
            <v>0</v>
          </cell>
          <cell r="CB61">
            <v>0</v>
          </cell>
          <cell r="CC61">
            <v>0</v>
          </cell>
          <cell r="CD61">
            <v>0</v>
          </cell>
          <cell r="CE61">
            <v>0</v>
          </cell>
          <cell r="CF61">
            <v>0</v>
          </cell>
          <cell r="CG61">
            <v>0</v>
          </cell>
          <cell r="CH61">
            <v>0</v>
          </cell>
          <cell r="CI61">
            <v>0</v>
          </cell>
        </row>
        <row r="62">
          <cell r="B62">
            <v>14</v>
          </cell>
          <cell r="C62" t="str">
            <v>DT</v>
          </cell>
          <cell r="D62" t="str">
            <v>Distribution - Transport</v>
          </cell>
          <cell r="E62">
            <v>-340.72352435444469</v>
          </cell>
          <cell r="F62">
            <v>440.2184338391715</v>
          </cell>
          <cell r="G62">
            <v>-93.851092052493186</v>
          </cell>
          <cell r="H62">
            <v>0</v>
          </cell>
          <cell r="I62">
            <v>0</v>
          </cell>
          <cell r="J62">
            <v>-21.33208012279491</v>
          </cell>
          <cell r="K62">
            <v>-47.980287738053121</v>
          </cell>
          <cell r="L62">
            <v>-200.99598627163965</v>
          </cell>
          <cell r="M62">
            <v>-23.999839811102262</v>
          </cell>
          <cell r="N62">
            <v>-118.10469130750053</v>
          </cell>
          <cell r="O62">
            <v>-36.083495273798022</v>
          </cell>
          <cell r="P62">
            <v>-24.523683113343218</v>
          </cell>
          <cell r="Q62">
            <v>-64.236939172755399</v>
          </cell>
          <cell r="R62">
            <v>16.230667554770751</v>
          </cell>
          <cell r="S62">
            <v>-150.39379774725577</v>
          </cell>
          <cell r="T62">
            <v>139.36023775128902</v>
          </cell>
          <cell r="U62">
            <v>191.3363708977385</v>
          </cell>
          <cell r="V62">
            <v>46.352645563576168</v>
          </cell>
          <cell r="W62">
            <v>110.28232204923148</v>
          </cell>
          <cell r="X62">
            <v>20.935646656451365</v>
          </cell>
          <cell r="Y62">
            <v>23.101200593100121</v>
          </cell>
          <cell r="Z62">
            <v>103.94107249227082</v>
          </cell>
          <cell r="AA62">
            <v>24.469849783876285</v>
          </cell>
          <cell r="AB62">
            <v>91.944739890603671</v>
          </cell>
          <cell r="AC62">
            <v>19.190956810061625</v>
          </cell>
          <cell r="AD62">
            <v>0</v>
          </cell>
          <cell r="AE62">
            <v>0</v>
          </cell>
          <cell r="AF62">
            <v>0</v>
          </cell>
          <cell r="AG62">
            <v>0</v>
          </cell>
          <cell r="AH62">
            <v>44.062788415562906</v>
          </cell>
          <cell r="AI62">
            <v>58.865985001021031</v>
          </cell>
          <cell r="AJ62">
            <v>-132.89628340207327</v>
          </cell>
          <cell r="AK62">
            <v>-16.216812783689399</v>
          </cell>
          <cell r="AL62">
            <v>-35.374781872676557</v>
          </cell>
          <cell r="AM62">
            <v>-72.754526907652362</v>
          </cell>
          <cell r="AN62">
            <v>60.644539850646154</v>
          </cell>
          <cell r="AO62">
            <v>124.60291775034545</v>
          </cell>
          <cell r="AP62">
            <v>129.58956024978903</v>
          </cell>
          <cell r="AQ62">
            <v>-33.037884902423684</v>
          </cell>
          <cell r="AR62">
            <v>-146.98335199554069</v>
          </cell>
          <cell r="AS62">
            <v>-74.353241455801793</v>
          </cell>
          <cell r="AT62">
            <v>0</v>
          </cell>
          <cell r="AU62">
            <v>0</v>
          </cell>
          <cell r="AV62">
            <v>0</v>
          </cell>
          <cell r="AW62">
            <v>0</v>
          </cell>
          <cell r="AX62">
            <v>0</v>
          </cell>
          <cell r="AY62">
            <v>0</v>
          </cell>
          <cell r="AZ62">
            <v>0</v>
          </cell>
          <cell r="BA62">
            <v>0</v>
          </cell>
          <cell r="BB62">
            <v>0</v>
          </cell>
          <cell r="BC62">
            <v>0</v>
          </cell>
          <cell r="BD62">
            <v>0</v>
          </cell>
          <cell r="BE62">
            <v>0</v>
          </cell>
          <cell r="BG62">
            <v>-3397.9104571955672</v>
          </cell>
          <cell r="BH62">
            <v>-794.86259098565586</v>
          </cell>
          <cell r="BI62">
            <v>60.010366239192557</v>
          </cell>
          <cell r="BJ62">
            <v>0</v>
          </cell>
          <cell r="BK62">
            <v>460.04274127785192</v>
          </cell>
          <cell r="BL62">
            <v>0</v>
          </cell>
          <cell r="BM62">
            <v>0</v>
          </cell>
          <cell r="BN62">
            <v>0</v>
          </cell>
          <cell r="BO62">
            <v>0</v>
          </cell>
          <cell r="BP62">
            <v>0</v>
          </cell>
          <cell r="BQ62">
            <v>0</v>
          </cell>
          <cell r="BR62">
            <v>0</v>
          </cell>
          <cell r="BS62">
            <v>0</v>
          </cell>
          <cell r="BT62">
            <v>0</v>
          </cell>
          <cell r="BU62">
            <v>0</v>
          </cell>
          <cell r="BV62">
            <v>0</v>
          </cell>
          <cell r="BW62">
            <v>-3397.9104571955672</v>
          </cell>
          <cell r="BX62">
            <v>-794.86259098565586</v>
          </cell>
          <cell r="BY62">
            <v>60.010366239192557</v>
          </cell>
          <cell r="BZ62">
            <v>0</v>
          </cell>
          <cell r="CA62">
            <v>0</v>
          </cell>
          <cell r="CB62">
            <v>0</v>
          </cell>
          <cell r="CC62">
            <v>0</v>
          </cell>
          <cell r="CD62">
            <v>0</v>
          </cell>
          <cell r="CE62">
            <v>0</v>
          </cell>
          <cell r="CF62">
            <v>0</v>
          </cell>
          <cell r="CG62">
            <v>0</v>
          </cell>
          <cell r="CH62">
            <v>0</v>
          </cell>
          <cell r="CI62">
            <v>0</v>
          </cell>
        </row>
        <row r="63">
          <cell r="B63">
            <v>15</v>
          </cell>
          <cell r="C63" t="str">
            <v>DL</v>
          </cell>
          <cell r="D63" t="str">
            <v>Distribution - Contract Logistics</v>
          </cell>
          <cell r="E63">
            <v>95.352286276127245</v>
          </cell>
          <cell r="F63">
            <v>167.24224607002512</v>
          </cell>
          <cell r="G63">
            <v>98.840227276863288</v>
          </cell>
          <cell r="H63">
            <v>0</v>
          </cell>
          <cell r="I63">
            <v>0</v>
          </cell>
          <cell r="J63">
            <v>0.88279454857473527</v>
          </cell>
          <cell r="K63">
            <v>-9.1725957245550926</v>
          </cell>
          <cell r="L63">
            <v>-6.3216687355375694</v>
          </cell>
          <cell r="M63">
            <v>1.9992072699205883</v>
          </cell>
          <cell r="N63">
            <v>32.825889335365531</v>
          </cell>
          <cell r="O63">
            <v>35.755676808724068</v>
          </cell>
          <cell r="P63">
            <v>-0.44706285106282362</v>
          </cell>
          <cell r="Q63">
            <v>23.843354140277697</v>
          </cell>
          <cell r="R63">
            <v>48.278722260060668</v>
          </cell>
          <cell r="S63">
            <v>-8.8804497226116474</v>
          </cell>
          <cell r="T63">
            <v>5.3212211139379422</v>
          </cell>
          <cell r="U63">
            <v>-28.732802166966863</v>
          </cell>
          <cell r="V63">
            <v>4.2512937434255091</v>
          </cell>
          <cell r="W63">
            <v>11.14900367883336</v>
          </cell>
          <cell r="X63">
            <v>21.520250080231573</v>
          </cell>
          <cell r="Y63">
            <v>5.9092839654528477</v>
          </cell>
          <cell r="Z63">
            <v>17.486960241678005</v>
          </cell>
          <cell r="AA63">
            <v>27.416462429931283</v>
          </cell>
          <cell r="AB63">
            <v>39.02608394429798</v>
          </cell>
          <cell r="AC63">
            <v>40.482907986174546</v>
          </cell>
          <cell r="AD63">
            <v>0</v>
          </cell>
          <cell r="AE63">
            <v>0</v>
          </cell>
          <cell r="AF63">
            <v>0</v>
          </cell>
          <cell r="AG63">
            <v>0</v>
          </cell>
          <cell r="AH63">
            <v>0.17671007943751496</v>
          </cell>
          <cell r="AI63">
            <v>6.7721957431585356</v>
          </cell>
          <cell r="AJ63">
            <v>-70.505460121027298</v>
          </cell>
          <cell r="AK63">
            <v>7.1210581894235085</v>
          </cell>
          <cell r="AL63">
            <v>25.204953533004893</v>
          </cell>
          <cell r="AM63">
            <v>27.140103619616678</v>
          </cell>
          <cell r="AN63">
            <v>21.59475691045397</v>
          </cell>
          <cell r="AO63">
            <v>31.835618451734028</v>
          </cell>
          <cell r="AP63">
            <v>22.921647119780875</v>
          </cell>
          <cell r="AQ63">
            <v>8.1677496274492523</v>
          </cell>
          <cell r="AR63">
            <v>2.9921668698693442</v>
          </cell>
          <cell r="AS63">
            <v>15.418727253961972</v>
          </cell>
          <cell r="AT63">
            <v>0</v>
          </cell>
          <cell r="AU63">
            <v>0</v>
          </cell>
          <cell r="AV63">
            <v>0</v>
          </cell>
          <cell r="AW63">
            <v>0</v>
          </cell>
          <cell r="AX63">
            <v>0</v>
          </cell>
          <cell r="AY63">
            <v>0</v>
          </cell>
          <cell r="AZ63">
            <v>0</v>
          </cell>
          <cell r="BA63">
            <v>0</v>
          </cell>
          <cell r="BB63">
            <v>0</v>
          </cell>
          <cell r="BC63">
            <v>0</v>
          </cell>
          <cell r="BD63">
            <v>0</v>
          </cell>
          <cell r="BE63">
            <v>0</v>
          </cell>
          <cell r="BG63">
            <v>-18.8246629376494</v>
          </cell>
          <cell r="BH63">
            <v>92.571484221630953</v>
          </cell>
          <cell r="BI63">
            <v>158.61421548847429</v>
          </cell>
          <cell r="BJ63">
            <v>0</v>
          </cell>
          <cell r="BK63">
            <v>182.92608291239131</v>
          </cell>
          <cell r="BL63">
            <v>0</v>
          </cell>
          <cell r="BM63">
            <v>0</v>
          </cell>
          <cell r="BN63">
            <v>0</v>
          </cell>
          <cell r="BO63">
            <v>0</v>
          </cell>
          <cell r="BP63">
            <v>0</v>
          </cell>
          <cell r="BQ63">
            <v>0</v>
          </cell>
          <cell r="BR63">
            <v>0</v>
          </cell>
          <cell r="BS63">
            <v>0</v>
          </cell>
          <cell r="BT63">
            <v>0</v>
          </cell>
          <cell r="BU63">
            <v>0</v>
          </cell>
          <cell r="BV63">
            <v>0</v>
          </cell>
          <cell r="BW63">
            <v>-18.8246629376494</v>
          </cell>
          <cell r="BX63">
            <v>92.571484221630953</v>
          </cell>
          <cell r="BY63">
            <v>158.61421548847429</v>
          </cell>
          <cell r="BZ63">
            <v>0</v>
          </cell>
          <cell r="CA63">
            <v>0</v>
          </cell>
          <cell r="CB63">
            <v>0</v>
          </cell>
          <cell r="CC63">
            <v>0</v>
          </cell>
          <cell r="CD63">
            <v>0</v>
          </cell>
          <cell r="CE63">
            <v>0</v>
          </cell>
          <cell r="CF63">
            <v>0</v>
          </cell>
          <cell r="CG63">
            <v>0</v>
          </cell>
          <cell r="CH63">
            <v>0</v>
          </cell>
          <cell r="CI63">
            <v>0</v>
          </cell>
        </row>
        <row r="64">
          <cell r="B64">
            <v>16</v>
          </cell>
          <cell r="C64" t="str">
            <v>DS</v>
          </cell>
          <cell r="D64" t="str">
            <v>Distribution - Smack On Time</v>
          </cell>
          <cell r="E64">
            <v>763.95642579171522</v>
          </cell>
          <cell r="F64">
            <v>112.9297486265658</v>
          </cell>
          <cell r="G64">
            <v>287.42615698382508</v>
          </cell>
          <cell r="H64">
            <v>0</v>
          </cell>
          <cell r="I64">
            <v>0</v>
          </cell>
          <cell r="J64">
            <v>94.737194040456544</v>
          </cell>
          <cell r="K64">
            <v>125.54456044611649</v>
          </cell>
          <cell r="L64">
            <v>100.68317978291613</v>
          </cell>
          <cell r="M64">
            <v>153.57660561622583</v>
          </cell>
          <cell r="N64">
            <v>94.394521001002175</v>
          </cell>
          <cell r="O64">
            <v>137.51503039287923</v>
          </cell>
          <cell r="P64">
            <v>30.613359327647519</v>
          </cell>
          <cell r="Q64">
            <v>-47.015271464183847</v>
          </cell>
          <cell r="R64">
            <v>-3.1388035632289339</v>
          </cell>
          <cell r="S64">
            <v>24.146315652341897</v>
          </cell>
          <cell r="T64">
            <v>-18.718957560453294</v>
          </cell>
          <cell r="U64">
            <v>71.618692119995501</v>
          </cell>
          <cell r="V64">
            <v>2.7315836547843309</v>
          </cell>
          <cell r="W64">
            <v>19.819251393901222</v>
          </cell>
          <cell r="X64">
            <v>18.233330139093361</v>
          </cell>
          <cell r="Y64">
            <v>16.956387898638276</v>
          </cell>
          <cell r="Z64">
            <v>13.105363113642172</v>
          </cell>
          <cell r="AA64">
            <v>16.490931223298947</v>
          </cell>
          <cell r="AB64">
            <v>22.196973869703747</v>
          </cell>
          <cell r="AC64">
            <v>3.3959273335037317</v>
          </cell>
          <cell r="AD64">
            <v>0</v>
          </cell>
          <cell r="AE64">
            <v>0</v>
          </cell>
          <cell r="AF64">
            <v>0</v>
          </cell>
          <cell r="AG64">
            <v>0</v>
          </cell>
          <cell r="AH64">
            <v>18.769117968848697</v>
          </cell>
          <cell r="AI64">
            <v>21.614826886312017</v>
          </cell>
          <cell r="AJ64">
            <v>54.464163523087812</v>
          </cell>
          <cell r="AK64">
            <v>10.20172753547142</v>
          </cell>
          <cell r="AL64">
            <v>5.0202662556380631</v>
          </cell>
          <cell r="AM64">
            <v>20.316032859961702</v>
          </cell>
          <cell r="AN64">
            <v>23.665716938564252</v>
          </cell>
          <cell r="AO64">
            <v>23.249883206191736</v>
          </cell>
          <cell r="AP64">
            <v>31.463925232705961</v>
          </cell>
          <cell r="AQ64">
            <v>7.3259901708736681</v>
          </cell>
          <cell r="AR64">
            <v>9.66160060290564</v>
          </cell>
          <cell r="AS64">
            <v>61.672905803264136</v>
          </cell>
          <cell r="AT64">
            <v>0</v>
          </cell>
          <cell r="AU64">
            <v>0</v>
          </cell>
          <cell r="AV64">
            <v>0</v>
          </cell>
          <cell r="AW64">
            <v>0</v>
          </cell>
          <cell r="AX64">
            <v>0</v>
          </cell>
          <cell r="AY64">
            <v>0</v>
          </cell>
          <cell r="AZ64">
            <v>0</v>
          </cell>
          <cell r="BA64">
            <v>0</v>
          </cell>
          <cell r="BB64">
            <v>0</v>
          </cell>
          <cell r="BC64">
            <v>0</v>
          </cell>
          <cell r="BD64">
            <v>0</v>
          </cell>
          <cell r="BE64">
            <v>0</v>
          </cell>
          <cell r="BG64">
            <v>0</v>
          </cell>
          <cell r="BH64">
            <v>884.58206890100848</v>
          </cell>
          <cell r="BI64">
            <v>236.06242947772532</v>
          </cell>
          <cell r="BJ64">
            <v>0</v>
          </cell>
          <cell r="BK64">
            <v>203.39394623806245</v>
          </cell>
          <cell r="BL64">
            <v>0</v>
          </cell>
          <cell r="BM64">
            <v>0</v>
          </cell>
          <cell r="BN64">
            <v>0</v>
          </cell>
          <cell r="BO64">
            <v>0</v>
          </cell>
          <cell r="BP64">
            <v>0</v>
          </cell>
          <cell r="BQ64">
            <v>0</v>
          </cell>
          <cell r="BR64">
            <v>0</v>
          </cell>
          <cell r="BS64">
            <v>0</v>
          </cell>
          <cell r="BT64">
            <v>0</v>
          </cell>
          <cell r="BU64">
            <v>0</v>
          </cell>
          <cell r="BV64">
            <v>0</v>
          </cell>
          <cell r="BW64">
            <v>0</v>
          </cell>
          <cell r="BX64">
            <v>884.58206890100848</v>
          </cell>
          <cell r="BY64">
            <v>236.06242947772532</v>
          </cell>
          <cell r="BZ64">
            <v>0</v>
          </cell>
          <cell r="CA64">
            <v>0</v>
          </cell>
          <cell r="CB64">
            <v>0</v>
          </cell>
          <cell r="CC64">
            <v>0</v>
          </cell>
          <cell r="CD64">
            <v>0</v>
          </cell>
          <cell r="CE64">
            <v>0</v>
          </cell>
          <cell r="CF64">
            <v>0</v>
          </cell>
          <cell r="CG64">
            <v>0</v>
          </cell>
          <cell r="CH64">
            <v>0</v>
          </cell>
          <cell r="CI64">
            <v>0</v>
          </cell>
        </row>
        <row r="65">
          <cell r="B65">
            <v>17</v>
          </cell>
          <cell r="C65" t="str">
            <v>DX</v>
          </cell>
          <cell r="D65" t="str">
            <v>Distribution - XP Group</v>
          </cell>
          <cell r="E65">
            <v>707.21270069024865</v>
          </cell>
          <cell r="F65">
            <v>440.32755075402474</v>
          </cell>
          <cell r="G65">
            <v>1515.8964216680829</v>
          </cell>
          <cell r="H65">
            <v>0</v>
          </cell>
          <cell r="I65">
            <v>0</v>
          </cell>
          <cell r="J65">
            <v>24.279853522380812</v>
          </cell>
          <cell r="K65">
            <v>24.961053136592088</v>
          </cell>
          <cell r="L65">
            <v>16.899141793240258</v>
          </cell>
          <cell r="M65">
            <v>35.323590947599726</v>
          </cell>
          <cell r="N65">
            <v>8.338842975206612</v>
          </cell>
          <cell r="O65">
            <v>65.887546087668994</v>
          </cell>
          <cell r="P65">
            <v>135.26268922528939</v>
          </cell>
          <cell r="Q65">
            <v>167.8922495274102</v>
          </cell>
          <cell r="R65">
            <v>115.01423454862706</v>
          </cell>
          <cell r="S65">
            <v>1.223574024332438</v>
          </cell>
          <cell r="T65">
            <v>-97.303523035230356</v>
          </cell>
          <cell r="U65">
            <v>209.43344793713126</v>
          </cell>
          <cell r="V65">
            <v>1.351785220038749</v>
          </cell>
          <cell r="W65">
            <v>36.045994633959374</v>
          </cell>
          <cell r="X65">
            <v>7.4450636942675157</v>
          </cell>
          <cell r="Y65">
            <v>75.062630480167016</v>
          </cell>
          <cell r="Z65">
            <v>83.046956521739133</v>
          </cell>
          <cell r="AA65">
            <v>59.394778481012658</v>
          </cell>
          <cell r="AB65">
            <v>74.582463465553232</v>
          </cell>
          <cell r="AC65">
            <v>103.39787825728705</v>
          </cell>
          <cell r="AD65">
            <v>0</v>
          </cell>
          <cell r="AE65">
            <v>0</v>
          </cell>
          <cell r="AF65">
            <v>0</v>
          </cell>
          <cell r="AG65">
            <v>0</v>
          </cell>
          <cell r="AH65">
            <v>35.49341408139535</v>
          </cell>
          <cell r="AI65">
            <v>61.649900608559214</v>
          </cell>
          <cell r="AJ65">
            <v>205.61530542359327</v>
          </cell>
          <cell r="AK65">
            <v>74.05867527501826</v>
          </cell>
          <cell r="AL65">
            <v>111.14492119383124</v>
          </cell>
          <cell r="AM65">
            <v>146.67488134131202</v>
          </cell>
          <cell r="AN65">
            <v>182.59912890558195</v>
          </cell>
          <cell r="AO65">
            <v>207.04400237186618</v>
          </cell>
          <cell r="AP65">
            <v>143.48656984201153</v>
          </cell>
          <cell r="AQ65">
            <v>40.441343772289017</v>
          </cell>
          <cell r="AR65">
            <v>86.927574793366077</v>
          </cell>
          <cell r="AS65">
            <v>220.76070405925881</v>
          </cell>
          <cell r="AT65">
            <v>0</v>
          </cell>
          <cell r="AU65">
            <v>0</v>
          </cell>
          <cell r="AV65">
            <v>0</v>
          </cell>
          <cell r="AW65">
            <v>0</v>
          </cell>
          <cell r="AX65">
            <v>0</v>
          </cell>
          <cell r="AY65">
            <v>0</v>
          </cell>
          <cell r="AZ65">
            <v>0</v>
          </cell>
          <cell r="BA65">
            <v>0</v>
          </cell>
          <cell r="BB65">
            <v>0</v>
          </cell>
          <cell r="BC65">
            <v>0</v>
          </cell>
          <cell r="BD65">
            <v>0</v>
          </cell>
          <cell r="BE65">
            <v>0</v>
          </cell>
          <cell r="BG65">
            <v>0</v>
          </cell>
          <cell r="BH65">
            <v>825.78557524584778</v>
          </cell>
          <cell r="BI65">
            <v>1339.1992380158797</v>
          </cell>
          <cell r="BJ65">
            <v>0</v>
          </cell>
          <cell r="BK65">
            <v>821.34285292234915</v>
          </cell>
          <cell r="BL65">
            <v>0</v>
          </cell>
          <cell r="BM65">
            <v>0</v>
          </cell>
          <cell r="BN65">
            <v>0</v>
          </cell>
          <cell r="BO65">
            <v>0</v>
          </cell>
          <cell r="BP65">
            <v>0</v>
          </cell>
          <cell r="BQ65">
            <v>0</v>
          </cell>
          <cell r="BR65">
            <v>0</v>
          </cell>
          <cell r="BS65">
            <v>0</v>
          </cell>
          <cell r="BT65">
            <v>0</v>
          </cell>
          <cell r="BU65">
            <v>0</v>
          </cell>
          <cell r="BV65">
            <v>0</v>
          </cell>
          <cell r="BW65">
            <v>0</v>
          </cell>
          <cell r="BX65">
            <v>825.78557524584778</v>
          </cell>
          <cell r="BY65">
            <v>1339.1992380158797</v>
          </cell>
          <cell r="BZ65">
            <v>0</v>
          </cell>
          <cell r="CA65">
            <v>0</v>
          </cell>
          <cell r="CB65">
            <v>0</v>
          </cell>
          <cell r="CC65">
            <v>0</v>
          </cell>
          <cell r="CD65">
            <v>0</v>
          </cell>
          <cell r="CE65">
            <v>0</v>
          </cell>
          <cell r="CF65">
            <v>0</v>
          </cell>
          <cell r="CG65">
            <v>0</v>
          </cell>
          <cell r="CH65">
            <v>0</v>
          </cell>
          <cell r="CI65">
            <v>0</v>
          </cell>
        </row>
        <row r="66">
          <cell r="B66">
            <v>18</v>
          </cell>
          <cell r="C66" t="str">
            <v>DA</v>
          </cell>
          <cell r="D66" t="str">
            <v>Distribution - Ansett Express Ltd</v>
          </cell>
          <cell r="E66">
            <v>0</v>
          </cell>
          <cell r="F66">
            <v>-300.33281919216205</v>
          </cell>
          <cell r="G66">
            <v>-1990.3802068987129</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-185.44885177453028</v>
          </cell>
          <cell r="Z66">
            <v>-58.85217391304348</v>
          </cell>
          <cell r="AA66">
            <v>-49.115432159810133</v>
          </cell>
          <cell r="AB66">
            <v>15.768863704145542</v>
          </cell>
          <cell r="AC66">
            <v>-22.68522504892368</v>
          </cell>
          <cell r="AD66">
            <v>0</v>
          </cell>
          <cell r="AE66">
            <v>0</v>
          </cell>
          <cell r="AF66">
            <v>0</v>
          </cell>
          <cell r="AG66">
            <v>0</v>
          </cell>
          <cell r="AH66">
            <v>0</v>
          </cell>
          <cell r="AI66">
            <v>0</v>
          </cell>
          <cell r="AJ66">
            <v>0</v>
          </cell>
          <cell r="AK66">
            <v>-156.66185902583769</v>
          </cell>
          <cell r="AL66">
            <v>-65.582065583881857</v>
          </cell>
          <cell r="AM66">
            <v>22.886714443887769</v>
          </cell>
          <cell r="AN66">
            <v>-79.291286348380439</v>
          </cell>
          <cell r="AO66">
            <v>-225.92268439555204</v>
          </cell>
          <cell r="AP66">
            <v>-127.96359463890344</v>
          </cell>
          <cell r="AQ66">
            <v>-465.205578360841</v>
          </cell>
          <cell r="AR66">
            <v>-400.17920137635173</v>
          </cell>
          <cell r="AS66">
            <v>-492.46065161285253</v>
          </cell>
          <cell r="AT66">
            <v>0</v>
          </cell>
          <cell r="AU66">
            <v>0</v>
          </cell>
          <cell r="AV66">
            <v>0</v>
          </cell>
          <cell r="AW66">
            <v>0</v>
          </cell>
          <cell r="AX66">
            <v>0</v>
          </cell>
          <cell r="AY66">
            <v>0</v>
          </cell>
          <cell r="AZ66">
            <v>0</v>
          </cell>
          <cell r="BA66">
            <v>0</v>
          </cell>
          <cell r="BB66">
            <v>0</v>
          </cell>
          <cell r="BC66">
            <v>0</v>
          </cell>
          <cell r="BD66">
            <v>0</v>
          </cell>
          <cell r="BE66">
            <v>0</v>
          </cell>
          <cell r="BG66">
            <v>0</v>
          </cell>
          <cell r="BH66">
            <v>0</v>
          </cell>
          <cell r="BI66">
            <v>-1424.3402400271673</v>
          </cell>
          <cell r="BJ66">
            <v>0</v>
          </cell>
          <cell r="BK66">
            <v>-1153.6848673727698</v>
          </cell>
          <cell r="BL66">
            <v>0</v>
          </cell>
          <cell r="BM66">
            <v>0</v>
          </cell>
          <cell r="BN66">
            <v>0</v>
          </cell>
          <cell r="BO66">
            <v>0</v>
          </cell>
          <cell r="BP66">
            <v>0</v>
          </cell>
          <cell r="BQ66">
            <v>0</v>
          </cell>
          <cell r="BR66">
            <v>0</v>
          </cell>
          <cell r="BS66">
            <v>0</v>
          </cell>
          <cell r="BT66">
            <v>0</v>
          </cell>
          <cell r="BU66">
            <v>0</v>
          </cell>
          <cell r="BV66">
            <v>0</v>
          </cell>
          <cell r="BW66">
            <v>0</v>
          </cell>
          <cell r="BX66">
            <v>0</v>
          </cell>
          <cell r="BY66">
            <v>-1424.3402400271673</v>
          </cell>
          <cell r="BZ66">
            <v>0</v>
          </cell>
          <cell r="CA66">
            <v>0</v>
          </cell>
          <cell r="CB66">
            <v>0</v>
          </cell>
          <cell r="CC66">
            <v>0</v>
          </cell>
          <cell r="CD66">
            <v>0</v>
          </cell>
          <cell r="CE66">
            <v>0</v>
          </cell>
          <cell r="CF66">
            <v>0</v>
          </cell>
          <cell r="CG66">
            <v>0</v>
          </cell>
          <cell r="CH66">
            <v>0</v>
          </cell>
          <cell r="CI66">
            <v>0</v>
          </cell>
        </row>
        <row r="67">
          <cell r="B67">
            <v>19</v>
          </cell>
          <cell r="C67" t="str">
            <v>D1</v>
          </cell>
          <cell r="D67" t="str">
            <v>Distribution - Spare 1</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row>
        <row r="68">
          <cell r="B68">
            <v>20</v>
          </cell>
          <cell r="C68" t="str">
            <v>DM</v>
          </cell>
          <cell r="D68" t="str">
            <v>Distribution - Management</v>
          </cell>
          <cell r="E68">
            <v>-348.71215846943181</v>
          </cell>
          <cell r="F68">
            <v>-403.39179100492896</v>
          </cell>
          <cell r="G68">
            <v>-667.41772717045353</v>
          </cell>
          <cell r="H68">
            <v>0</v>
          </cell>
          <cell r="I68">
            <v>0</v>
          </cell>
          <cell r="J68">
            <v>-23.319969961312541</v>
          </cell>
          <cell r="K68">
            <v>-23.247818278185139</v>
          </cell>
          <cell r="L68">
            <v>-32.927100505607257</v>
          </cell>
          <cell r="M68">
            <v>-31.074013225597415</v>
          </cell>
          <cell r="N68">
            <v>-20.788341749413554</v>
          </cell>
          <cell r="O68">
            <v>-27.41323514737844</v>
          </cell>
          <cell r="P68">
            <v>-31.526330233681396</v>
          </cell>
          <cell r="Q68">
            <v>-47.157759204718595</v>
          </cell>
          <cell r="R68">
            <v>-45.608062407000901</v>
          </cell>
          <cell r="S68">
            <v>-30.59091413972774</v>
          </cell>
          <cell r="T68">
            <v>32.780678493634056</v>
          </cell>
          <cell r="U68">
            <v>-67.839292110442969</v>
          </cell>
          <cell r="V68">
            <v>-46.756100960913194</v>
          </cell>
          <cell r="W68">
            <v>-124.87207280488209</v>
          </cell>
          <cell r="X68">
            <v>-59.986444569695543</v>
          </cell>
          <cell r="Y68">
            <v>-48.162880739240215</v>
          </cell>
          <cell r="Z68">
            <v>24.822301626288191</v>
          </cell>
          <cell r="AA68">
            <v>-25.890399889784604</v>
          </cell>
          <cell r="AB68">
            <v>-94.590700992294799</v>
          </cell>
          <cell r="AC68">
            <v>-27.955492674406692</v>
          </cell>
          <cell r="AD68">
            <v>0</v>
          </cell>
          <cell r="AE68">
            <v>0</v>
          </cell>
          <cell r="AF68">
            <v>0</v>
          </cell>
          <cell r="AG68">
            <v>0</v>
          </cell>
          <cell r="AH68">
            <v>-32.504719110026215</v>
          </cell>
          <cell r="AI68">
            <v>-28.421558630013887</v>
          </cell>
          <cell r="AJ68">
            <v>-254.04487757509295</v>
          </cell>
          <cell r="AK68">
            <v>-24.908995844847649</v>
          </cell>
          <cell r="AL68">
            <v>-43.171505917016781</v>
          </cell>
          <cell r="AM68">
            <v>-29.96738586426709</v>
          </cell>
          <cell r="AN68">
            <v>-52.002404680487317</v>
          </cell>
          <cell r="AO68">
            <v>-36.672908331438585</v>
          </cell>
          <cell r="AP68">
            <v>-47.436344920547143</v>
          </cell>
          <cell r="AQ68">
            <v>-28.435036877919202</v>
          </cell>
          <cell r="AR68">
            <v>-29.89116263676118</v>
          </cell>
          <cell r="AS68">
            <v>-59.960826782035475</v>
          </cell>
          <cell r="AT68">
            <v>0</v>
          </cell>
          <cell r="AU68">
            <v>0</v>
          </cell>
          <cell r="AV68">
            <v>0</v>
          </cell>
          <cell r="AW68">
            <v>0</v>
          </cell>
          <cell r="AX68">
            <v>0</v>
          </cell>
          <cell r="AY68">
            <v>0</v>
          </cell>
          <cell r="AZ68">
            <v>0</v>
          </cell>
          <cell r="BA68">
            <v>0</v>
          </cell>
          <cell r="BB68">
            <v>0</v>
          </cell>
          <cell r="BC68">
            <v>0</v>
          </cell>
          <cell r="BD68">
            <v>0</v>
          </cell>
          <cell r="BE68">
            <v>0</v>
          </cell>
          <cell r="BG68">
            <v>0</v>
          </cell>
          <cell r="BH68">
            <v>-412.03329137637382</v>
          </cell>
          <cell r="BI68">
            <v>-480.69408302065057</v>
          </cell>
          <cell r="BJ68">
            <v>0</v>
          </cell>
          <cell r="BK68">
            <v>-539.032284741583</v>
          </cell>
          <cell r="BL68">
            <v>0</v>
          </cell>
          <cell r="BM68">
            <v>0</v>
          </cell>
          <cell r="BN68">
            <v>0</v>
          </cell>
          <cell r="BO68">
            <v>0</v>
          </cell>
          <cell r="BP68">
            <v>0</v>
          </cell>
          <cell r="BQ68">
            <v>0</v>
          </cell>
          <cell r="BR68">
            <v>0</v>
          </cell>
          <cell r="BS68">
            <v>0</v>
          </cell>
          <cell r="BT68">
            <v>0</v>
          </cell>
          <cell r="BU68">
            <v>0</v>
          </cell>
          <cell r="BV68">
            <v>0</v>
          </cell>
          <cell r="BW68">
            <v>0</v>
          </cell>
          <cell r="BX68">
            <v>-412.03329137637382</v>
          </cell>
          <cell r="BY68">
            <v>-480.69408302065057</v>
          </cell>
          <cell r="BZ68">
            <v>0</v>
          </cell>
          <cell r="CA68">
            <v>0</v>
          </cell>
          <cell r="CB68">
            <v>0</v>
          </cell>
          <cell r="CC68">
            <v>0</v>
          </cell>
          <cell r="CD68">
            <v>0</v>
          </cell>
          <cell r="CE68">
            <v>0</v>
          </cell>
          <cell r="CF68">
            <v>0</v>
          </cell>
          <cell r="CG68">
            <v>0</v>
          </cell>
          <cell r="CH68">
            <v>0</v>
          </cell>
          <cell r="CI68">
            <v>0</v>
          </cell>
        </row>
        <row r="69">
          <cell r="B69">
            <v>21</v>
          </cell>
          <cell r="C69" t="str">
            <v>SB</v>
          </cell>
          <cell r="D69" t="str">
            <v>Stamps Business</v>
          </cell>
          <cell r="E69">
            <v>1807.236646636215</v>
          </cell>
          <cell r="F69">
            <v>345.12501376639557</v>
          </cell>
          <cell r="G69">
            <v>2781.4354489490029</v>
          </cell>
          <cell r="H69">
            <v>0</v>
          </cell>
          <cell r="I69">
            <v>0</v>
          </cell>
          <cell r="J69">
            <v>29.806212906416587</v>
          </cell>
          <cell r="K69">
            <v>176.76634948369315</v>
          </cell>
          <cell r="L69">
            <v>22.045429591589823</v>
          </cell>
          <cell r="M69">
            <v>352.3398387428079</v>
          </cell>
          <cell r="N69">
            <v>224.22128694338844</v>
          </cell>
          <cell r="O69">
            <v>257.98487440958763</v>
          </cell>
          <cell r="P69">
            <v>-188.33307963326268</v>
          </cell>
          <cell r="Q69">
            <v>363.76542287391709</v>
          </cell>
          <cell r="R69">
            <v>361.01517172625717</v>
          </cell>
          <cell r="S69">
            <v>166.50569656474295</v>
          </cell>
          <cell r="T69">
            <v>-611.72869490293181</v>
          </cell>
          <cell r="U69">
            <v>652.84813793000887</v>
          </cell>
          <cell r="V69">
            <v>-152.61870350692595</v>
          </cell>
          <cell r="W69">
            <v>-244.08300637689896</v>
          </cell>
          <cell r="X69">
            <v>14.732205112303943</v>
          </cell>
          <cell r="Y69">
            <v>108.13608007879495</v>
          </cell>
          <cell r="Z69">
            <v>22.568152318951199</v>
          </cell>
          <cell r="AA69">
            <v>132.96779776436992</v>
          </cell>
          <cell r="AB69">
            <v>259.08080727686206</v>
          </cell>
          <cell r="AC69">
            <v>204.34168109893847</v>
          </cell>
          <cell r="AD69">
            <v>0</v>
          </cell>
          <cell r="AE69">
            <v>0</v>
          </cell>
          <cell r="AF69">
            <v>0</v>
          </cell>
          <cell r="AG69">
            <v>0</v>
          </cell>
          <cell r="AH69">
            <v>-5.5844643176452662</v>
          </cell>
          <cell r="AI69">
            <v>158.85084621410758</v>
          </cell>
          <cell r="AJ69">
            <v>421.37961648142993</v>
          </cell>
          <cell r="AK69">
            <v>-139.31245336859587</v>
          </cell>
          <cell r="AL69">
            <v>-60.733158206839406</v>
          </cell>
          <cell r="AM69">
            <v>100.87518311081806</v>
          </cell>
          <cell r="AN69">
            <v>113.7528430239468</v>
          </cell>
          <cell r="AO69">
            <v>570.8587184777457</v>
          </cell>
          <cell r="AP69">
            <v>131.89007140557061</v>
          </cell>
          <cell r="AQ69">
            <v>698.97558955100544</v>
          </cell>
          <cell r="AR69">
            <v>473.47760395166819</v>
          </cell>
          <cell r="AS69">
            <v>317.00505262579105</v>
          </cell>
          <cell r="AT69">
            <v>0</v>
          </cell>
          <cell r="AU69">
            <v>0</v>
          </cell>
          <cell r="AV69">
            <v>0</v>
          </cell>
          <cell r="AW69">
            <v>0</v>
          </cell>
          <cell r="AX69">
            <v>0</v>
          </cell>
          <cell r="AY69">
            <v>0</v>
          </cell>
          <cell r="AZ69">
            <v>0</v>
          </cell>
          <cell r="BA69">
            <v>0</v>
          </cell>
          <cell r="BB69">
            <v>0</v>
          </cell>
          <cell r="BC69">
            <v>0</v>
          </cell>
          <cell r="BD69">
            <v>0</v>
          </cell>
          <cell r="BE69">
            <v>0</v>
          </cell>
          <cell r="BG69">
            <v>-49.540967150413351</v>
          </cell>
          <cell r="BH69">
            <v>2777.9857327779364</v>
          </cell>
          <cell r="BI69">
            <v>2331.0596723843782</v>
          </cell>
          <cell r="BJ69">
            <v>0</v>
          </cell>
          <cell r="BK69">
            <v>1736.8202668942674</v>
          </cell>
          <cell r="BL69">
            <v>0</v>
          </cell>
          <cell r="BM69">
            <v>0</v>
          </cell>
          <cell r="BN69">
            <v>0</v>
          </cell>
          <cell r="BO69">
            <v>0</v>
          </cell>
          <cell r="BP69">
            <v>0</v>
          </cell>
          <cell r="BQ69">
            <v>0</v>
          </cell>
          <cell r="BR69">
            <v>0</v>
          </cell>
          <cell r="BS69">
            <v>0</v>
          </cell>
          <cell r="BT69">
            <v>0</v>
          </cell>
          <cell r="BU69">
            <v>0</v>
          </cell>
          <cell r="BV69">
            <v>0</v>
          </cell>
          <cell r="BW69">
            <v>-49.540967150413351</v>
          </cell>
          <cell r="BX69">
            <v>2777.9857327779364</v>
          </cell>
          <cell r="BY69">
            <v>2331.0596723843782</v>
          </cell>
          <cell r="BZ69">
            <v>0</v>
          </cell>
          <cell r="CA69">
            <v>0</v>
          </cell>
          <cell r="CB69">
            <v>0</v>
          </cell>
          <cell r="CC69">
            <v>0</v>
          </cell>
          <cell r="CD69">
            <v>0</v>
          </cell>
          <cell r="CE69">
            <v>0</v>
          </cell>
          <cell r="CF69">
            <v>0</v>
          </cell>
          <cell r="CG69">
            <v>0</v>
          </cell>
          <cell r="CH69">
            <v>0</v>
          </cell>
          <cell r="CI69">
            <v>0</v>
          </cell>
        </row>
        <row r="70">
          <cell r="B70">
            <v>22</v>
          </cell>
          <cell r="C70" t="str">
            <v>IG</v>
          </cell>
          <cell r="D70" t="str">
            <v>New Zealand Post International Ltd</v>
          </cell>
          <cell r="E70">
            <v>2274.6955157831731</v>
          </cell>
          <cell r="F70">
            <v>6511.0418716435324</v>
          </cell>
          <cell r="G70">
            <v>8392.2872212165585</v>
          </cell>
          <cell r="H70">
            <v>0</v>
          </cell>
          <cell r="I70">
            <v>0</v>
          </cell>
          <cell r="J70">
            <v>4.9868435153910298</v>
          </cell>
          <cell r="K70">
            <v>219.3884652116933</v>
          </cell>
          <cell r="L70">
            <v>449.12783724661637</v>
          </cell>
          <cell r="M70">
            <v>-10.579336844373639</v>
          </cell>
          <cell r="N70">
            <v>347.99976873223102</v>
          </cell>
          <cell r="O70">
            <v>848.8185877035487</v>
          </cell>
          <cell r="P70">
            <v>-426.52291369341287</v>
          </cell>
          <cell r="Q70">
            <v>852.89820756519032</v>
          </cell>
          <cell r="R70">
            <v>388.64517835758733</v>
          </cell>
          <cell r="S70">
            <v>-532.93236776309868</v>
          </cell>
          <cell r="T70">
            <v>-522.39469985058815</v>
          </cell>
          <cell r="U70">
            <v>655.25994560238814</v>
          </cell>
          <cell r="V70">
            <v>133.55707348465967</v>
          </cell>
          <cell r="W70">
            <v>524.65802012407607</v>
          </cell>
          <cell r="X70">
            <v>1275.4545751876105</v>
          </cell>
          <cell r="Y70">
            <v>576.05614845852688</v>
          </cell>
          <cell r="Z70">
            <v>1083.2296907343837</v>
          </cell>
          <cell r="AA70">
            <v>175.26799236134141</v>
          </cell>
          <cell r="AB70">
            <v>1395.4207300979638</v>
          </cell>
          <cell r="AC70">
            <v>1347.3976411949698</v>
          </cell>
          <cell r="AD70">
            <v>0</v>
          </cell>
          <cell r="AE70">
            <v>0</v>
          </cell>
          <cell r="AF70">
            <v>0</v>
          </cell>
          <cell r="AG70">
            <v>0</v>
          </cell>
          <cell r="AH70">
            <v>323.93198452420864</v>
          </cell>
          <cell r="AI70">
            <v>324.72461998241863</v>
          </cell>
          <cell r="AJ70">
            <v>1456.0434957219563</v>
          </cell>
          <cell r="AK70">
            <v>645.41210460352841</v>
          </cell>
          <cell r="AL70">
            <v>576.65585833074942</v>
          </cell>
          <cell r="AM70">
            <v>822.07537628369698</v>
          </cell>
          <cell r="AN70">
            <v>609.78376840136013</v>
          </cell>
          <cell r="AO70">
            <v>206.8066217883017</v>
          </cell>
          <cell r="AP70">
            <v>802.3007017070787</v>
          </cell>
          <cell r="AQ70">
            <v>922.55164049301936</v>
          </cell>
          <cell r="AR70">
            <v>1086.5478341443245</v>
          </cell>
          <cell r="AS70">
            <v>615.45321523591656</v>
          </cell>
          <cell r="AT70">
            <v>0</v>
          </cell>
          <cell r="AU70">
            <v>0</v>
          </cell>
          <cell r="AV70">
            <v>0</v>
          </cell>
          <cell r="AW70">
            <v>0</v>
          </cell>
          <cell r="AX70">
            <v>0</v>
          </cell>
          <cell r="AY70">
            <v>0</v>
          </cell>
          <cell r="AZ70">
            <v>0</v>
          </cell>
          <cell r="BA70">
            <v>0</v>
          </cell>
          <cell r="BB70">
            <v>0</v>
          </cell>
          <cell r="BC70">
            <v>0</v>
          </cell>
          <cell r="BD70">
            <v>0</v>
          </cell>
          <cell r="BE70">
            <v>0</v>
          </cell>
          <cell r="BG70">
            <v>-8.0730431940807925</v>
          </cell>
          <cell r="BH70">
            <v>3012.8505730324105</v>
          </cell>
          <cell r="BI70">
            <v>7627.4860444634814</v>
          </cell>
          <cell r="BJ70">
            <v>0</v>
          </cell>
          <cell r="BK70">
            <v>10083.226332657207</v>
          </cell>
          <cell r="BL70">
            <v>0</v>
          </cell>
          <cell r="BM70">
            <v>0</v>
          </cell>
          <cell r="BN70">
            <v>0</v>
          </cell>
          <cell r="BO70">
            <v>0</v>
          </cell>
          <cell r="BP70">
            <v>0</v>
          </cell>
          <cell r="BQ70">
            <v>0</v>
          </cell>
          <cell r="BR70">
            <v>0</v>
          </cell>
          <cell r="BS70">
            <v>0</v>
          </cell>
          <cell r="BT70">
            <v>0</v>
          </cell>
          <cell r="BU70">
            <v>0</v>
          </cell>
          <cell r="BV70">
            <v>0</v>
          </cell>
          <cell r="BW70">
            <v>-8.0730431940807925</v>
          </cell>
          <cell r="BX70">
            <v>3012.8505730324105</v>
          </cell>
          <cell r="BY70">
            <v>7627.4860444634814</v>
          </cell>
          <cell r="BZ70">
            <v>0</v>
          </cell>
          <cell r="CA70">
            <v>0</v>
          </cell>
          <cell r="CB70">
            <v>0</v>
          </cell>
          <cell r="CC70">
            <v>0</v>
          </cell>
          <cell r="CD70">
            <v>0</v>
          </cell>
          <cell r="CE70">
            <v>0</v>
          </cell>
          <cell r="CF70">
            <v>0</v>
          </cell>
          <cell r="CG70">
            <v>0</v>
          </cell>
          <cell r="CH70">
            <v>0</v>
          </cell>
          <cell r="CI70">
            <v>0</v>
          </cell>
        </row>
        <row r="71">
          <cell r="B71">
            <v>23</v>
          </cell>
          <cell r="C71" t="str">
            <v>IM</v>
          </cell>
          <cell r="D71" t="str">
            <v>International Mail</v>
          </cell>
          <cell r="E71">
            <v>3472.1163297887897</v>
          </cell>
          <cell r="F71">
            <v>5682.578591942819</v>
          </cell>
          <cell r="G71">
            <v>8043.1027644250162</v>
          </cell>
          <cell r="H71">
            <v>0</v>
          </cell>
          <cell r="I71">
            <v>0</v>
          </cell>
          <cell r="J71">
            <v>66.63143216455174</v>
          </cell>
          <cell r="K71">
            <v>220.14638600889901</v>
          </cell>
          <cell r="L71">
            <v>528.55927533251315</v>
          </cell>
          <cell r="M71">
            <v>13.356043675466218</v>
          </cell>
          <cell r="N71">
            <v>447.82665486357223</v>
          </cell>
          <cell r="O71">
            <v>857.74223110910134</v>
          </cell>
          <cell r="P71">
            <v>-300.96161428480497</v>
          </cell>
          <cell r="Q71">
            <v>953.12666477947869</v>
          </cell>
          <cell r="R71">
            <v>756.76253448147804</v>
          </cell>
          <cell r="S71">
            <v>-392.18284395042389</v>
          </cell>
          <cell r="T71">
            <v>-651.27027856164284</v>
          </cell>
          <cell r="U71">
            <v>972.37984417060056</v>
          </cell>
          <cell r="V71">
            <v>220.31287974124317</v>
          </cell>
          <cell r="W71">
            <v>429.05688185079873</v>
          </cell>
          <cell r="X71">
            <v>1302.634551121977</v>
          </cell>
          <cell r="Y71">
            <v>667.65389398524553</v>
          </cell>
          <cell r="Z71">
            <v>1032.9985839346336</v>
          </cell>
          <cell r="AA71">
            <v>114.92717257147029</v>
          </cell>
          <cell r="AB71">
            <v>1316.3899699113358</v>
          </cell>
          <cell r="AC71">
            <v>598.60465882611481</v>
          </cell>
          <cell r="AD71">
            <v>0</v>
          </cell>
          <cell r="AE71">
            <v>0</v>
          </cell>
          <cell r="AF71">
            <v>0</v>
          </cell>
          <cell r="AG71">
            <v>0</v>
          </cell>
          <cell r="AH71">
            <v>333.11665058075539</v>
          </cell>
          <cell r="AI71">
            <v>458.96887977212737</v>
          </cell>
          <cell r="AJ71">
            <v>2022.8154795722921</v>
          </cell>
          <cell r="AK71">
            <v>295.14555319014482</v>
          </cell>
          <cell r="AL71">
            <v>401.25864342851372</v>
          </cell>
          <cell r="AM71">
            <v>537.301435531474</v>
          </cell>
          <cell r="AN71">
            <v>302.81174123254027</v>
          </cell>
          <cell r="AO71">
            <v>467.80439623992578</v>
          </cell>
          <cell r="AP71">
            <v>788.00407450243165</v>
          </cell>
          <cell r="AQ71">
            <v>686.30899842525923</v>
          </cell>
          <cell r="AR71">
            <v>692.08681128659077</v>
          </cell>
          <cell r="AS71">
            <v>1057.4801006629605</v>
          </cell>
          <cell r="AT71">
            <v>0</v>
          </cell>
          <cell r="AU71">
            <v>0</v>
          </cell>
          <cell r="AV71">
            <v>0</v>
          </cell>
          <cell r="AW71">
            <v>0</v>
          </cell>
          <cell r="AX71">
            <v>0</v>
          </cell>
          <cell r="AY71">
            <v>0</v>
          </cell>
          <cell r="AZ71">
            <v>0</v>
          </cell>
          <cell r="BA71">
            <v>0</v>
          </cell>
          <cell r="BB71">
            <v>0</v>
          </cell>
          <cell r="BC71">
            <v>0</v>
          </cell>
          <cell r="BD71">
            <v>0</v>
          </cell>
          <cell r="BE71">
            <v>0</v>
          </cell>
          <cell r="BG71">
            <v>-8.0730431940807925</v>
          </cell>
          <cell r="BH71">
            <v>4366.857345176074</v>
          </cell>
          <cell r="BI71">
            <v>6471.2741130601389</v>
          </cell>
          <cell r="BJ71">
            <v>0</v>
          </cell>
          <cell r="BK71">
            <v>8122.714969671928</v>
          </cell>
          <cell r="BL71">
            <v>0</v>
          </cell>
          <cell r="BM71">
            <v>0</v>
          </cell>
          <cell r="BN71">
            <v>0</v>
          </cell>
          <cell r="BO71">
            <v>0</v>
          </cell>
          <cell r="BP71">
            <v>0</v>
          </cell>
          <cell r="BQ71">
            <v>0</v>
          </cell>
          <cell r="BR71">
            <v>0</v>
          </cell>
          <cell r="BS71">
            <v>0</v>
          </cell>
          <cell r="BT71">
            <v>0</v>
          </cell>
          <cell r="BU71">
            <v>0</v>
          </cell>
          <cell r="BV71">
            <v>0</v>
          </cell>
          <cell r="BW71">
            <v>-8.0730431940807925</v>
          </cell>
          <cell r="BX71">
            <v>4366.857345176074</v>
          </cell>
          <cell r="BY71">
            <v>6471.2741130601389</v>
          </cell>
          <cell r="BZ71">
            <v>0</v>
          </cell>
          <cell r="CA71">
            <v>0</v>
          </cell>
          <cell r="CB71">
            <v>0</v>
          </cell>
          <cell r="CC71">
            <v>0</v>
          </cell>
          <cell r="CD71">
            <v>0</v>
          </cell>
          <cell r="CE71">
            <v>0</v>
          </cell>
          <cell r="CF71">
            <v>0</v>
          </cell>
          <cell r="CG71">
            <v>0</v>
          </cell>
          <cell r="CH71">
            <v>0</v>
          </cell>
          <cell r="CI71">
            <v>0</v>
          </cell>
        </row>
        <row r="72">
          <cell r="B72">
            <v>24</v>
          </cell>
          <cell r="C72" t="str">
            <v>IC</v>
          </cell>
          <cell r="D72" t="str">
            <v>International Consultancy</v>
          </cell>
          <cell r="E72">
            <v>-1197.4208140056166</v>
          </cell>
          <cell r="F72">
            <v>828.46327970071263</v>
          </cell>
          <cell r="G72">
            <v>349.18445679154382</v>
          </cell>
          <cell r="H72">
            <v>0</v>
          </cell>
          <cell r="I72">
            <v>0</v>
          </cell>
          <cell r="J72">
            <v>-61.64458864916071</v>
          </cell>
          <cell r="K72">
            <v>-0.75792079720571093</v>
          </cell>
          <cell r="L72">
            <v>-79.431438085896787</v>
          </cell>
          <cell r="M72">
            <v>-23.935380519839857</v>
          </cell>
          <cell r="N72">
            <v>-99.826886131341226</v>
          </cell>
          <cell r="O72">
            <v>-8.9236434055526566</v>
          </cell>
          <cell r="P72">
            <v>-125.56129940860792</v>
          </cell>
          <cell r="Q72">
            <v>-100.22845721428841</v>
          </cell>
          <cell r="R72">
            <v>-368.11735612389072</v>
          </cell>
          <cell r="S72">
            <v>-140.74952381267477</v>
          </cell>
          <cell r="T72">
            <v>128.87557871105471</v>
          </cell>
          <cell r="U72">
            <v>-317.11989856821248</v>
          </cell>
          <cell r="V72">
            <v>-86.755806256583512</v>
          </cell>
          <cell r="W72">
            <v>95.6011382732774</v>
          </cell>
          <cell r="X72">
            <v>-27.179975934366457</v>
          </cell>
          <cell r="Y72">
            <v>-91.597745526718668</v>
          </cell>
          <cell r="Z72">
            <v>50.231106799750101</v>
          </cell>
          <cell r="AA72">
            <v>60.340819789871119</v>
          </cell>
          <cell r="AB72">
            <v>79.030760186627845</v>
          </cell>
          <cell r="AC72">
            <v>748.79298236885484</v>
          </cell>
          <cell r="AD72">
            <v>0</v>
          </cell>
          <cell r="AE72">
            <v>0</v>
          </cell>
          <cell r="AF72">
            <v>0</v>
          </cell>
          <cell r="AG72">
            <v>0</v>
          </cell>
          <cell r="AH72">
            <v>-9.1846660565467566</v>
          </cell>
          <cell r="AI72">
            <v>-134.24425978970874</v>
          </cell>
          <cell r="AJ72">
            <v>-566.77198385033569</v>
          </cell>
          <cell r="AK72">
            <v>350.26655141338358</v>
          </cell>
          <cell r="AL72">
            <v>175.39721490223576</v>
          </cell>
          <cell r="AM72">
            <v>284.77394075222298</v>
          </cell>
          <cell r="AN72">
            <v>306.97202716881986</v>
          </cell>
          <cell r="AO72">
            <v>-260.99777445162408</v>
          </cell>
          <cell r="AP72">
            <v>14.296627204647027</v>
          </cell>
          <cell r="AQ72">
            <v>236.24264206776016</v>
          </cell>
          <cell r="AR72">
            <v>394.46102285773367</v>
          </cell>
          <cell r="AS72">
            <v>-442.02688542704396</v>
          </cell>
          <cell r="AT72">
            <v>0</v>
          </cell>
          <cell r="AU72">
            <v>0</v>
          </cell>
          <cell r="AV72">
            <v>0</v>
          </cell>
          <cell r="AW72">
            <v>0</v>
          </cell>
          <cell r="AX72">
            <v>0</v>
          </cell>
          <cell r="AY72">
            <v>0</v>
          </cell>
          <cell r="AZ72">
            <v>0</v>
          </cell>
          <cell r="BA72">
            <v>0</v>
          </cell>
          <cell r="BB72">
            <v>0</v>
          </cell>
          <cell r="BC72">
            <v>0</v>
          </cell>
          <cell r="BD72">
            <v>0</v>
          </cell>
          <cell r="BE72">
            <v>0</v>
          </cell>
          <cell r="BG72">
            <v>0</v>
          </cell>
          <cell r="BH72">
            <v>-1354.0067721436637</v>
          </cell>
          <cell r="BI72">
            <v>1156.2119314033428</v>
          </cell>
          <cell r="BJ72">
            <v>0</v>
          </cell>
          <cell r="BK72">
            <v>1960.511362985279</v>
          </cell>
          <cell r="BL72">
            <v>0</v>
          </cell>
          <cell r="BM72">
            <v>0</v>
          </cell>
          <cell r="BN72">
            <v>0</v>
          </cell>
          <cell r="BO72">
            <v>0</v>
          </cell>
          <cell r="BP72">
            <v>0</v>
          </cell>
          <cell r="BQ72">
            <v>0</v>
          </cell>
          <cell r="BR72">
            <v>0</v>
          </cell>
          <cell r="BS72">
            <v>0</v>
          </cell>
          <cell r="BT72">
            <v>0</v>
          </cell>
          <cell r="BU72">
            <v>0</v>
          </cell>
          <cell r="BV72">
            <v>0</v>
          </cell>
          <cell r="BW72">
            <v>0</v>
          </cell>
          <cell r="BX72">
            <v>-1354.0067721436637</v>
          </cell>
          <cell r="BY72">
            <v>1156.2119314033428</v>
          </cell>
          <cell r="BZ72">
            <v>0</v>
          </cell>
          <cell r="CA72">
            <v>0</v>
          </cell>
          <cell r="CB72">
            <v>0</v>
          </cell>
          <cell r="CC72">
            <v>0</v>
          </cell>
          <cell r="CD72">
            <v>0</v>
          </cell>
          <cell r="CE72">
            <v>0</v>
          </cell>
          <cell r="CF72">
            <v>0</v>
          </cell>
          <cell r="CG72">
            <v>0</v>
          </cell>
          <cell r="CH72">
            <v>0</v>
          </cell>
          <cell r="CI72">
            <v>0</v>
          </cell>
        </row>
        <row r="73">
          <cell r="B73">
            <v>25</v>
          </cell>
          <cell r="C73" t="str">
            <v>PROP</v>
          </cell>
          <cell r="D73" t="str">
            <v>Property Group</v>
          </cell>
          <cell r="E73">
            <v>4600.660192392972</v>
          </cell>
          <cell r="F73">
            <v>4136.6925935402533</v>
          </cell>
          <cell r="G73">
            <v>7249.4030300261047</v>
          </cell>
          <cell r="H73">
            <v>0</v>
          </cell>
          <cell r="I73">
            <v>0</v>
          </cell>
          <cell r="J73">
            <v>444.98230925486052</v>
          </cell>
          <cell r="K73">
            <v>428.06347685139662</v>
          </cell>
          <cell r="L73">
            <v>383.47919739099302</v>
          </cell>
          <cell r="M73">
            <v>458.89818126123293</v>
          </cell>
          <cell r="N73">
            <v>380.21514010525351</v>
          </cell>
          <cell r="O73">
            <v>398.58713408666864</v>
          </cell>
          <cell r="P73">
            <v>380.71059535009653</v>
          </cell>
          <cell r="Q73">
            <v>376.41671706498443</v>
          </cell>
          <cell r="R73">
            <v>557.2551745565446</v>
          </cell>
          <cell r="S73">
            <v>389.72717029971864</v>
          </cell>
          <cell r="T73">
            <v>-467.17607943680656</v>
          </cell>
          <cell r="U73">
            <v>869.5011756080296</v>
          </cell>
          <cell r="V73">
            <v>461.51071396495075</v>
          </cell>
          <cell r="W73">
            <v>605.03565006559836</v>
          </cell>
          <cell r="X73">
            <v>554.43575627062603</v>
          </cell>
          <cell r="Y73">
            <v>480.55190421765309</v>
          </cell>
          <cell r="Z73">
            <v>455.71134814708535</v>
          </cell>
          <cell r="AA73">
            <v>454.92545951793034</v>
          </cell>
          <cell r="AB73">
            <v>571.34664063710522</v>
          </cell>
          <cell r="AC73">
            <v>553.17512071930412</v>
          </cell>
          <cell r="AD73">
            <v>0</v>
          </cell>
          <cell r="AE73">
            <v>0</v>
          </cell>
          <cell r="AF73">
            <v>0</v>
          </cell>
          <cell r="AG73">
            <v>0</v>
          </cell>
          <cell r="AH73">
            <v>316.50975232260964</v>
          </cell>
          <cell r="AI73">
            <v>427.61847947065144</v>
          </cell>
          <cell r="AJ73">
            <v>2337.0400050472385</v>
          </cell>
          <cell r="AK73">
            <v>362.03995364556681</v>
          </cell>
          <cell r="AL73">
            <v>405.14662235588457</v>
          </cell>
          <cell r="AM73">
            <v>434.98376097760962</v>
          </cell>
          <cell r="AN73">
            <v>445.80479450781928</v>
          </cell>
          <cell r="AO73">
            <v>441.94076370698383</v>
          </cell>
          <cell r="AP73">
            <v>436.1602222486307</v>
          </cell>
          <cell r="AQ73">
            <v>400.01717289569984</v>
          </cell>
          <cell r="AR73">
            <v>442.82562748114952</v>
          </cell>
          <cell r="AS73">
            <v>799.31587536626103</v>
          </cell>
          <cell r="AT73">
            <v>0</v>
          </cell>
          <cell r="AU73">
            <v>0</v>
          </cell>
          <cell r="AV73">
            <v>0</v>
          </cell>
          <cell r="AW73">
            <v>0</v>
          </cell>
          <cell r="AX73">
            <v>0</v>
          </cell>
          <cell r="AY73">
            <v>0</v>
          </cell>
          <cell r="AZ73">
            <v>0</v>
          </cell>
          <cell r="BA73">
            <v>0</v>
          </cell>
          <cell r="BB73">
            <v>0</v>
          </cell>
          <cell r="BC73">
            <v>0</v>
          </cell>
          <cell r="BD73">
            <v>0</v>
          </cell>
          <cell r="BE73">
            <v>0</v>
          </cell>
          <cell r="BG73">
            <v>0</v>
          </cell>
          <cell r="BH73">
            <v>5580.7577906519982</v>
          </cell>
          <cell r="BI73">
            <v>5521.9300129112962</v>
          </cell>
          <cell r="BJ73">
            <v>0</v>
          </cell>
          <cell r="BK73">
            <v>5917.4621623772073</v>
          </cell>
          <cell r="BL73">
            <v>0</v>
          </cell>
          <cell r="BM73">
            <v>0</v>
          </cell>
          <cell r="BN73">
            <v>0</v>
          </cell>
          <cell r="BO73">
            <v>0</v>
          </cell>
          <cell r="BP73">
            <v>0</v>
          </cell>
          <cell r="BQ73">
            <v>0</v>
          </cell>
          <cell r="BR73">
            <v>0</v>
          </cell>
          <cell r="BS73">
            <v>0</v>
          </cell>
          <cell r="BT73">
            <v>0</v>
          </cell>
          <cell r="BU73">
            <v>0</v>
          </cell>
          <cell r="BV73">
            <v>0</v>
          </cell>
          <cell r="BW73">
            <v>0</v>
          </cell>
          <cell r="BX73">
            <v>5580.7577906519982</v>
          </cell>
          <cell r="BY73">
            <v>5521.9300129112962</v>
          </cell>
          <cell r="BZ73">
            <v>0</v>
          </cell>
          <cell r="CA73">
            <v>0</v>
          </cell>
          <cell r="CB73">
            <v>0</v>
          </cell>
          <cell r="CC73">
            <v>0</v>
          </cell>
          <cell r="CD73">
            <v>0</v>
          </cell>
          <cell r="CE73">
            <v>0</v>
          </cell>
          <cell r="CF73">
            <v>0</v>
          </cell>
          <cell r="CG73">
            <v>0</v>
          </cell>
          <cell r="CH73">
            <v>0</v>
          </cell>
          <cell r="CI73">
            <v>0</v>
          </cell>
        </row>
        <row r="74">
          <cell r="B74">
            <v>26</v>
          </cell>
          <cell r="C74" t="str">
            <v>ZP</v>
          </cell>
          <cell r="D74" t="str">
            <v>New Zealand Post Properties Ltd</v>
          </cell>
          <cell r="E74">
            <v>4600.660192392972</v>
          </cell>
          <cell r="F74">
            <v>4136.6925935402533</v>
          </cell>
          <cell r="G74">
            <v>7249.4030300261047</v>
          </cell>
          <cell r="H74">
            <v>0</v>
          </cell>
          <cell r="I74">
            <v>0</v>
          </cell>
          <cell r="J74">
            <v>444.98230925486052</v>
          </cell>
          <cell r="K74">
            <v>428.06347685139662</v>
          </cell>
          <cell r="L74">
            <v>383.47919739099302</v>
          </cell>
          <cell r="M74">
            <v>458.89818126123293</v>
          </cell>
          <cell r="N74">
            <v>380.21514010525351</v>
          </cell>
          <cell r="O74">
            <v>398.58713408666864</v>
          </cell>
          <cell r="P74">
            <v>380.71059535009653</v>
          </cell>
          <cell r="Q74">
            <v>376.41671706498443</v>
          </cell>
          <cell r="R74">
            <v>557.2551745565446</v>
          </cell>
          <cell r="S74">
            <v>389.72717029971864</v>
          </cell>
          <cell r="T74">
            <v>-467.17607943680656</v>
          </cell>
          <cell r="U74">
            <v>869.5011756080296</v>
          </cell>
          <cell r="V74">
            <v>461.51071396495075</v>
          </cell>
          <cell r="W74">
            <v>605.03565006559836</v>
          </cell>
          <cell r="X74">
            <v>554.43575627062603</v>
          </cell>
          <cell r="Y74">
            <v>480.55190421765309</v>
          </cell>
          <cell r="Z74">
            <v>455.71134814708535</v>
          </cell>
          <cell r="AA74">
            <v>454.92545951793034</v>
          </cell>
          <cell r="AB74">
            <v>571.34664063710522</v>
          </cell>
          <cell r="AC74">
            <v>553.17512071930412</v>
          </cell>
          <cell r="AD74">
            <v>0</v>
          </cell>
          <cell r="AE74">
            <v>0</v>
          </cell>
          <cell r="AF74">
            <v>0</v>
          </cell>
          <cell r="AG74">
            <v>0</v>
          </cell>
          <cell r="AH74">
            <v>316.50975232260964</v>
          </cell>
          <cell r="AI74">
            <v>427.61847947065144</v>
          </cell>
          <cell r="AJ74">
            <v>2337.0400050472385</v>
          </cell>
          <cell r="AK74">
            <v>362.03995364556681</v>
          </cell>
          <cell r="AL74">
            <v>405.14662235588457</v>
          </cell>
          <cell r="AM74">
            <v>434.98376097760962</v>
          </cell>
          <cell r="AN74">
            <v>445.80479450781928</v>
          </cell>
          <cell r="AO74">
            <v>441.94076370698383</v>
          </cell>
          <cell r="AP74">
            <v>436.1602222486307</v>
          </cell>
          <cell r="AQ74">
            <v>400.01717289569984</v>
          </cell>
          <cell r="AR74">
            <v>442.82562748114952</v>
          </cell>
          <cell r="AS74">
            <v>799.31587536626103</v>
          </cell>
          <cell r="AT74">
            <v>0</v>
          </cell>
          <cell r="AU74">
            <v>0</v>
          </cell>
          <cell r="AV74">
            <v>0</v>
          </cell>
          <cell r="AW74">
            <v>0</v>
          </cell>
          <cell r="AX74">
            <v>0</v>
          </cell>
          <cell r="AY74">
            <v>0</v>
          </cell>
          <cell r="AZ74">
            <v>0</v>
          </cell>
          <cell r="BA74">
            <v>0</v>
          </cell>
          <cell r="BB74">
            <v>0</v>
          </cell>
          <cell r="BC74">
            <v>0</v>
          </cell>
          <cell r="BD74">
            <v>0</v>
          </cell>
          <cell r="BE74">
            <v>0</v>
          </cell>
          <cell r="BG74">
            <v>0</v>
          </cell>
          <cell r="BH74">
            <v>5580.7577906519982</v>
          </cell>
          <cell r="BI74">
            <v>5521.9300129112962</v>
          </cell>
          <cell r="BJ74">
            <v>0</v>
          </cell>
          <cell r="BK74">
            <v>5917.4621623772073</v>
          </cell>
          <cell r="BL74">
            <v>0</v>
          </cell>
          <cell r="BM74">
            <v>0</v>
          </cell>
          <cell r="BN74">
            <v>0</v>
          </cell>
          <cell r="BO74">
            <v>0</v>
          </cell>
          <cell r="BP74">
            <v>0</v>
          </cell>
          <cell r="BQ74">
            <v>0</v>
          </cell>
          <cell r="BR74">
            <v>0</v>
          </cell>
          <cell r="BS74">
            <v>0</v>
          </cell>
          <cell r="BT74">
            <v>0</v>
          </cell>
          <cell r="BU74">
            <v>0</v>
          </cell>
          <cell r="BV74">
            <v>0</v>
          </cell>
          <cell r="BW74">
            <v>0</v>
          </cell>
          <cell r="BX74">
            <v>5580.7577906519982</v>
          </cell>
          <cell r="BY74">
            <v>5521.9300129112962</v>
          </cell>
          <cell r="BZ74">
            <v>0</v>
          </cell>
          <cell r="CA74">
            <v>0</v>
          </cell>
          <cell r="CB74">
            <v>0</v>
          </cell>
          <cell r="CC74">
            <v>0</v>
          </cell>
          <cell r="CD74">
            <v>0</v>
          </cell>
          <cell r="CE74">
            <v>0</v>
          </cell>
          <cell r="CF74">
            <v>0</v>
          </cell>
          <cell r="CG74">
            <v>0</v>
          </cell>
          <cell r="CH74">
            <v>0</v>
          </cell>
          <cell r="CI74">
            <v>0</v>
          </cell>
        </row>
        <row r="75">
          <cell r="B75">
            <v>27</v>
          </cell>
          <cell r="C75" t="str">
            <v>ZR</v>
          </cell>
          <cell r="D75" t="str">
            <v>Revaluation Holding Account</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row>
        <row r="76">
          <cell r="B76">
            <v>28</v>
          </cell>
          <cell r="C76" t="str">
            <v>DATA</v>
          </cell>
          <cell r="D76" t="str">
            <v>Datamail Group</v>
          </cell>
          <cell r="E76">
            <v>1337.3555816917426</v>
          </cell>
          <cell r="F76">
            <v>819.57248891009306</v>
          </cell>
          <cell r="G76">
            <v>1978.1912878520204</v>
          </cell>
          <cell r="H76">
            <v>0</v>
          </cell>
          <cell r="I76">
            <v>0</v>
          </cell>
          <cell r="J76">
            <v>70.174698595173808</v>
          </cell>
          <cell r="K76">
            <v>11.886215779329566</v>
          </cell>
          <cell r="L76">
            <v>158.03827047382089</v>
          </cell>
          <cell r="M76">
            <v>218.93631617027154</v>
          </cell>
          <cell r="N76">
            <v>103.27336300063573</v>
          </cell>
          <cell r="O76">
            <v>276.43322408848832</v>
          </cell>
          <cell r="P76">
            <v>132.84728406055208</v>
          </cell>
          <cell r="Q76">
            <v>180.16824196597352</v>
          </cell>
          <cell r="R76">
            <v>64.23436495545964</v>
          </cell>
          <cell r="S76">
            <v>46.495812924632645</v>
          </cell>
          <cell r="T76">
            <v>-313.18157181571814</v>
          </cell>
          <cell r="U76">
            <v>388.04936149312306</v>
          </cell>
          <cell r="V76">
            <v>179.11154165513423</v>
          </cell>
          <cell r="W76">
            <v>87.994633959371413</v>
          </cell>
          <cell r="X76">
            <v>32.261942675159233</v>
          </cell>
          <cell r="Y76">
            <v>38.63517745302714</v>
          </cell>
          <cell r="Z76">
            <v>58.85217391304348</v>
          </cell>
          <cell r="AA76">
            <v>127.15882120253164</v>
          </cell>
          <cell r="AB76">
            <v>174.30987175663586</v>
          </cell>
          <cell r="AC76">
            <v>121.24832629519003</v>
          </cell>
          <cell r="AD76">
            <v>0</v>
          </cell>
          <cell r="AE76">
            <v>0</v>
          </cell>
          <cell r="AF76">
            <v>0</v>
          </cell>
          <cell r="AG76">
            <v>0</v>
          </cell>
          <cell r="AH76">
            <v>83.032446964607573</v>
          </cell>
          <cell r="AI76">
            <v>102.66611070991412</v>
          </cell>
          <cell r="AJ76">
            <v>544.6064993276965</v>
          </cell>
          <cell r="AK76">
            <v>85.180920988761486</v>
          </cell>
          <cell r="AL76">
            <v>112.54533865484746</v>
          </cell>
          <cell r="AM76">
            <v>116.58083373248505</v>
          </cell>
          <cell r="AN76">
            <v>122.17328928295288</v>
          </cell>
          <cell r="AO76">
            <v>116.15102108279537</v>
          </cell>
          <cell r="AP76">
            <v>78.350851713392174</v>
          </cell>
          <cell r="AQ76">
            <v>58.63723350098428</v>
          </cell>
          <cell r="AR76">
            <v>189.77752038683732</v>
          </cell>
          <cell r="AS76">
            <v>368.48922150674639</v>
          </cell>
          <cell r="AT76">
            <v>0</v>
          </cell>
          <cell r="AU76">
            <v>0</v>
          </cell>
          <cell r="AV76">
            <v>0</v>
          </cell>
          <cell r="AW76">
            <v>0</v>
          </cell>
          <cell r="AX76">
            <v>0</v>
          </cell>
          <cell r="AY76">
            <v>0</v>
          </cell>
          <cell r="AZ76">
            <v>0</v>
          </cell>
          <cell r="BA76">
            <v>0</v>
          </cell>
          <cell r="BB76">
            <v>0</v>
          </cell>
          <cell r="BC76">
            <v>0</v>
          </cell>
          <cell r="BD76">
            <v>0</v>
          </cell>
          <cell r="BE76">
            <v>0</v>
          </cell>
          <cell r="BG76">
            <v>0</v>
          </cell>
          <cell r="BH76">
            <v>1867.0261142149304</v>
          </cell>
          <cell r="BI76">
            <v>1573.3013993528402</v>
          </cell>
          <cell r="BJ76">
            <v>0</v>
          </cell>
          <cell r="BK76">
            <v>1303.9980911072616</v>
          </cell>
          <cell r="BL76">
            <v>0</v>
          </cell>
          <cell r="BM76">
            <v>0</v>
          </cell>
          <cell r="BN76">
            <v>0</v>
          </cell>
          <cell r="BO76">
            <v>0</v>
          </cell>
          <cell r="BP76">
            <v>0</v>
          </cell>
          <cell r="BQ76">
            <v>0</v>
          </cell>
          <cell r="BR76">
            <v>0</v>
          </cell>
          <cell r="BS76">
            <v>0</v>
          </cell>
          <cell r="BT76">
            <v>0</v>
          </cell>
          <cell r="BU76">
            <v>0</v>
          </cell>
          <cell r="BV76">
            <v>0</v>
          </cell>
          <cell r="BW76">
            <v>0</v>
          </cell>
          <cell r="BX76">
            <v>1867.0261142149304</v>
          </cell>
          <cell r="BY76">
            <v>1573.3013993528402</v>
          </cell>
          <cell r="BZ76">
            <v>0</v>
          </cell>
          <cell r="CA76">
            <v>0</v>
          </cell>
          <cell r="CB76">
            <v>0</v>
          </cell>
          <cell r="CC76">
            <v>0</v>
          </cell>
          <cell r="CD76">
            <v>0</v>
          </cell>
          <cell r="CE76">
            <v>0</v>
          </cell>
          <cell r="CF76">
            <v>0</v>
          </cell>
          <cell r="CG76">
            <v>0</v>
          </cell>
          <cell r="CH76">
            <v>0</v>
          </cell>
          <cell r="CI76">
            <v>0</v>
          </cell>
        </row>
        <row r="77">
          <cell r="B77">
            <v>29</v>
          </cell>
          <cell r="C77" t="str">
            <v>PD</v>
          </cell>
          <cell r="D77" t="str">
            <v>Datamail</v>
          </cell>
          <cell r="E77">
            <v>1337.3555816917426</v>
          </cell>
          <cell r="F77">
            <v>819.57248891009306</v>
          </cell>
          <cell r="G77">
            <v>1978.1912878520204</v>
          </cell>
          <cell r="H77">
            <v>0</v>
          </cell>
          <cell r="I77">
            <v>0</v>
          </cell>
          <cell r="J77">
            <v>70.174698595173808</v>
          </cell>
          <cell r="K77">
            <v>11.886215779329566</v>
          </cell>
          <cell r="L77">
            <v>158.03827047382089</v>
          </cell>
          <cell r="M77">
            <v>218.93631617027154</v>
          </cell>
          <cell r="N77">
            <v>103.27336300063573</v>
          </cell>
          <cell r="O77">
            <v>276.43322408848832</v>
          </cell>
          <cell r="P77">
            <v>132.84728406055208</v>
          </cell>
          <cell r="Q77">
            <v>180.16824196597352</v>
          </cell>
          <cell r="R77">
            <v>64.23436495545964</v>
          </cell>
          <cell r="S77">
            <v>46.495812924632645</v>
          </cell>
          <cell r="T77">
            <v>-313.18157181571814</v>
          </cell>
          <cell r="U77">
            <v>388.04936149312306</v>
          </cell>
          <cell r="V77">
            <v>179.11154165513423</v>
          </cell>
          <cell r="W77">
            <v>87.994633959371413</v>
          </cell>
          <cell r="X77">
            <v>32.261942675159233</v>
          </cell>
          <cell r="Y77">
            <v>38.63517745302714</v>
          </cell>
          <cell r="Z77">
            <v>58.85217391304348</v>
          </cell>
          <cell r="AA77">
            <v>127.15882120253164</v>
          </cell>
          <cell r="AB77">
            <v>174.30987175663586</v>
          </cell>
          <cell r="AC77">
            <v>121.24832629519003</v>
          </cell>
          <cell r="AD77">
            <v>0</v>
          </cell>
          <cell r="AE77">
            <v>0</v>
          </cell>
          <cell r="AF77">
            <v>0</v>
          </cell>
          <cell r="AG77">
            <v>0</v>
          </cell>
          <cell r="AH77">
            <v>83.032446964607573</v>
          </cell>
          <cell r="AI77">
            <v>102.66611070991412</v>
          </cell>
          <cell r="AJ77">
            <v>544.6064993276965</v>
          </cell>
          <cell r="AK77">
            <v>85.180920988761486</v>
          </cell>
          <cell r="AL77">
            <v>112.54533865484746</v>
          </cell>
          <cell r="AM77">
            <v>116.58083373248505</v>
          </cell>
          <cell r="AN77">
            <v>122.17328928295288</v>
          </cell>
          <cell r="AO77">
            <v>116.15102108279537</v>
          </cell>
          <cell r="AP77">
            <v>78.350851713392174</v>
          </cell>
          <cell r="AQ77">
            <v>58.63723350098428</v>
          </cell>
          <cell r="AR77">
            <v>189.77752038683732</v>
          </cell>
          <cell r="AS77">
            <v>368.48922150674639</v>
          </cell>
          <cell r="AT77">
            <v>0</v>
          </cell>
          <cell r="AU77">
            <v>0</v>
          </cell>
          <cell r="AV77">
            <v>0</v>
          </cell>
          <cell r="AW77">
            <v>0</v>
          </cell>
          <cell r="AX77">
            <v>0</v>
          </cell>
          <cell r="AY77">
            <v>0</v>
          </cell>
          <cell r="AZ77">
            <v>0</v>
          </cell>
          <cell r="BA77">
            <v>0</v>
          </cell>
          <cell r="BB77">
            <v>0</v>
          </cell>
          <cell r="BC77">
            <v>0</v>
          </cell>
          <cell r="BD77">
            <v>0</v>
          </cell>
          <cell r="BE77">
            <v>0</v>
          </cell>
          <cell r="BG77">
            <v>0</v>
          </cell>
          <cell r="BH77">
            <v>1867.0261142149304</v>
          </cell>
          <cell r="BI77">
            <v>1573.3013993528402</v>
          </cell>
          <cell r="BJ77">
            <v>0</v>
          </cell>
          <cell r="BK77">
            <v>1303.9980911072616</v>
          </cell>
          <cell r="BL77">
            <v>0</v>
          </cell>
          <cell r="BM77">
            <v>0</v>
          </cell>
          <cell r="BN77">
            <v>0</v>
          </cell>
          <cell r="BO77">
            <v>0</v>
          </cell>
          <cell r="BP77">
            <v>0</v>
          </cell>
          <cell r="BQ77">
            <v>0</v>
          </cell>
          <cell r="BR77">
            <v>0</v>
          </cell>
          <cell r="BS77">
            <v>0</v>
          </cell>
          <cell r="BT77">
            <v>0</v>
          </cell>
          <cell r="BU77">
            <v>0</v>
          </cell>
          <cell r="BV77">
            <v>0</v>
          </cell>
          <cell r="BW77">
            <v>0</v>
          </cell>
          <cell r="BX77">
            <v>1867.0261142149304</v>
          </cell>
          <cell r="BY77">
            <v>1573.3013993528402</v>
          </cell>
          <cell r="BZ77">
            <v>0</v>
          </cell>
          <cell r="CA77">
            <v>0</v>
          </cell>
          <cell r="CB77">
            <v>0</v>
          </cell>
          <cell r="CC77">
            <v>0</v>
          </cell>
          <cell r="CD77">
            <v>0</v>
          </cell>
          <cell r="CE77">
            <v>0</v>
          </cell>
          <cell r="CF77">
            <v>0</v>
          </cell>
          <cell r="CG77">
            <v>0</v>
          </cell>
          <cell r="CH77">
            <v>0</v>
          </cell>
          <cell r="CI77">
            <v>0</v>
          </cell>
        </row>
        <row r="78">
          <cell r="B78">
            <v>30</v>
          </cell>
          <cell r="C78" t="str">
            <v>PG</v>
          </cell>
          <cell r="D78" t="str">
            <v>Datamail NZ Post Goodwill</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row>
        <row r="79">
          <cell r="B79">
            <v>31</v>
          </cell>
          <cell r="C79" t="str">
            <v>EE</v>
          </cell>
          <cell r="D79" t="str">
            <v>Electoral</v>
          </cell>
          <cell r="E79">
            <v>531.29047271132583</v>
          </cell>
          <cell r="F79">
            <v>611.17154827822799</v>
          </cell>
          <cell r="G79">
            <v>1175.577951242364</v>
          </cell>
          <cell r="H79">
            <v>0</v>
          </cell>
          <cell r="I79">
            <v>0</v>
          </cell>
          <cell r="J79">
            <v>32.488680190937501</v>
          </cell>
          <cell r="K79">
            <v>39.166280099879152</v>
          </cell>
          <cell r="L79">
            <v>39.668139406954509</v>
          </cell>
          <cell r="M79">
            <v>74.88874568813209</v>
          </cell>
          <cell r="N79">
            <v>42.584570365845188</v>
          </cell>
          <cell r="O79">
            <v>47.858356811765574</v>
          </cell>
          <cell r="P79">
            <v>45.564693970056069</v>
          </cell>
          <cell r="Q79">
            <v>20.113193345673821</v>
          </cell>
          <cell r="R79">
            <v>47.159060398412713</v>
          </cell>
          <cell r="S79">
            <v>28.586086833614534</v>
          </cell>
          <cell r="T79">
            <v>-57.210452280184107</v>
          </cell>
          <cell r="U79">
            <v>170.42311788023878</v>
          </cell>
          <cell r="V79">
            <v>80.935374606009262</v>
          </cell>
          <cell r="W79">
            <v>102.09106900670088</v>
          </cell>
          <cell r="X79">
            <v>108.6398886027313</v>
          </cell>
          <cell r="Y79">
            <v>80.636242468252632</v>
          </cell>
          <cell r="Z79">
            <v>46.509047331451669</v>
          </cell>
          <cell r="AA79">
            <v>43.081285084229492</v>
          </cell>
          <cell r="AB79">
            <v>75.830734772089784</v>
          </cell>
          <cell r="AC79">
            <v>73.447906406762925</v>
          </cell>
          <cell r="AD79">
            <v>0</v>
          </cell>
          <cell r="AE79">
            <v>0</v>
          </cell>
          <cell r="AF79">
            <v>0</v>
          </cell>
          <cell r="AG79">
            <v>0</v>
          </cell>
          <cell r="AH79">
            <v>54.595371517136165</v>
          </cell>
          <cell r="AI79">
            <v>184.93117797083886</v>
          </cell>
          <cell r="AJ79">
            <v>469.58783244288549</v>
          </cell>
          <cell r="AK79">
            <v>88.659827363836499</v>
          </cell>
          <cell r="AL79">
            <v>55.046925638916242</v>
          </cell>
          <cell r="AM79">
            <v>49.815214898524999</v>
          </cell>
          <cell r="AN79">
            <v>91.317077856834231</v>
          </cell>
          <cell r="AO79">
            <v>43.29465300523664</v>
          </cell>
          <cell r="AP79">
            <v>35.503098188648394</v>
          </cell>
          <cell r="AQ79">
            <v>30.627971175351309</v>
          </cell>
          <cell r="AR79">
            <v>26.160969593853114</v>
          </cell>
          <cell r="AS79">
            <v>46.037831590301714</v>
          </cell>
          <cell r="AT79">
            <v>0</v>
          </cell>
          <cell r="AU79">
            <v>0</v>
          </cell>
          <cell r="AV79">
            <v>0</v>
          </cell>
          <cell r="AW79">
            <v>0</v>
          </cell>
          <cell r="AX79">
            <v>0</v>
          </cell>
          <cell r="AY79">
            <v>0</v>
          </cell>
          <cell r="AZ79">
            <v>0</v>
          </cell>
          <cell r="BA79">
            <v>0</v>
          </cell>
          <cell r="BB79">
            <v>0</v>
          </cell>
          <cell r="BC79">
            <v>0</v>
          </cell>
          <cell r="BD79">
            <v>0</v>
          </cell>
          <cell r="BE79">
            <v>0</v>
          </cell>
          <cell r="BG79">
            <v>0</v>
          </cell>
          <cell r="BH79">
            <v>612.75393660430746</v>
          </cell>
          <cell r="BI79">
            <v>884.98857741892675</v>
          </cell>
          <cell r="BJ79">
            <v>0</v>
          </cell>
          <cell r="BK79">
            <v>709.69256823465878</v>
          </cell>
          <cell r="BL79">
            <v>0</v>
          </cell>
          <cell r="BM79">
            <v>0</v>
          </cell>
          <cell r="BN79">
            <v>0</v>
          </cell>
          <cell r="BO79">
            <v>0</v>
          </cell>
          <cell r="BP79">
            <v>0</v>
          </cell>
          <cell r="BQ79">
            <v>0</v>
          </cell>
          <cell r="BR79">
            <v>0</v>
          </cell>
          <cell r="BS79">
            <v>0</v>
          </cell>
          <cell r="BT79">
            <v>0</v>
          </cell>
          <cell r="BU79">
            <v>0</v>
          </cell>
          <cell r="BV79">
            <v>0</v>
          </cell>
          <cell r="BW79">
            <v>0</v>
          </cell>
          <cell r="BX79">
            <v>612.75393660430746</v>
          </cell>
          <cell r="BY79">
            <v>884.98857741892675</v>
          </cell>
          <cell r="BZ79">
            <v>0</v>
          </cell>
          <cell r="CA79">
            <v>0</v>
          </cell>
          <cell r="CB79">
            <v>0</v>
          </cell>
          <cell r="CC79">
            <v>0</v>
          </cell>
          <cell r="CD79">
            <v>0</v>
          </cell>
          <cell r="CE79">
            <v>0</v>
          </cell>
          <cell r="CF79">
            <v>0</v>
          </cell>
          <cell r="CG79">
            <v>0</v>
          </cell>
          <cell r="CH79">
            <v>0</v>
          </cell>
          <cell r="CI79">
            <v>0</v>
          </cell>
        </row>
        <row r="80">
          <cell r="B80">
            <v>32</v>
          </cell>
          <cell r="C80" t="str">
            <v>CI</v>
          </cell>
          <cell r="D80" t="str">
            <v>Information Services</v>
          </cell>
          <cell r="E80">
            <v>843.73249122428888</v>
          </cell>
          <cell r="F80">
            <v>63.609069703602081</v>
          </cell>
          <cell r="G80">
            <v>-576.45074139142537</v>
          </cell>
          <cell r="H80">
            <v>0</v>
          </cell>
          <cell r="I80">
            <v>0</v>
          </cell>
          <cell r="J80">
            <v>-172.54155042751071</v>
          </cell>
          <cell r="K80">
            <v>330.77049392146915</v>
          </cell>
          <cell r="L80">
            <v>-300.95792961093196</v>
          </cell>
          <cell r="M80">
            <v>301.21885413302192</v>
          </cell>
          <cell r="N80">
            <v>136.09506188547661</v>
          </cell>
          <cell r="O80">
            <v>-222.6467662113711</v>
          </cell>
          <cell r="P80">
            <v>26.836550742732857</v>
          </cell>
          <cell r="Q80">
            <v>181.94579337593476</v>
          </cell>
          <cell r="R80">
            <v>-141.05128598799845</v>
          </cell>
          <cell r="S80">
            <v>-13.998788813289128</v>
          </cell>
          <cell r="T80">
            <v>466.99826686480384</v>
          </cell>
          <cell r="U80">
            <v>251.06379135195101</v>
          </cell>
          <cell r="V80">
            <v>17.745406218700104</v>
          </cell>
          <cell r="W80">
            <v>63.632562110067454</v>
          </cell>
          <cell r="X80">
            <v>-47.577383294044729</v>
          </cell>
          <cell r="Y80">
            <v>201.56928137843948</v>
          </cell>
          <cell r="Z80">
            <v>-39.785378904206723</v>
          </cell>
          <cell r="AA80">
            <v>-104.03142285096298</v>
          </cell>
          <cell r="AB80">
            <v>27.68960303090762</v>
          </cell>
          <cell r="AC80">
            <v>-55.633597985298145</v>
          </cell>
          <cell r="AD80">
            <v>0</v>
          </cell>
          <cell r="AE80">
            <v>0</v>
          </cell>
          <cell r="AF80">
            <v>0</v>
          </cell>
          <cell r="AG80">
            <v>0</v>
          </cell>
          <cell r="AH80">
            <v>-122.87643008339904</v>
          </cell>
          <cell r="AI80">
            <v>-84.555432024315706</v>
          </cell>
          <cell r="AJ80">
            <v>-192.27595978038201</v>
          </cell>
          <cell r="AK80">
            <v>-1.2307832109813013</v>
          </cell>
          <cell r="AL80">
            <v>-2.3662992517333072</v>
          </cell>
          <cell r="AM80">
            <v>-41.443396063609967</v>
          </cell>
          <cell r="AN80">
            <v>-97.965603866740182</v>
          </cell>
          <cell r="AO80">
            <v>-10.856099624093831</v>
          </cell>
          <cell r="AP80">
            <v>-20.242113472650683</v>
          </cell>
          <cell r="AQ80">
            <v>3.9559340835716985</v>
          </cell>
          <cell r="AR80">
            <v>17.407935076479507</v>
          </cell>
          <cell r="AS80">
            <v>-24.002493173570549</v>
          </cell>
          <cell r="AT80">
            <v>0</v>
          </cell>
          <cell r="AU80">
            <v>0</v>
          </cell>
          <cell r="AV80">
            <v>0</v>
          </cell>
          <cell r="AW80">
            <v>0</v>
          </cell>
          <cell r="AX80">
            <v>0</v>
          </cell>
          <cell r="AY80">
            <v>0</v>
          </cell>
          <cell r="AZ80">
            <v>0</v>
          </cell>
          <cell r="BA80">
            <v>0</v>
          </cell>
          <cell r="BB80">
            <v>0</v>
          </cell>
          <cell r="BC80">
            <v>0</v>
          </cell>
          <cell r="BD80">
            <v>0</v>
          </cell>
          <cell r="BE80">
            <v>0</v>
          </cell>
          <cell r="BG80">
            <v>-72.889402330962184</v>
          </cell>
          <cell r="BH80">
            <v>-64.672127091811745</v>
          </cell>
          <cell r="BI80">
            <v>-496.12551730021983</v>
          </cell>
          <cell r="BJ80">
            <v>0</v>
          </cell>
          <cell r="BK80">
            <v>-465.70073089321062</v>
          </cell>
          <cell r="BL80">
            <v>0</v>
          </cell>
          <cell r="BM80">
            <v>0</v>
          </cell>
          <cell r="BN80">
            <v>0</v>
          </cell>
          <cell r="BO80">
            <v>0</v>
          </cell>
          <cell r="BP80">
            <v>0</v>
          </cell>
          <cell r="BQ80">
            <v>0</v>
          </cell>
          <cell r="BR80">
            <v>0</v>
          </cell>
          <cell r="BS80">
            <v>0</v>
          </cell>
          <cell r="BT80">
            <v>0</v>
          </cell>
          <cell r="BU80">
            <v>0</v>
          </cell>
          <cell r="BV80">
            <v>0</v>
          </cell>
          <cell r="BW80">
            <v>-72.889402330962184</v>
          </cell>
          <cell r="BX80">
            <v>-64.672127091811745</v>
          </cell>
          <cell r="BY80">
            <v>-496.12551730021983</v>
          </cell>
          <cell r="BZ80">
            <v>0</v>
          </cell>
          <cell r="CA80">
            <v>0</v>
          </cell>
          <cell r="CB80">
            <v>0</v>
          </cell>
          <cell r="CC80">
            <v>0</v>
          </cell>
          <cell r="CD80">
            <v>0</v>
          </cell>
          <cell r="CE80">
            <v>0</v>
          </cell>
          <cell r="CF80">
            <v>0</v>
          </cell>
          <cell r="CG80">
            <v>0</v>
          </cell>
          <cell r="CH80">
            <v>0</v>
          </cell>
          <cell r="CI80">
            <v>0</v>
          </cell>
        </row>
        <row r="81">
          <cell r="B81">
            <v>33</v>
          </cell>
          <cell r="C81" t="str">
            <v>CG</v>
          </cell>
          <cell r="D81" t="str">
            <v>Corporate</v>
          </cell>
          <cell r="E81">
            <v>-8944.7578849162328</v>
          </cell>
          <cell r="F81">
            <v>-7382.5763450022778</v>
          </cell>
          <cell r="G81">
            <v>-16930.480796350999</v>
          </cell>
          <cell r="H81">
            <v>0</v>
          </cell>
          <cell r="I81">
            <v>0</v>
          </cell>
          <cell r="J81">
            <v>-653.78598263215588</v>
          </cell>
          <cell r="K81">
            <v>-1240.6807375036631</v>
          </cell>
          <cell r="L81">
            <v>-554.21288139722321</v>
          </cell>
          <cell r="M81">
            <v>-1041.7197452292987</v>
          </cell>
          <cell r="N81">
            <v>-514.8963918053189</v>
          </cell>
          <cell r="O81">
            <v>-1250.6909060969617</v>
          </cell>
          <cell r="P81">
            <v>-1208.772979264153</v>
          </cell>
          <cell r="Q81">
            <v>-957.31117500242351</v>
          </cell>
          <cell r="R81">
            <v>-1180.5116337897821</v>
          </cell>
          <cell r="S81">
            <v>-1521.0735728250033</v>
          </cell>
          <cell r="T81">
            <v>1811.2333566807488</v>
          </cell>
          <cell r="U81">
            <v>-632.33523605099742</v>
          </cell>
          <cell r="V81">
            <v>-783.98742517633866</v>
          </cell>
          <cell r="W81">
            <v>-311.31024039937716</v>
          </cell>
          <cell r="X81">
            <v>-1957.7125858400768</v>
          </cell>
          <cell r="Y81">
            <v>-1324.6504012490575</v>
          </cell>
          <cell r="Z81">
            <v>-1168.7077690124941</v>
          </cell>
          <cell r="AA81">
            <v>-48.005263846241618</v>
          </cell>
          <cell r="AB81">
            <v>-1164.0852188729064</v>
          </cell>
          <cell r="AC81">
            <v>-624.11744060578633</v>
          </cell>
          <cell r="AD81">
            <v>0</v>
          </cell>
          <cell r="AE81">
            <v>0</v>
          </cell>
          <cell r="AF81">
            <v>0</v>
          </cell>
          <cell r="AG81">
            <v>0</v>
          </cell>
          <cell r="AH81">
            <v>-590.49908532996744</v>
          </cell>
          <cell r="AI81">
            <v>-815.90108224826417</v>
          </cell>
          <cell r="AJ81">
            <v>-5681.7197391263771</v>
          </cell>
          <cell r="AK81">
            <v>-817.81846796738216</v>
          </cell>
          <cell r="AL81">
            <v>-854.07627659227114</v>
          </cell>
          <cell r="AM81">
            <v>-905.95667788066658</v>
          </cell>
          <cell r="AN81">
            <v>-1104.8859991410036</v>
          </cell>
          <cell r="AO81">
            <v>-1069.2627573914133</v>
          </cell>
          <cell r="AP81">
            <v>-1058.3496694382557</v>
          </cell>
          <cell r="AQ81">
            <v>-937.26125895321195</v>
          </cell>
          <cell r="AR81">
            <v>-1111.9092031780062</v>
          </cell>
          <cell r="AS81">
            <v>-1982.8405791041771</v>
          </cell>
          <cell r="AT81">
            <v>0</v>
          </cell>
          <cell r="AU81">
            <v>0</v>
          </cell>
          <cell r="AV81">
            <v>0</v>
          </cell>
          <cell r="AW81">
            <v>0</v>
          </cell>
          <cell r="AX81">
            <v>0</v>
          </cell>
          <cell r="AY81">
            <v>0</v>
          </cell>
          <cell r="AZ81">
            <v>0</v>
          </cell>
          <cell r="BA81">
            <v>0</v>
          </cell>
          <cell r="BB81">
            <v>0</v>
          </cell>
          <cell r="BC81">
            <v>0</v>
          </cell>
          <cell r="BD81">
            <v>0</v>
          </cell>
          <cell r="BE81">
            <v>0</v>
          </cell>
          <cell r="BG81">
            <v>-426.60091379732449</v>
          </cell>
          <cell r="BH81">
            <v>-13133.922833115836</v>
          </cell>
          <cell r="BI81">
            <v>-12522.083878485209</v>
          </cell>
          <cell r="BJ81">
            <v>0</v>
          </cell>
          <cell r="BK81">
            <v>-13654.364758871565</v>
          </cell>
          <cell r="BL81">
            <v>0</v>
          </cell>
          <cell r="BM81">
            <v>0</v>
          </cell>
          <cell r="BN81">
            <v>0</v>
          </cell>
          <cell r="BO81">
            <v>0</v>
          </cell>
          <cell r="BP81">
            <v>0</v>
          </cell>
          <cell r="BQ81">
            <v>0</v>
          </cell>
          <cell r="BR81">
            <v>0</v>
          </cell>
          <cell r="BS81">
            <v>0</v>
          </cell>
          <cell r="BT81">
            <v>0</v>
          </cell>
          <cell r="BU81">
            <v>0</v>
          </cell>
          <cell r="BV81">
            <v>0</v>
          </cell>
          <cell r="BW81">
            <v>-426.60091379732449</v>
          </cell>
          <cell r="BX81">
            <v>-13133.922833115836</v>
          </cell>
          <cell r="BY81">
            <v>-12522.083878485209</v>
          </cell>
          <cell r="BZ81">
            <v>0</v>
          </cell>
          <cell r="CA81">
            <v>0</v>
          </cell>
          <cell r="CB81">
            <v>0</v>
          </cell>
          <cell r="CC81">
            <v>0</v>
          </cell>
          <cell r="CD81">
            <v>0</v>
          </cell>
          <cell r="CE81">
            <v>0</v>
          </cell>
          <cell r="CF81">
            <v>0</v>
          </cell>
          <cell r="CG81">
            <v>0</v>
          </cell>
          <cell r="CH81">
            <v>0</v>
          </cell>
          <cell r="CI81">
            <v>0</v>
          </cell>
        </row>
        <row r="82">
          <cell r="B82">
            <v>34</v>
          </cell>
          <cell r="C82" t="str">
            <v>CX</v>
          </cell>
          <cell r="D82" t="str">
            <v>CEO Reserve</v>
          </cell>
          <cell r="E82">
            <v>127.77054082216446</v>
          </cell>
          <cell r="F82">
            <v>28.10522233638547</v>
          </cell>
          <cell r="G82">
            <v>-1919.077654838962</v>
          </cell>
          <cell r="H82">
            <v>0</v>
          </cell>
          <cell r="I82">
            <v>0</v>
          </cell>
          <cell r="J82">
            <v>-79.410102868853116</v>
          </cell>
          <cell r="K82">
            <v>-29.221967858351221</v>
          </cell>
          <cell r="L82">
            <v>68.836043755623479</v>
          </cell>
          <cell r="M82">
            <v>1.8445554981184871</v>
          </cell>
          <cell r="N82">
            <v>-24.689598014692216</v>
          </cell>
          <cell r="O82">
            <v>-112.88783933726771</v>
          </cell>
          <cell r="P82">
            <v>-80.815638576345776</v>
          </cell>
          <cell r="Q82">
            <v>-62.319563854862935</v>
          </cell>
          <cell r="R82">
            <v>51.121962653799052</v>
          </cell>
          <cell r="S82">
            <v>-2.1516783908498045</v>
          </cell>
          <cell r="T82">
            <v>131.8679261862159</v>
          </cell>
          <cell r="U82">
            <v>265.59644162963031</v>
          </cell>
          <cell r="V82">
            <v>-24.899110224144167</v>
          </cell>
          <cell r="W82">
            <v>-122.20647641357914</v>
          </cell>
          <cell r="X82">
            <v>139.42202811479106</v>
          </cell>
          <cell r="Y82">
            <v>-6.1673370784185142</v>
          </cell>
          <cell r="Z82">
            <v>-3.0908931551928105</v>
          </cell>
          <cell r="AA82">
            <v>-62.443606501641824</v>
          </cell>
          <cell r="AB82">
            <v>109.86983313500669</v>
          </cell>
          <cell r="AC82">
            <v>-2.3792155404358057</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-1919.077654838962</v>
          </cell>
          <cell r="AT82">
            <v>0</v>
          </cell>
          <cell r="AU82">
            <v>0</v>
          </cell>
          <cell r="AV82">
            <v>0</v>
          </cell>
          <cell r="AW82">
            <v>0</v>
          </cell>
          <cell r="AX82">
            <v>0</v>
          </cell>
          <cell r="AY82">
            <v>0</v>
          </cell>
          <cell r="AZ82">
            <v>0</v>
          </cell>
          <cell r="BA82">
            <v>0</v>
          </cell>
          <cell r="BB82">
            <v>0</v>
          </cell>
          <cell r="BC82">
            <v>0</v>
          </cell>
          <cell r="BD82">
            <v>0</v>
          </cell>
          <cell r="BE82">
            <v>0</v>
          </cell>
          <cell r="BG82">
            <v>0</v>
          </cell>
          <cell r="BH82">
            <v>-259.03173544457411</v>
          </cell>
          <cell r="BI82">
            <v>-1044.2651782309615</v>
          </cell>
          <cell r="BJ82">
            <v>0</v>
          </cell>
          <cell r="BK82">
            <v>-30.97848673829996</v>
          </cell>
          <cell r="BL82">
            <v>0</v>
          </cell>
          <cell r="BM82">
            <v>0</v>
          </cell>
          <cell r="BN82">
            <v>0</v>
          </cell>
          <cell r="BO82">
            <v>0</v>
          </cell>
          <cell r="BP82">
            <v>0</v>
          </cell>
          <cell r="BQ82">
            <v>0</v>
          </cell>
          <cell r="BR82">
            <v>0</v>
          </cell>
          <cell r="BS82">
            <v>0</v>
          </cell>
          <cell r="BT82">
            <v>0</v>
          </cell>
          <cell r="BU82">
            <v>0</v>
          </cell>
          <cell r="BV82">
            <v>0</v>
          </cell>
          <cell r="BW82">
            <v>0</v>
          </cell>
          <cell r="BX82">
            <v>-259.03173544457411</v>
          </cell>
          <cell r="BY82">
            <v>-1044.2651782309615</v>
          </cell>
          <cell r="BZ82">
            <v>0</v>
          </cell>
          <cell r="CA82">
            <v>0</v>
          </cell>
          <cell r="CB82">
            <v>0</v>
          </cell>
          <cell r="CC82">
            <v>0</v>
          </cell>
          <cell r="CD82">
            <v>0</v>
          </cell>
          <cell r="CE82">
            <v>0</v>
          </cell>
          <cell r="CF82">
            <v>0</v>
          </cell>
          <cell r="CG82">
            <v>0</v>
          </cell>
          <cell r="CH82">
            <v>0</v>
          </cell>
          <cell r="CI82">
            <v>0</v>
          </cell>
        </row>
        <row r="83">
          <cell r="B83">
            <v>35</v>
          </cell>
          <cell r="C83" t="str">
            <v>RES</v>
          </cell>
          <cell r="D83" t="str">
            <v>Residual</v>
          </cell>
          <cell r="E83">
            <v>-18734.944080518486</v>
          </cell>
          <cell r="F83">
            <v>-15418.652023549039</v>
          </cell>
          <cell r="G83">
            <v>-24463.347827388581</v>
          </cell>
          <cell r="H83">
            <v>0</v>
          </cell>
          <cell r="I83">
            <v>0</v>
          </cell>
          <cell r="J83">
            <v>-1075.5888999421311</v>
          </cell>
          <cell r="K83">
            <v>-2136.9158697843745</v>
          </cell>
          <cell r="L83">
            <v>-751.54332402246507</v>
          </cell>
          <cell r="M83">
            <v>-2161.1121541651942</v>
          </cell>
          <cell r="N83">
            <v>-1379.9093665714827</v>
          </cell>
          <cell r="O83">
            <v>-2385.1679003622785</v>
          </cell>
          <cell r="P83">
            <v>-938.05293760132793</v>
          </cell>
          <cell r="Q83">
            <v>-2320.9740096577357</v>
          </cell>
          <cell r="R83">
            <v>-5212.3384279473194</v>
          </cell>
          <cell r="S83">
            <v>1414.7133982744153</v>
          </cell>
          <cell r="T83">
            <v>1000.0484291499341</v>
          </cell>
          <cell r="U83">
            <v>-2788.1030178885253</v>
          </cell>
          <cell r="V83">
            <v>-1610.945592333245</v>
          </cell>
          <cell r="W83">
            <v>-1190.39205833289</v>
          </cell>
          <cell r="X83">
            <v>-1494.8949693227985</v>
          </cell>
          <cell r="Y83">
            <v>-1124.9881315371968</v>
          </cell>
          <cell r="Z83">
            <v>-1464.0555202250744</v>
          </cell>
          <cell r="AA83">
            <v>-1562.1812975994562</v>
          </cell>
          <cell r="AB83">
            <v>-3314.7078626547736</v>
          </cell>
          <cell r="AC83">
            <v>-3656.4865915436035</v>
          </cell>
          <cell r="AD83">
            <v>0</v>
          </cell>
          <cell r="AE83">
            <v>0</v>
          </cell>
          <cell r="AF83">
            <v>0</v>
          </cell>
          <cell r="AG83">
            <v>0</v>
          </cell>
          <cell r="AH83">
            <v>-583.79829589201711</v>
          </cell>
          <cell r="AI83">
            <v>-1580.2314386650951</v>
          </cell>
          <cell r="AJ83">
            <v>-1937.9523623398891</v>
          </cell>
          <cell r="AK83">
            <v>-849.84538079762467</v>
          </cell>
          <cell r="AL83">
            <v>-1365.4033521040262</v>
          </cell>
          <cell r="AM83">
            <v>-2428.6819299764766</v>
          </cell>
          <cell r="AN83">
            <v>-1584.3373948512749</v>
          </cell>
          <cell r="AO83">
            <v>-3281.1921654895805</v>
          </cell>
          <cell r="AP83">
            <v>-5663.1374560858685</v>
          </cell>
          <cell r="AQ83">
            <v>248.15357484267349</v>
          </cell>
          <cell r="AR83">
            <v>-2414.2013240743872</v>
          </cell>
          <cell r="AS83">
            <v>-3022.7203019550134</v>
          </cell>
          <cell r="AT83">
            <v>0</v>
          </cell>
          <cell r="AU83">
            <v>0</v>
          </cell>
          <cell r="AV83">
            <v>0</v>
          </cell>
          <cell r="AW83">
            <v>0</v>
          </cell>
          <cell r="AX83">
            <v>0</v>
          </cell>
          <cell r="AY83">
            <v>0</v>
          </cell>
          <cell r="AZ83">
            <v>0</v>
          </cell>
          <cell r="BA83">
            <v>0</v>
          </cell>
          <cell r="BB83">
            <v>0</v>
          </cell>
          <cell r="BC83">
            <v>0</v>
          </cell>
          <cell r="BD83">
            <v>0</v>
          </cell>
          <cell r="BE83">
            <v>0</v>
          </cell>
          <cell r="BG83">
            <v>10475.542019398697</v>
          </cell>
          <cell r="BH83">
            <v>-20029.496961156583</v>
          </cell>
          <cell r="BI83">
            <v>-23318.550836089657</v>
          </cell>
          <cell r="BJ83">
            <v>0</v>
          </cell>
          <cell r="BK83">
            <v>-20351.508053510235</v>
          </cell>
          <cell r="BL83">
            <v>0</v>
          </cell>
          <cell r="BM83">
            <v>0</v>
          </cell>
          <cell r="BN83">
            <v>0</v>
          </cell>
          <cell r="BO83">
            <v>0</v>
          </cell>
          <cell r="BP83">
            <v>0</v>
          </cell>
          <cell r="BQ83">
            <v>0</v>
          </cell>
          <cell r="BR83">
            <v>0</v>
          </cell>
          <cell r="BS83">
            <v>0</v>
          </cell>
          <cell r="BT83">
            <v>0</v>
          </cell>
          <cell r="BU83">
            <v>0</v>
          </cell>
          <cell r="BV83">
            <v>0</v>
          </cell>
          <cell r="BW83">
            <v>10475.542019398697</v>
          </cell>
          <cell r="BX83">
            <v>-20029.496961156583</v>
          </cell>
          <cell r="BY83">
            <v>-23318.550836089657</v>
          </cell>
          <cell r="BZ83">
            <v>0</v>
          </cell>
          <cell r="CA83">
            <v>0</v>
          </cell>
          <cell r="CB83">
            <v>0</v>
          </cell>
          <cell r="CC83">
            <v>0</v>
          </cell>
          <cell r="CD83">
            <v>0</v>
          </cell>
          <cell r="CE83">
            <v>0</v>
          </cell>
          <cell r="CF83">
            <v>0</v>
          </cell>
          <cell r="CG83">
            <v>0</v>
          </cell>
          <cell r="CH83">
            <v>0</v>
          </cell>
          <cell r="CI83">
            <v>0</v>
          </cell>
        </row>
        <row r="84">
          <cell r="B84">
            <v>36</v>
          </cell>
          <cell r="C84" t="str">
            <v>AD</v>
          </cell>
          <cell r="D84" t="str">
            <v>Datacom</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row>
        <row r="85">
          <cell r="B85">
            <v>37</v>
          </cell>
          <cell r="C85" t="str">
            <v>S1</v>
          </cell>
          <cell r="D85" t="str">
            <v>Spare 1</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row>
        <row r="86">
          <cell r="B86">
            <v>38</v>
          </cell>
          <cell r="C86" t="str">
            <v>ELIM</v>
          </cell>
          <cell r="D86" t="str">
            <v>Eliminations</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row>
        <row r="89">
          <cell r="B89">
            <v>1</v>
          </cell>
          <cell r="C89" t="str">
            <v>NZPG</v>
          </cell>
          <cell r="D89" t="str">
            <v>New Zealand Post Group</v>
          </cell>
          <cell r="E89">
            <v>2.7901958952028219E-13</v>
          </cell>
          <cell r="F89">
            <v>0</v>
          </cell>
          <cell r="G89">
            <v>0</v>
          </cell>
          <cell r="H89">
            <v>0</v>
          </cell>
          <cell r="I89">
            <v>0</v>
          </cell>
          <cell r="J89">
            <v>-2.0006161359356707E-14</v>
          </cell>
          <cell r="K89">
            <v>5.818365578088671E-14</v>
          </cell>
          <cell r="L89">
            <v>8.8944906976050196E-15</v>
          </cell>
          <cell r="M89">
            <v>2.4151021427589415E-14</v>
          </cell>
          <cell r="N89">
            <v>1.6220972435565924E-14</v>
          </cell>
          <cell r="O89">
            <v>3.3562301283547545E-15</v>
          </cell>
          <cell r="P89">
            <v>3.8228844251669864E-14</v>
          </cell>
          <cell r="Q89">
            <v>4.5789039436789824E-14</v>
          </cell>
          <cell r="R89">
            <v>4.7862612843482032E-14</v>
          </cell>
          <cell r="S89">
            <v>6.5537435207349671E-14</v>
          </cell>
          <cell r="T89">
            <v>-4.128465109673861E-14</v>
          </cell>
          <cell r="U89">
            <v>3.2086099767084255E-14</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G89">
            <v>0</v>
          </cell>
          <cell r="BH89">
            <v>-2.8437947533220884E-13</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-2.8437947533220884E-13</v>
          </cell>
          <cell r="BY89">
            <v>0</v>
          </cell>
          <cell r="BZ89">
            <v>0</v>
          </cell>
          <cell r="CA89">
            <v>0</v>
          </cell>
          <cell r="CB89">
            <v>0</v>
          </cell>
          <cell r="CC89">
            <v>0</v>
          </cell>
          <cell r="CD89">
            <v>0</v>
          </cell>
          <cell r="CE89">
            <v>0</v>
          </cell>
          <cell r="CF89">
            <v>0</v>
          </cell>
          <cell r="CG89">
            <v>0</v>
          </cell>
          <cell r="CH89">
            <v>0</v>
          </cell>
          <cell r="CI89">
            <v>0</v>
          </cell>
        </row>
        <row r="90">
          <cell r="B90">
            <v>2</v>
          </cell>
          <cell r="C90" t="str">
            <v>LG</v>
          </cell>
          <cell r="D90" t="str">
            <v>Letters Group</v>
          </cell>
          <cell r="E90">
            <v>-1161.5109136081464</v>
          </cell>
          <cell r="F90">
            <v>0</v>
          </cell>
          <cell r="G90">
            <v>0</v>
          </cell>
          <cell r="H90">
            <v>0</v>
          </cell>
          <cell r="I90">
            <v>0</v>
          </cell>
          <cell r="J90">
            <v>-96.413241061990632</v>
          </cell>
          <cell r="K90">
            <v>-96.758269224792272</v>
          </cell>
          <cell r="L90">
            <v>-101.90027654908349</v>
          </cell>
          <cell r="M90">
            <v>-113.88012775245377</v>
          </cell>
          <cell r="N90">
            <v>-104.43279957450254</v>
          </cell>
          <cell r="O90">
            <v>-119.85461868746802</v>
          </cell>
          <cell r="P90">
            <v>-112.35603975731037</v>
          </cell>
          <cell r="Q90">
            <v>-117.56611518099771</v>
          </cell>
          <cell r="R90">
            <v>-141.32213570768815</v>
          </cell>
          <cell r="S90">
            <v>-99.603529887708575</v>
          </cell>
          <cell r="T90">
            <v>147.36507773145024</v>
          </cell>
          <cell r="U90">
            <v>-204.78883795560131</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G90">
            <v>0</v>
          </cell>
          <cell r="BH90">
            <v>-1466.6629801042513</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-1466.6629801042513</v>
          </cell>
          <cell r="BY90">
            <v>0</v>
          </cell>
          <cell r="BZ90">
            <v>0</v>
          </cell>
          <cell r="CA90">
            <v>0</v>
          </cell>
          <cell r="CB90">
            <v>0</v>
          </cell>
          <cell r="CC90">
            <v>0</v>
          </cell>
          <cell r="CD90">
            <v>0</v>
          </cell>
          <cell r="CE90">
            <v>0</v>
          </cell>
          <cell r="CF90">
            <v>0</v>
          </cell>
          <cell r="CG90">
            <v>0</v>
          </cell>
          <cell r="CH90">
            <v>0</v>
          </cell>
          <cell r="CI90">
            <v>0</v>
          </cell>
        </row>
        <row r="91">
          <cell r="B91">
            <v>3</v>
          </cell>
          <cell r="C91" t="str">
            <v>LL</v>
          </cell>
          <cell r="D91" t="str">
            <v>Letters - Core</v>
          </cell>
          <cell r="E91">
            <v>-834.12633848984296</v>
          </cell>
          <cell r="F91">
            <v>0</v>
          </cell>
          <cell r="G91">
            <v>0</v>
          </cell>
          <cell r="H91">
            <v>0</v>
          </cell>
          <cell r="I91">
            <v>0</v>
          </cell>
          <cell r="J91">
            <v>-69.238112881053823</v>
          </cell>
          <cell r="K91">
            <v>-69.485891076455886</v>
          </cell>
          <cell r="L91">
            <v>-73.178567306742224</v>
          </cell>
          <cell r="M91">
            <v>-81.781766211588334</v>
          </cell>
          <cell r="N91">
            <v>-74.997270974167847</v>
          </cell>
          <cell r="O91">
            <v>-86.072281427225334</v>
          </cell>
          <cell r="P91">
            <v>-80.687259113952763</v>
          </cell>
          <cell r="Q91">
            <v>-84.428817704148145</v>
          </cell>
          <cell r="R91">
            <v>-101.48894360297625</v>
          </cell>
          <cell r="S91">
            <v>-71.529183852272396</v>
          </cell>
          <cell r="T91">
            <v>105.82861621812965</v>
          </cell>
          <cell r="U91">
            <v>-147.06686055738959</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G91">
            <v>0</v>
          </cell>
          <cell r="BH91">
            <v>-1053.2679521646655</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-1053.2679521646655</v>
          </cell>
          <cell r="BY91">
            <v>0</v>
          </cell>
          <cell r="BZ91">
            <v>0</v>
          </cell>
          <cell r="CA91">
            <v>0</v>
          </cell>
          <cell r="CB91">
            <v>0</v>
          </cell>
          <cell r="CC91">
            <v>0</v>
          </cell>
          <cell r="CD91">
            <v>0</v>
          </cell>
          <cell r="CE91">
            <v>0</v>
          </cell>
          <cell r="CF91">
            <v>0</v>
          </cell>
          <cell r="CG91">
            <v>0</v>
          </cell>
          <cell r="CH91">
            <v>0</v>
          </cell>
          <cell r="CI91">
            <v>0</v>
          </cell>
        </row>
        <row r="92">
          <cell r="B92">
            <v>4</v>
          </cell>
          <cell r="C92" t="str">
            <v>LR</v>
          </cell>
          <cell r="D92" t="str">
            <v>Letters - Retail</v>
          </cell>
          <cell r="E92">
            <v>-283.68900697830651</v>
          </cell>
          <cell r="F92">
            <v>0</v>
          </cell>
          <cell r="G92">
            <v>0</v>
          </cell>
          <cell r="H92">
            <v>0</v>
          </cell>
          <cell r="I92">
            <v>0</v>
          </cell>
          <cell r="J92">
            <v>-23.548101267056719</v>
          </cell>
          <cell r="K92">
            <v>-23.632371415307574</v>
          </cell>
          <cell r="L92">
            <v>-24.888262285219348</v>
          </cell>
          <cell r="M92">
            <v>-27.814237454126406</v>
          </cell>
          <cell r="N92">
            <v>-25.506809157068382</v>
          </cell>
          <cell r="O92">
            <v>-29.273455254577385</v>
          </cell>
          <cell r="P92">
            <v>-27.441992127092263</v>
          </cell>
          <cell r="Q92">
            <v>-28.714508042277703</v>
          </cell>
          <cell r="R92">
            <v>-34.5167108403882</v>
          </cell>
          <cell r="S92">
            <v>-24.327301753542415</v>
          </cell>
          <cell r="T92">
            <v>35.992647227953569</v>
          </cell>
          <cell r="U92">
            <v>-50.01790460960364</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G92">
            <v>0</v>
          </cell>
          <cell r="BH92">
            <v>-358.21976317476833</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-358.21976317476833</v>
          </cell>
          <cell r="BY92">
            <v>0</v>
          </cell>
          <cell r="BZ92">
            <v>0</v>
          </cell>
          <cell r="CA92">
            <v>0</v>
          </cell>
          <cell r="CB92">
            <v>0</v>
          </cell>
          <cell r="CC92">
            <v>0</v>
          </cell>
          <cell r="CD92">
            <v>0</v>
          </cell>
          <cell r="CE92">
            <v>0</v>
          </cell>
          <cell r="CF92">
            <v>0</v>
          </cell>
          <cell r="CG92">
            <v>0</v>
          </cell>
          <cell r="CH92">
            <v>0</v>
          </cell>
          <cell r="CI92">
            <v>0</v>
          </cell>
        </row>
        <row r="93">
          <cell r="B93">
            <v>5</v>
          </cell>
          <cell r="C93" t="str">
            <v>LB</v>
          </cell>
          <cell r="D93" t="str">
            <v>Letters - Transaction Business Unit</v>
          </cell>
          <cell r="E93">
            <v>-43.051211739123282</v>
          </cell>
          <cell r="F93">
            <v>0</v>
          </cell>
          <cell r="G93">
            <v>0</v>
          </cell>
          <cell r="H93">
            <v>0</v>
          </cell>
          <cell r="I93">
            <v>0</v>
          </cell>
          <cell r="J93">
            <v>-3.5735409859568468</v>
          </cell>
          <cell r="K93">
            <v>-3.5863293982900482</v>
          </cell>
          <cell r="L93">
            <v>-3.7769170574231987</v>
          </cell>
          <cell r="M93">
            <v>-4.2209482797880025</v>
          </cell>
          <cell r="N93">
            <v>-3.8707846084932385</v>
          </cell>
          <cell r="O93">
            <v>-4.4423918075786881</v>
          </cell>
          <cell r="P93">
            <v>-4.1644582079176056</v>
          </cell>
          <cell r="Q93">
            <v>-4.3575688000042492</v>
          </cell>
          <cell r="R93">
            <v>-5.2380818092160935</v>
          </cell>
          <cell r="S93">
            <v>-3.6917885186625776</v>
          </cell>
          <cell r="T93">
            <v>5.462062465397854</v>
          </cell>
          <cell r="U93">
            <v>-7.5904647311905915</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G93">
            <v>0</v>
          </cell>
          <cell r="BH93">
            <v>-54.361623095091723</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-54.361623095091723</v>
          </cell>
          <cell r="BY93">
            <v>0</v>
          </cell>
          <cell r="BZ93">
            <v>0</v>
          </cell>
          <cell r="CA93">
            <v>0</v>
          </cell>
          <cell r="CB93">
            <v>0</v>
          </cell>
          <cell r="CC93">
            <v>0</v>
          </cell>
          <cell r="CD93">
            <v>0</v>
          </cell>
          <cell r="CE93">
            <v>0</v>
          </cell>
          <cell r="CF93">
            <v>0</v>
          </cell>
          <cell r="CG93">
            <v>0</v>
          </cell>
          <cell r="CH93">
            <v>0</v>
          </cell>
          <cell r="CI93">
            <v>0</v>
          </cell>
        </row>
        <row r="94">
          <cell r="B94">
            <v>6</v>
          </cell>
          <cell r="C94" t="str">
            <v>LP</v>
          </cell>
          <cell r="D94" t="str">
            <v>Letters - Parcels</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row>
        <row r="95">
          <cell r="B95">
            <v>7</v>
          </cell>
          <cell r="C95" t="str">
            <v>LK</v>
          </cell>
          <cell r="D95" t="str">
            <v>Letters - Kiwimail</v>
          </cell>
          <cell r="E95">
            <v>-0.64435640087384083</v>
          </cell>
          <cell r="F95">
            <v>0</v>
          </cell>
          <cell r="G95">
            <v>0</v>
          </cell>
          <cell r="H95">
            <v>0</v>
          </cell>
          <cell r="I95">
            <v>0</v>
          </cell>
          <cell r="J95">
            <v>-5.3485927923226498E-2</v>
          </cell>
          <cell r="K95">
            <v>-5.367733473876158E-2</v>
          </cell>
          <cell r="L95">
            <v>-5.6529899698702195E-2</v>
          </cell>
          <cell r="M95">
            <v>-6.3175806951031352E-2</v>
          </cell>
          <cell r="N95">
            <v>-5.7934834773070071E-2</v>
          </cell>
          <cell r="O95">
            <v>-6.6490198086608665E-2</v>
          </cell>
          <cell r="P95">
            <v>-6.2330308347738027E-2</v>
          </cell>
          <cell r="Q95">
            <v>-6.5220634567626667E-2</v>
          </cell>
          <cell r="R95">
            <v>-7.8399455107600935E-2</v>
          </cell>
          <cell r="S95">
            <v>-5.5255763231189144E-2</v>
          </cell>
          <cell r="T95">
            <v>8.1751819969180087E-2</v>
          </cell>
          <cell r="U95">
            <v>-0.1136080574174658</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G95">
            <v>0</v>
          </cell>
          <cell r="BH95">
            <v>-0.81364166972752683</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-0.81364166972752683</v>
          </cell>
          <cell r="BY95">
            <v>0</v>
          </cell>
          <cell r="BZ95">
            <v>0</v>
          </cell>
          <cell r="CA95">
            <v>0</v>
          </cell>
          <cell r="CB95">
            <v>0</v>
          </cell>
          <cell r="CC95">
            <v>0</v>
          </cell>
          <cell r="CD95">
            <v>0</v>
          </cell>
          <cell r="CE95">
            <v>0</v>
          </cell>
          <cell r="CF95">
            <v>0</v>
          </cell>
          <cell r="CG95">
            <v>0</v>
          </cell>
          <cell r="CH95">
            <v>0</v>
          </cell>
          <cell r="CI95">
            <v>0</v>
          </cell>
        </row>
        <row r="96">
          <cell r="B96">
            <v>8</v>
          </cell>
          <cell r="C96" t="str">
            <v>L1</v>
          </cell>
          <cell r="D96" t="str">
            <v>Letters - Spare 1</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row>
        <row r="97">
          <cell r="B97">
            <v>9</v>
          </cell>
          <cell r="C97" t="str">
            <v>L2</v>
          </cell>
          <cell r="D97" t="str">
            <v>Letters - Spare 2</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row>
        <row r="98">
          <cell r="B98">
            <v>10</v>
          </cell>
          <cell r="C98" t="str">
            <v>LM</v>
          </cell>
          <cell r="D98" t="str">
            <v>Letters - Management</v>
          </cell>
          <cell r="E98">
            <v>-5.0691952790128559E-14</v>
          </cell>
          <cell r="F98">
            <v>0</v>
          </cell>
          <cell r="G98">
            <v>0</v>
          </cell>
          <cell r="H98">
            <v>0</v>
          </cell>
          <cell r="I98">
            <v>0</v>
          </cell>
          <cell r="J98">
            <v>-4.20777403552365E-15</v>
          </cell>
          <cell r="K98">
            <v>-4.2228321388398503E-15</v>
          </cell>
          <cell r="L98">
            <v>-4.4472453488025098E-15</v>
          </cell>
          <cell r="M98">
            <v>-4.9700833561937066E-15</v>
          </cell>
          <cell r="N98">
            <v>-4.5577725389824612E-15</v>
          </cell>
          <cell r="O98">
            <v>-5.2308287429778782E-15</v>
          </cell>
          <cell r="P98">
            <v>-4.9035674106329266E-15</v>
          </cell>
          <cell r="Q98">
            <v>-5.130951324392406E-15</v>
          </cell>
          <cell r="R98">
            <v>-6.1677380277385132E-15</v>
          </cell>
          <cell r="S98">
            <v>-4.3470081732708295E-15</v>
          </cell>
          <cell r="T98">
            <v>6.4314708331673028E-15</v>
          </cell>
          <cell r="U98">
            <v>-8.9376225259411259E-15</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G98">
            <v>0</v>
          </cell>
          <cell r="BH98">
            <v>1.7069263761059282E-12</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1.7069263761059282E-12</v>
          </cell>
          <cell r="BY98">
            <v>0</v>
          </cell>
          <cell r="BZ98">
            <v>0</v>
          </cell>
          <cell r="CA98">
            <v>0</v>
          </cell>
          <cell r="CB98">
            <v>0</v>
          </cell>
          <cell r="CC98">
            <v>0</v>
          </cell>
          <cell r="CD98">
            <v>0</v>
          </cell>
          <cell r="CE98">
            <v>0</v>
          </cell>
          <cell r="CF98">
            <v>0</v>
          </cell>
          <cell r="CG98">
            <v>0</v>
          </cell>
          <cell r="CH98">
            <v>0</v>
          </cell>
          <cell r="CI98">
            <v>0</v>
          </cell>
        </row>
        <row r="99">
          <cell r="B99">
            <v>11</v>
          </cell>
          <cell r="C99" t="str">
            <v>DG</v>
          </cell>
          <cell r="D99" t="str">
            <v>Distribution Group</v>
          </cell>
          <cell r="E99">
            <v>-344.24130314889476</v>
          </cell>
          <cell r="F99">
            <v>0</v>
          </cell>
          <cell r="G99">
            <v>0</v>
          </cell>
          <cell r="H99">
            <v>0</v>
          </cell>
          <cell r="I99">
            <v>0</v>
          </cell>
          <cell r="J99">
            <v>-28.574350318317485</v>
          </cell>
          <cell r="K99">
            <v>-28.676607596311499</v>
          </cell>
          <cell r="L99">
            <v>-30.200563403680118</v>
          </cell>
          <cell r="M99">
            <v>-33.751076396250532</v>
          </cell>
          <cell r="N99">
            <v>-30.951136658146289</v>
          </cell>
          <cell r="O99">
            <v>-35.52175846305235</v>
          </cell>
          <cell r="P99">
            <v>-33.299376776888408</v>
          </cell>
          <cell r="Q99">
            <v>-34.843506179670094</v>
          </cell>
          <cell r="R99">
            <v>-41.884166209575518</v>
          </cell>
          <cell r="S99">
            <v>-29.519868065864891</v>
          </cell>
          <cell r="T99">
            <v>43.675135379766957</v>
          </cell>
          <cell r="U99">
            <v>-60.694028460904491</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G99">
            <v>0</v>
          </cell>
          <cell r="BH99">
            <v>-434.68035438680351</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-434.68035438680351</v>
          </cell>
          <cell r="BY99">
            <v>0</v>
          </cell>
          <cell r="BZ99">
            <v>0</v>
          </cell>
          <cell r="CA99">
            <v>0</v>
          </cell>
          <cell r="CB99">
            <v>0</v>
          </cell>
          <cell r="CC99">
            <v>0</v>
          </cell>
          <cell r="CD99">
            <v>0</v>
          </cell>
          <cell r="CE99">
            <v>0</v>
          </cell>
          <cell r="CF99">
            <v>0</v>
          </cell>
          <cell r="CG99">
            <v>0</v>
          </cell>
          <cell r="CH99">
            <v>0</v>
          </cell>
          <cell r="CI99">
            <v>0</v>
          </cell>
        </row>
        <row r="100">
          <cell r="B100">
            <v>12</v>
          </cell>
          <cell r="C100" t="str">
            <v>DC</v>
          </cell>
          <cell r="D100" t="str">
            <v>Distribution - CourierPost</v>
          </cell>
          <cell r="E100">
            <v>-213.74119943799673</v>
          </cell>
          <cell r="F100">
            <v>0</v>
          </cell>
          <cell r="G100">
            <v>0</v>
          </cell>
          <cell r="H100">
            <v>0</v>
          </cell>
          <cell r="I100">
            <v>0</v>
          </cell>
          <cell r="J100">
            <v>-17.741961392578734</v>
          </cell>
          <cell r="K100">
            <v>-17.805453463546904</v>
          </cell>
          <cell r="L100">
            <v>-18.751685479222783</v>
          </cell>
          <cell r="M100">
            <v>-20.956217296614685</v>
          </cell>
          <cell r="N100">
            <v>-19.217720281578529</v>
          </cell>
          <cell r="O100">
            <v>-22.055642918466564</v>
          </cell>
          <cell r="P100">
            <v>-20.675754674770648</v>
          </cell>
          <cell r="Q100">
            <v>-21.634512579818672</v>
          </cell>
          <cell r="R100">
            <v>-26.00609468185435</v>
          </cell>
          <cell r="S100">
            <v>-18.329038235485299</v>
          </cell>
          <cell r="T100">
            <v>27.11811667076606</v>
          </cell>
          <cell r="U100">
            <v>-37.685235104825587</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G100">
            <v>0</v>
          </cell>
          <cell r="BH100">
            <v>-269.89527249896224</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-269.89527249896224</v>
          </cell>
          <cell r="BY100">
            <v>0</v>
          </cell>
          <cell r="BZ100">
            <v>0</v>
          </cell>
          <cell r="CA100">
            <v>0</v>
          </cell>
          <cell r="CB100">
            <v>0</v>
          </cell>
          <cell r="CC100">
            <v>0</v>
          </cell>
          <cell r="CD100">
            <v>0</v>
          </cell>
          <cell r="CE100">
            <v>0</v>
          </cell>
          <cell r="CF100">
            <v>0</v>
          </cell>
          <cell r="CG100">
            <v>0</v>
          </cell>
          <cell r="CH100">
            <v>0</v>
          </cell>
          <cell r="CI100">
            <v>0</v>
          </cell>
        </row>
        <row r="101">
          <cell r="B101">
            <v>13</v>
          </cell>
          <cell r="C101" t="str">
            <v>DR</v>
          </cell>
          <cell r="D101" t="str">
            <v>Distribution - RuralPost</v>
          </cell>
          <cell r="E101">
            <v>-31.549861467212292</v>
          </cell>
          <cell r="F101">
            <v>0</v>
          </cell>
          <cell r="G101">
            <v>0</v>
          </cell>
          <cell r="H101">
            <v>0</v>
          </cell>
          <cell r="I101">
            <v>0</v>
          </cell>
          <cell r="J101">
            <v>-2.6188513284490362</v>
          </cell>
          <cell r="K101">
            <v>-2.6282232513566419</v>
          </cell>
          <cell r="L101">
            <v>-2.7678944475926075</v>
          </cell>
          <cell r="M101">
            <v>-3.0933004695558766</v>
          </cell>
          <cell r="N101">
            <v>-2.8366848047716813</v>
          </cell>
          <cell r="O101">
            <v>-3.2555842321348019</v>
          </cell>
          <cell r="P101">
            <v>-3.051902007821889</v>
          </cell>
          <cell r="Q101">
            <v>-3.19342212263548</v>
          </cell>
          <cell r="R101">
            <v>-3.8387016011563242</v>
          </cell>
          <cell r="S101">
            <v>-2.705508431118115</v>
          </cell>
          <cell r="T101">
            <v>4.0028446853670765</v>
          </cell>
          <cell r="U101">
            <v>-5.5626334559869193</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G101">
            <v>0</v>
          </cell>
          <cell r="BH101">
            <v>-39.838638879108245</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-39.838638879108245</v>
          </cell>
          <cell r="BY101">
            <v>0</v>
          </cell>
          <cell r="BZ101">
            <v>0</v>
          </cell>
          <cell r="CA101">
            <v>0</v>
          </cell>
          <cell r="CB101">
            <v>0</v>
          </cell>
          <cell r="CC101">
            <v>0</v>
          </cell>
          <cell r="CD101">
            <v>0</v>
          </cell>
          <cell r="CE101">
            <v>0</v>
          </cell>
          <cell r="CF101">
            <v>0</v>
          </cell>
          <cell r="CG101">
            <v>0</v>
          </cell>
          <cell r="CH101">
            <v>0</v>
          </cell>
          <cell r="CI101">
            <v>0</v>
          </cell>
        </row>
        <row r="102">
          <cell r="B102">
            <v>14</v>
          </cell>
          <cell r="C102" t="str">
            <v>DT</v>
          </cell>
          <cell r="D102" t="str">
            <v>Distribution - Transport</v>
          </cell>
          <cell r="E102">
            <v>-64.254383173538017</v>
          </cell>
          <cell r="F102">
            <v>0</v>
          </cell>
          <cell r="G102">
            <v>0</v>
          </cell>
          <cell r="H102">
            <v>0</v>
          </cell>
          <cell r="I102">
            <v>0</v>
          </cell>
          <cell r="J102">
            <v>-5.3335472457642386</v>
          </cell>
          <cell r="K102">
            <v>-5.3526340847414557</v>
          </cell>
          <cell r="L102">
            <v>-5.6370881566104787</v>
          </cell>
          <cell r="M102">
            <v>-6.2998093937206239</v>
          </cell>
          <cell r="N102">
            <v>-5.7771864569919957</v>
          </cell>
          <cell r="O102">
            <v>-6.6303161718383752</v>
          </cell>
          <cell r="P102">
            <v>-6.2154973714375759</v>
          </cell>
          <cell r="Q102">
            <v>-6.5037169470907248</v>
          </cell>
          <cell r="R102">
            <v>-7.8178918099498818</v>
          </cell>
          <cell r="S102">
            <v>-5.5100329233762997</v>
          </cell>
          <cell r="T102">
            <v>8.1521852786906148</v>
          </cell>
          <cell r="U102">
            <v>-11.328847890706983</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G102">
            <v>0</v>
          </cell>
          <cell r="BH102">
            <v>-81.135290255098568</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-81.135290255098568</v>
          </cell>
          <cell r="BY102">
            <v>0</v>
          </cell>
          <cell r="BZ102">
            <v>0</v>
          </cell>
          <cell r="CA102">
            <v>0</v>
          </cell>
          <cell r="CB102">
            <v>0</v>
          </cell>
          <cell r="CC102">
            <v>0</v>
          </cell>
          <cell r="CD102">
            <v>0</v>
          </cell>
          <cell r="CE102">
            <v>0</v>
          </cell>
          <cell r="CF102">
            <v>0</v>
          </cell>
          <cell r="CG102">
            <v>0</v>
          </cell>
          <cell r="CH102">
            <v>0</v>
          </cell>
          <cell r="CI102">
            <v>0</v>
          </cell>
        </row>
        <row r="103">
          <cell r="B103">
            <v>15</v>
          </cell>
          <cell r="C103" t="str">
            <v>DL</v>
          </cell>
          <cell r="D103" t="str">
            <v>Distribution - Contract Logistics</v>
          </cell>
          <cell r="E103">
            <v>-13.95326181142886</v>
          </cell>
          <cell r="F103">
            <v>0</v>
          </cell>
          <cell r="G103">
            <v>0</v>
          </cell>
          <cell r="H103">
            <v>0</v>
          </cell>
          <cell r="I103">
            <v>0</v>
          </cell>
          <cell r="J103">
            <v>-1.1582148552073002</v>
          </cell>
          <cell r="K103">
            <v>-1.1623596877968905</v>
          </cell>
          <cell r="L103">
            <v>-1.2241307599336479</v>
          </cell>
          <cell r="M103">
            <v>-1.3680450343017838</v>
          </cell>
          <cell r="N103">
            <v>-1.2545540270791735</v>
          </cell>
          <cell r="O103">
            <v>-1.4398167544204516</v>
          </cell>
          <cell r="P103">
            <v>-1.349736124268532</v>
          </cell>
          <cell r="Q103">
            <v>-1.4123249003121177</v>
          </cell>
          <cell r="R103">
            <v>-1.6977066131510357</v>
          </cell>
          <cell r="S103">
            <v>-1.1965398805839764</v>
          </cell>
          <cell r="T103">
            <v>1.7703006380379036</v>
          </cell>
          <cell r="U103">
            <v>-2.4601338124118532</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G103">
            <v>0</v>
          </cell>
          <cell r="BH103">
            <v>-17.619061784751501</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-17.619061784751501</v>
          </cell>
          <cell r="BY103">
            <v>0</v>
          </cell>
          <cell r="BZ103">
            <v>0</v>
          </cell>
          <cell r="CA103">
            <v>0</v>
          </cell>
          <cell r="CB103">
            <v>0</v>
          </cell>
          <cell r="CC103">
            <v>0</v>
          </cell>
          <cell r="CD103">
            <v>0</v>
          </cell>
          <cell r="CE103">
            <v>0</v>
          </cell>
          <cell r="CF103">
            <v>0</v>
          </cell>
          <cell r="CG103">
            <v>0</v>
          </cell>
          <cell r="CH103">
            <v>0</v>
          </cell>
          <cell r="CI103">
            <v>0</v>
          </cell>
        </row>
        <row r="104">
          <cell r="B104">
            <v>16</v>
          </cell>
          <cell r="C104" t="str">
            <v>DS</v>
          </cell>
          <cell r="D104" t="str">
            <v>Distribution - Smack On Time</v>
          </cell>
          <cell r="E104">
            <v>-1.4285643211059118</v>
          </cell>
          <cell r="F104">
            <v>0</v>
          </cell>
          <cell r="G104">
            <v>0</v>
          </cell>
          <cell r="H104">
            <v>0</v>
          </cell>
          <cell r="I104">
            <v>0</v>
          </cell>
          <cell r="J104">
            <v>-0.11858047535299301</v>
          </cell>
          <cell r="K104">
            <v>-0.11900483203994312</v>
          </cell>
          <cell r="L104">
            <v>-0.12532908445658972</v>
          </cell>
          <cell r="M104">
            <v>-0.14006333085994824</v>
          </cell>
          <cell r="N104">
            <v>-0.12844388259934175</v>
          </cell>
          <cell r="O104">
            <v>-0.14741147067209937</v>
          </cell>
          <cell r="P104">
            <v>-0.13818882610361821</v>
          </cell>
          <cell r="Q104">
            <v>-0.14459679676781942</v>
          </cell>
          <cell r="R104">
            <v>-0.17381477736385775</v>
          </cell>
          <cell r="S104">
            <v>-0.12250427213961632</v>
          </cell>
          <cell r="T104">
            <v>0.18124710646943729</v>
          </cell>
          <cell r="U104">
            <v>-0.25187367921952186</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G104">
            <v>0</v>
          </cell>
          <cell r="BH104">
            <v>-1.3835258547204803</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-1.3835258547204803</v>
          </cell>
          <cell r="BY104">
            <v>0</v>
          </cell>
          <cell r="BZ104">
            <v>0</v>
          </cell>
          <cell r="CA104">
            <v>0</v>
          </cell>
          <cell r="CB104">
            <v>0</v>
          </cell>
          <cell r="CC104">
            <v>0</v>
          </cell>
          <cell r="CD104">
            <v>0</v>
          </cell>
          <cell r="CE104">
            <v>0</v>
          </cell>
          <cell r="CF104">
            <v>0</v>
          </cell>
          <cell r="CG104">
            <v>0</v>
          </cell>
          <cell r="CH104">
            <v>0</v>
          </cell>
          <cell r="CI104">
            <v>0</v>
          </cell>
        </row>
        <row r="105">
          <cell r="B105">
            <v>17</v>
          </cell>
          <cell r="C105" t="str">
            <v>DX</v>
          </cell>
          <cell r="D105" t="str">
            <v>Distribution - XP Group</v>
          </cell>
          <cell r="E105">
            <v>-18.176488141128004</v>
          </cell>
          <cell r="F105">
            <v>0</v>
          </cell>
          <cell r="G105">
            <v>0</v>
          </cell>
          <cell r="H105">
            <v>0</v>
          </cell>
          <cell r="I105">
            <v>0</v>
          </cell>
          <cell r="J105">
            <v>-1.5087711292932413</v>
          </cell>
          <cell r="K105">
            <v>-1.5141704761577814</v>
          </cell>
          <cell r="L105">
            <v>-1.5946377658375959</v>
          </cell>
          <cell r="M105">
            <v>-1.7821104970701496</v>
          </cell>
          <cell r="N105">
            <v>-1.6342692270656844</v>
          </cell>
          <cell r="O105">
            <v>-1.8756053255364789</v>
          </cell>
          <cell r="P105">
            <v>-1.7582600389769891</v>
          </cell>
          <cell r="Q105">
            <v>-1.8397925265701145</v>
          </cell>
          <cell r="R105">
            <v>-2.2115505706184688</v>
          </cell>
          <cell r="S105">
            <v>-1.5586959697127767</v>
          </cell>
          <cell r="T105">
            <v>2.3061165903997449</v>
          </cell>
          <cell r="U105">
            <v>-3.2047412046884647</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G105">
            <v>0</v>
          </cell>
          <cell r="BH105">
            <v>-22.951813842267619</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-22.951813842267619</v>
          </cell>
          <cell r="BY105">
            <v>0</v>
          </cell>
          <cell r="BZ105">
            <v>0</v>
          </cell>
          <cell r="CA105">
            <v>0</v>
          </cell>
          <cell r="CB105">
            <v>0</v>
          </cell>
          <cell r="CC105">
            <v>0</v>
          </cell>
          <cell r="CD105">
            <v>0</v>
          </cell>
          <cell r="CE105">
            <v>0</v>
          </cell>
          <cell r="CF105">
            <v>0</v>
          </cell>
          <cell r="CG105">
            <v>0</v>
          </cell>
          <cell r="CH105">
            <v>0</v>
          </cell>
          <cell r="CI105">
            <v>0</v>
          </cell>
        </row>
        <row r="106">
          <cell r="B106">
            <v>18</v>
          </cell>
          <cell r="C106" t="str">
            <v>DA</v>
          </cell>
          <cell r="D106" t="str">
            <v>Distribution - Ansett Express Ltd</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row>
        <row r="107">
          <cell r="B107">
            <v>19</v>
          </cell>
          <cell r="C107" t="str">
            <v>D1</v>
          </cell>
          <cell r="D107" t="str">
            <v>Distribution - Spare 1</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row>
        <row r="108">
          <cell r="B108">
            <v>20</v>
          </cell>
          <cell r="C108" t="str">
            <v>DM</v>
          </cell>
          <cell r="D108" t="str">
            <v>Distribution - Management</v>
          </cell>
          <cell r="E108">
            <v>-1.1375447964849443</v>
          </cell>
          <cell r="F108">
            <v>0</v>
          </cell>
          <cell r="G108">
            <v>0</v>
          </cell>
          <cell r="H108">
            <v>0</v>
          </cell>
          <cell r="I108">
            <v>0</v>
          </cell>
          <cell r="J108">
            <v>-9.4423891671943705E-2</v>
          </cell>
          <cell r="K108">
            <v>-9.476180067188289E-2</v>
          </cell>
          <cell r="L108">
            <v>-9.9797710026418907E-2</v>
          </cell>
          <cell r="M108">
            <v>-0.11153037412746003</v>
          </cell>
          <cell r="N108">
            <v>-0.10227797805988455</v>
          </cell>
          <cell r="O108">
            <v>-0.11738158998358993</v>
          </cell>
          <cell r="P108">
            <v>-0.11003773350915116</v>
          </cell>
          <cell r="Q108">
            <v>-0.11514030647516732</v>
          </cell>
          <cell r="R108">
            <v>-0.13840615548159604</v>
          </cell>
          <cell r="S108">
            <v>-9.754835344880812E-2</v>
          </cell>
          <cell r="T108">
            <v>0.14432441003612007</v>
          </cell>
          <cell r="U108">
            <v>-0.20056331306516173</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G108">
            <v>0</v>
          </cell>
          <cell r="BH108">
            <v>-1.8567512718949093</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-1.8567512718949093</v>
          </cell>
          <cell r="BY108">
            <v>0</v>
          </cell>
          <cell r="BZ108">
            <v>0</v>
          </cell>
          <cell r="CA108">
            <v>0</v>
          </cell>
          <cell r="CB108">
            <v>0</v>
          </cell>
          <cell r="CC108">
            <v>0</v>
          </cell>
          <cell r="CD108">
            <v>0</v>
          </cell>
          <cell r="CE108">
            <v>0</v>
          </cell>
          <cell r="CF108">
            <v>0</v>
          </cell>
          <cell r="CG108">
            <v>0</v>
          </cell>
          <cell r="CH108">
            <v>0</v>
          </cell>
          <cell r="CI108">
            <v>0</v>
          </cell>
        </row>
        <row r="109">
          <cell r="B109">
            <v>21</v>
          </cell>
          <cell r="C109" t="str">
            <v>SB</v>
          </cell>
          <cell r="D109" t="str">
            <v>Stamps Business</v>
          </cell>
          <cell r="E109">
            <v>-27.334284264366968</v>
          </cell>
          <cell r="F109">
            <v>0</v>
          </cell>
          <cell r="G109">
            <v>0</v>
          </cell>
          <cell r="H109">
            <v>0</v>
          </cell>
          <cell r="I109">
            <v>0</v>
          </cell>
          <cell r="J109">
            <v>-2.2689299834908629</v>
          </cell>
          <cell r="K109">
            <v>-2.2770496643055145</v>
          </cell>
          <cell r="L109">
            <v>-2.3980585056731911</v>
          </cell>
          <cell r="M109">
            <v>-2.6799849640484381</v>
          </cell>
          <cell r="N109">
            <v>-2.4576573466929608</v>
          </cell>
          <cell r="O109">
            <v>-2.8205849632729456</v>
          </cell>
          <cell r="P109">
            <v>-2.6441180134971547</v>
          </cell>
          <cell r="Q109">
            <v>-2.7667287276982511</v>
          </cell>
          <cell r="R109">
            <v>-3.3257883202160032</v>
          </cell>
          <cell r="S109">
            <v>-2.344008280755169</v>
          </cell>
          <cell r="T109">
            <v>3.4679992053100444</v>
          </cell>
          <cell r="U109">
            <v>-4.8193747000265184</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G109">
            <v>0</v>
          </cell>
          <cell r="BH109">
            <v>-34.515545526521159</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-34.515545526521159</v>
          </cell>
          <cell r="BY109">
            <v>0</v>
          </cell>
          <cell r="BZ109">
            <v>0</v>
          </cell>
          <cell r="CA109">
            <v>0</v>
          </cell>
          <cell r="CB109">
            <v>0</v>
          </cell>
          <cell r="CC109">
            <v>0</v>
          </cell>
          <cell r="CD109">
            <v>0</v>
          </cell>
          <cell r="CE109">
            <v>0</v>
          </cell>
          <cell r="CF109">
            <v>0</v>
          </cell>
          <cell r="CG109">
            <v>0</v>
          </cell>
          <cell r="CH109">
            <v>0</v>
          </cell>
          <cell r="CI109">
            <v>0</v>
          </cell>
        </row>
        <row r="110">
          <cell r="B110">
            <v>22</v>
          </cell>
          <cell r="C110" t="str">
            <v>IG</v>
          </cell>
          <cell r="D110" t="str">
            <v>New Zealand Post International Ltd</v>
          </cell>
          <cell r="E110">
            <v>-88.949370495816225</v>
          </cell>
          <cell r="F110">
            <v>0</v>
          </cell>
          <cell r="G110">
            <v>0</v>
          </cell>
          <cell r="H110">
            <v>0</v>
          </cell>
          <cell r="I110">
            <v>0</v>
          </cell>
          <cell r="J110">
            <v>-7.3833977790919461</v>
          </cell>
          <cell r="K110">
            <v>-7.4098202926688499</v>
          </cell>
          <cell r="L110">
            <v>-7.8035990417292176</v>
          </cell>
          <cell r="M110">
            <v>-8.7210249657466914</v>
          </cell>
          <cell r="N110">
            <v>-7.9975415404504844</v>
          </cell>
          <cell r="O110">
            <v>-9.1785559294908357</v>
          </cell>
          <cell r="P110">
            <v>-8.6043091724123801</v>
          </cell>
          <cell r="Q110">
            <v>-9.0033006272004314</v>
          </cell>
          <cell r="R110">
            <v>-10.822554365222288</v>
          </cell>
          <cell r="S110">
            <v>-7.6277124724992813</v>
          </cell>
          <cell r="T110">
            <v>11.285327364303804</v>
          </cell>
          <cell r="U110">
            <v>-15.682881673607628</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G110">
            <v>0</v>
          </cell>
          <cell r="BH110">
            <v>-112.31814293034111</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-112.31814293034111</v>
          </cell>
          <cell r="BY110">
            <v>0</v>
          </cell>
          <cell r="BZ110">
            <v>0</v>
          </cell>
          <cell r="CA110">
            <v>0</v>
          </cell>
          <cell r="CB110">
            <v>0</v>
          </cell>
          <cell r="CC110">
            <v>0</v>
          </cell>
          <cell r="CD110">
            <v>0</v>
          </cell>
          <cell r="CE110">
            <v>0</v>
          </cell>
          <cell r="CF110">
            <v>0</v>
          </cell>
          <cell r="CG110">
            <v>0</v>
          </cell>
          <cell r="CH110">
            <v>0</v>
          </cell>
          <cell r="CI110">
            <v>0</v>
          </cell>
        </row>
        <row r="111">
          <cell r="B111">
            <v>23</v>
          </cell>
          <cell r="C111" t="str">
            <v>IM</v>
          </cell>
          <cell r="D111" t="str">
            <v>International Mail</v>
          </cell>
          <cell r="E111">
            <v>-86.015863182486513</v>
          </cell>
          <cell r="F111">
            <v>0</v>
          </cell>
          <cell r="G111">
            <v>0</v>
          </cell>
          <cell r="H111">
            <v>0</v>
          </cell>
          <cell r="I111">
            <v>0</v>
          </cell>
          <cell r="J111">
            <v>-7.1398968834537095</v>
          </cell>
          <cell r="K111">
            <v>-7.1654479952839534</v>
          </cell>
          <cell r="L111">
            <v>-7.5462401112319846</v>
          </cell>
          <cell r="M111">
            <v>-8.4334097710112523</v>
          </cell>
          <cell r="N111">
            <v>-7.7337864799391438</v>
          </cell>
          <cell r="O111">
            <v>-8.875851584368645</v>
          </cell>
          <cell r="P111">
            <v>-8.3205432082158275</v>
          </cell>
          <cell r="Q111">
            <v>-8.7063761173722174</v>
          </cell>
          <cell r="R111">
            <v>-10.465631745058481</v>
          </cell>
          <cell r="S111">
            <v>-7.376154196175051</v>
          </cell>
          <cell r="T111">
            <v>10.913142713957546</v>
          </cell>
          <cell r="U111">
            <v>-15.165667804333799</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G111">
            <v>0</v>
          </cell>
          <cell r="BH111">
            <v>-108.61394477953728</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-108.61394477953728</v>
          </cell>
          <cell r="BY111">
            <v>0</v>
          </cell>
          <cell r="BZ111">
            <v>0</v>
          </cell>
          <cell r="CA111">
            <v>0</v>
          </cell>
          <cell r="CB111">
            <v>0</v>
          </cell>
          <cell r="CC111">
            <v>0</v>
          </cell>
          <cell r="CD111">
            <v>0</v>
          </cell>
          <cell r="CE111">
            <v>0</v>
          </cell>
          <cell r="CF111">
            <v>0</v>
          </cell>
          <cell r="CG111">
            <v>0</v>
          </cell>
          <cell r="CH111">
            <v>0</v>
          </cell>
          <cell r="CI111">
            <v>0</v>
          </cell>
        </row>
        <row r="112">
          <cell r="B112">
            <v>24</v>
          </cell>
          <cell r="C112" t="str">
            <v>IC</v>
          </cell>
          <cell r="D112" t="str">
            <v>International Consultancy</v>
          </cell>
          <cell r="E112">
            <v>-2.933507313329712</v>
          </cell>
          <cell r="F112">
            <v>0</v>
          </cell>
          <cell r="G112">
            <v>0</v>
          </cell>
          <cell r="H112">
            <v>0</v>
          </cell>
          <cell r="I112">
            <v>0</v>
          </cell>
          <cell r="J112">
            <v>-0.24350089563823646</v>
          </cell>
          <cell r="K112">
            <v>-0.24437229738489694</v>
          </cell>
          <cell r="L112">
            <v>-0.25735893049723296</v>
          </cell>
          <cell r="M112">
            <v>-0.28761519473543928</v>
          </cell>
          <cell r="N112">
            <v>-0.26375506051134062</v>
          </cell>
          <cell r="O112">
            <v>-0.30270434512219069</v>
          </cell>
          <cell r="P112">
            <v>-0.28376596419655209</v>
          </cell>
          <cell r="Q112">
            <v>-0.29692450982821417</v>
          </cell>
          <cell r="R112">
            <v>-0.35692262016380721</v>
          </cell>
          <cell r="S112">
            <v>-0.25155827632423056</v>
          </cell>
          <cell r="T112">
            <v>0.37218465034625808</v>
          </cell>
          <cell r="U112">
            <v>-0.51721386927382906</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G112">
            <v>0</v>
          </cell>
          <cell r="BH112">
            <v>-3.7041981508038373</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-3.7041981508038373</v>
          </cell>
          <cell r="BY112">
            <v>0</v>
          </cell>
          <cell r="BZ112">
            <v>0</v>
          </cell>
          <cell r="CA112">
            <v>0</v>
          </cell>
          <cell r="CB112">
            <v>0</v>
          </cell>
          <cell r="CC112">
            <v>0</v>
          </cell>
          <cell r="CD112">
            <v>0</v>
          </cell>
          <cell r="CE112">
            <v>0</v>
          </cell>
          <cell r="CF112">
            <v>0</v>
          </cell>
          <cell r="CG112">
            <v>0</v>
          </cell>
          <cell r="CH112">
            <v>0</v>
          </cell>
          <cell r="CI112">
            <v>0</v>
          </cell>
        </row>
        <row r="113">
          <cell r="B113">
            <v>25</v>
          </cell>
          <cell r="C113" t="str">
            <v>PROP</v>
          </cell>
          <cell r="D113" t="str">
            <v>Property Group</v>
          </cell>
          <cell r="E113">
            <v>-8.9403719725523256</v>
          </cell>
          <cell r="F113">
            <v>0</v>
          </cell>
          <cell r="G113">
            <v>0</v>
          </cell>
          <cell r="H113">
            <v>0</v>
          </cell>
          <cell r="I113">
            <v>0</v>
          </cell>
          <cell r="J113">
            <v>-0.74211118300723156</v>
          </cell>
          <cell r="K113">
            <v>-0.74476693086143864</v>
          </cell>
          <cell r="L113">
            <v>-0.78434594611317232</v>
          </cell>
          <cell r="M113">
            <v>-0.87655715539165213</v>
          </cell>
          <cell r="N113">
            <v>-0.80383926090774904</v>
          </cell>
          <cell r="O113">
            <v>-0.92254395644524023</v>
          </cell>
          <cell r="P113">
            <v>-0.86482595817616004</v>
          </cell>
          <cell r="Q113">
            <v>-0.90492890662639958</v>
          </cell>
          <cell r="R113">
            <v>-1.0877835467403132</v>
          </cell>
          <cell r="S113">
            <v>-0.76666744715217439</v>
          </cell>
          <cell r="T113">
            <v>1.1342972289348037</v>
          </cell>
          <cell r="U113">
            <v>-1.5762989100655973</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G113">
            <v>0</v>
          </cell>
          <cell r="BH113">
            <v>-11.289185875809864</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-11.289185875809864</v>
          </cell>
          <cell r="BY113">
            <v>0</v>
          </cell>
          <cell r="BZ113">
            <v>0</v>
          </cell>
          <cell r="CA113">
            <v>0</v>
          </cell>
          <cell r="CB113">
            <v>0</v>
          </cell>
          <cell r="CC113">
            <v>0</v>
          </cell>
          <cell r="CD113">
            <v>0</v>
          </cell>
          <cell r="CE113">
            <v>0</v>
          </cell>
          <cell r="CF113">
            <v>0</v>
          </cell>
          <cell r="CG113">
            <v>0</v>
          </cell>
          <cell r="CH113">
            <v>0</v>
          </cell>
          <cell r="CI113">
            <v>0</v>
          </cell>
        </row>
        <row r="114">
          <cell r="B114">
            <v>26</v>
          </cell>
          <cell r="C114" t="str">
            <v>ZP</v>
          </cell>
          <cell r="D114" t="str">
            <v>New Zealand Post Properties Ltd</v>
          </cell>
          <cell r="E114">
            <v>-8.9403719725523256</v>
          </cell>
          <cell r="F114">
            <v>0</v>
          </cell>
          <cell r="G114">
            <v>0</v>
          </cell>
          <cell r="H114">
            <v>0</v>
          </cell>
          <cell r="I114">
            <v>0</v>
          </cell>
          <cell r="J114">
            <v>-0.74211118300723156</v>
          </cell>
          <cell r="K114">
            <v>-0.74476693086143864</v>
          </cell>
          <cell r="L114">
            <v>-0.78434594611317232</v>
          </cell>
          <cell r="M114">
            <v>-0.87655715539165213</v>
          </cell>
          <cell r="N114">
            <v>-0.80383926090774904</v>
          </cell>
          <cell r="O114">
            <v>-0.92254395644524023</v>
          </cell>
          <cell r="P114">
            <v>-0.86482595817616004</v>
          </cell>
          <cell r="Q114">
            <v>-0.90492890662639958</v>
          </cell>
          <cell r="R114">
            <v>-1.0877835467403132</v>
          </cell>
          <cell r="S114">
            <v>-0.76666744715217439</v>
          </cell>
          <cell r="T114">
            <v>1.1342972289348037</v>
          </cell>
          <cell r="U114">
            <v>-1.5762989100655973</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G114">
            <v>0</v>
          </cell>
          <cell r="BH114">
            <v>-11.289185875809864</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-11.289185875809864</v>
          </cell>
          <cell r="BY114">
            <v>0</v>
          </cell>
          <cell r="BZ114">
            <v>0</v>
          </cell>
          <cell r="CA114">
            <v>0</v>
          </cell>
          <cell r="CB114">
            <v>0</v>
          </cell>
          <cell r="CC114">
            <v>0</v>
          </cell>
          <cell r="CD114">
            <v>0</v>
          </cell>
          <cell r="CE114">
            <v>0</v>
          </cell>
          <cell r="CF114">
            <v>0</v>
          </cell>
          <cell r="CG114">
            <v>0</v>
          </cell>
          <cell r="CH114">
            <v>0</v>
          </cell>
          <cell r="CI114">
            <v>0</v>
          </cell>
        </row>
        <row r="115">
          <cell r="B115">
            <v>27</v>
          </cell>
          <cell r="C115" t="str">
            <v>ZR</v>
          </cell>
          <cell r="D115" t="str">
            <v>Revaluation Holding Account</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row>
        <row r="116">
          <cell r="B116">
            <v>28</v>
          </cell>
          <cell r="C116" t="str">
            <v>DATA</v>
          </cell>
          <cell r="D116" t="str">
            <v>Datamail Group</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row>
        <row r="117">
          <cell r="B117">
            <v>29</v>
          </cell>
          <cell r="C117" t="str">
            <v>PD</v>
          </cell>
          <cell r="D117" t="str">
            <v>Datamail</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row>
        <row r="118">
          <cell r="B118">
            <v>30</v>
          </cell>
          <cell r="C118" t="str">
            <v>PG</v>
          </cell>
          <cell r="D118" t="str">
            <v>Datamail NZ Post Goodwill</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row>
        <row r="119">
          <cell r="B119">
            <v>31</v>
          </cell>
          <cell r="C119" t="str">
            <v>EE</v>
          </cell>
          <cell r="D119" t="str">
            <v>Electoral</v>
          </cell>
          <cell r="E119">
            <v>-18.160721762524879</v>
          </cell>
          <cell r="F119">
            <v>0</v>
          </cell>
          <cell r="G119">
            <v>0</v>
          </cell>
          <cell r="H119">
            <v>0</v>
          </cell>
          <cell r="I119">
            <v>0</v>
          </cell>
          <cell r="J119">
            <v>-1.5074624135135377</v>
          </cell>
          <cell r="K119">
            <v>-1.5128570769570444</v>
          </cell>
          <cell r="L119">
            <v>-1.5932545688990114</v>
          </cell>
          <cell r="M119">
            <v>-1.780564685327461</v>
          </cell>
          <cell r="N119">
            <v>-1.6328516535953155</v>
          </cell>
          <cell r="O119">
            <v>-1.8739784159022952</v>
          </cell>
          <cell r="P119">
            <v>-1.7567349152434053</v>
          </cell>
          <cell r="Q119">
            <v>-1.8381966811405754</v>
          </cell>
          <cell r="R119">
            <v>-2.2096322603637275</v>
          </cell>
          <cell r="S119">
            <v>-1.557343948871631</v>
          </cell>
          <cell r="T119">
            <v>2.3041162530966934</v>
          </cell>
          <cell r="U119">
            <v>-3.2019613958075732</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G119">
            <v>0</v>
          </cell>
          <cell r="BH119">
            <v>-22.931905321773669</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-22.931905321773669</v>
          </cell>
          <cell r="BY119">
            <v>0</v>
          </cell>
          <cell r="BZ119">
            <v>0</v>
          </cell>
          <cell r="CA119">
            <v>0</v>
          </cell>
          <cell r="CB119">
            <v>0</v>
          </cell>
          <cell r="CC119">
            <v>0</v>
          </cell>
          <cell r="CD119">
            <v>0</v>
          </cell>
          <cell r="CE119">
            <v>0</v>
          </cell>
          <cell r="CF119">
            <v>0</v>
          </cell>
          <cell r="CG119">
            <v>0</v>
          </cell>
          <cell r="CH119">
            <v>0</v>
          </cell>
          <cell r="CI119">
            <v>0</v>
          </cell>
        </row>
        <row r="120">
          <cell r="B120">
            <v>32</v>
          </cell>
          <cell r="C120" t="str">
            <v>CI</v>
          </cell>
          <cell r="D120" t="str">
            <v>Information Services</v>
          </cell>
          <cell r="E120">
            <v>-61.384560241841527</v>
          </cell>
          <cell r="F120">
            <v>0</v>
          </cell>
          <cell r="G120">
            <v>0</v>
          </cell>
          <cell r="H120">
            <v>0</v>
          </cell>
          <cell r="I120">
            <v>0</v>
          </cell>
          <cell r="J120">
            <v>-5.0953325833988474</v>
          </cell>
          <cell r="K120">
            <v>-5.1135669381487627</v>
          </cell>
          <cell r="L120">
            <v>-5.3853163075812311</v>
          </cell>
          <cell r="M120">
            <v>-6.0184381226808288</v>
          </cell>
          <cell r="N120">
            <v>-5.5191573334350208</v>
          </cell>
          <cell r="O120">
            <v>-6.3341833252596516</v>
          </cell>
          <cell r="P120">
            <v>-5.9378917668475246</v>
          </cell>
          <cell r="Q120">
            <v>-6.2132384596447396</v>
          </cell>
          <cell r="R120">
            <v>-7.4687177289674</v>
          </cell>
          <cell r="S120">
            <v>-5.2639358003955881</v>
          </cell>
          <cell r="T120">
            <v>7.788080495472343</v>
          </cell>
          <cell r="U120">
            <v>-10.822862370954274</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G120">
            <v>0</v>
          </cell>
          <cell r="BH120">
            <v>-77.511507642244567</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-77.511507642244567</v>
          </cell>
          <cell r="BY120">
            <v>0</v>
          </cell>
          <cell r="BZ120">
            <v>0</v>
          </cell>
          <cell r="CA120">
            <v>0</v>
          </cell>
          <cell r="CB120">
            <v>0</v>
          </cell>
          <cell r="CC120">
            <v>0</v>
          </cell>
          <cell r="CD120">
            <v>0</v>
          </cell>
          <cell r="CE120">
            <v>0</v>
          </cell>
          <cell r="CF120">
            <v>0</v>
          </cell>
          <cell r="CG120">
            <v>0</v>
          </cell>
          <cell r="CH120">
            <v>0</v>
          </cell>
          <cell r="CI120">
            <v>0</v>
          </cell>
        </row>
        <row r="121">
          <cell r="B121">
            <v>33</v>
          </cell>
          <cell r="C121" t="str">
            <v>CG</v>
          </cell>
          <cell r="D121" t="str">
            <v>Corporate</v>
          </cell>
          <cell r="E121">
            <v>1264.6303932747962</v>
          </cell>
          <cell r="F121">
            <v>0</v>
          </cell>
          <cell r="G121">
            <v>0</v>
          </cell>
          <cell r="H121">
            <v>0</v>
          </cell>
          <cell r="I121">
            <v>0</v>
          </cell>
          <cell r="J121">
            <v>104.97285348991296</v>
          </cell>
          <cell r="K121">
            <v>105.34851341364049</v>
          </cell>
          <cell r="L121">
            <v>110.9470305421107</v>
          </cell>
          <cell r="M121">
            <v>123.9904585126918</v>
          </cell>
          <cell r="N121">
            <v>113.70439214077551</v>
          </cell>
          <cell r="O121">
            <v>130.49536753441859</v>
          </cell>
          <cell r="P121">
            <v>122.33106127578057</v>
          </cell>
          <cell r="Q121">
            <v>128.00368962120129</v>
          </cell>
          <cell r="R121">
            <v>153.86878071017574</v>
          </cell>
          <cell r="S121">
            <v>108.44637764285864</v>
          </cell>
          <cell r="T121">
            <v>-160.44821794017773</v>
          </cell>
          <cell r="U121">
            <v>222.97008633140763</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G121">
            <v>0</v>
          </cell>
          <cell r="BH121">
            <v>1596.87400230194</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1596.87400230194</v>
          </cell>
          <cell r="BY121">
            <v>0</v>
          </cell>
          <cell r="BZ121">
            <v>0</v>
          </cell>
          <cell r="CA121">
            <v>0</v>
          </cell>
          <cell r="CB121">
            <v>0</v>
          </cell>
          <cell r="CC121">
            <v>0</v>
          </cell>
          <cell r="CD121">
            <v>0</v>
          </cell>
          <cell r="CE121">
            <v>0</v>
          </cell>
          <cell r="CF121">
            <v>0</v>
          </cell>
          <cell r="CG121">
            <v>0</v>
          </cell>
          <cell r="CH121">
            <v>0</v>
          </cell>
          <cell r="CI121">
            <v>0</v>
          </cell>
        </row>
        <row r="122">
          <cell r="B122">
            <v>34</v>
          </cell>
          <cell r="C122" t="str">
            <v>CX</v>
          </cell>
          <cell r="D122" t="str">
            <v>CEO Reserve</v>
          </cell>
          <cell r="E122">
            <v>445.89113221934724</v>
          </cell>
          <cell r="F122">
            <v>0</v>
          </cell>
          <cell r="G122">
            <v>0</v>
          </cell>
          <cell r="H122">
            <v>0</v>
          </cell>
          <cell r="I122">
            <v>0</v>
          </cell>
          <cell r="J122">
            <v>37.011971832897572</v>
          </cell>
          <cell r="K122">
            <v>37.144424310404894</v>
          </cell>
          <cell r="L122">
            <v>39.118383780648742</v>
          </cell>
          <cell r="M122">
            <v>43.717315529207582</v>
          </cell>
          <cell r="N122">
            <v>40.090591226954864</v>
          </cell>
          <cell r="O122">
            <v>46.010856206472759</v>
          </cell>
          <cell r="P122">
            <v>43.132235084594839</v>
          </cell>
          <cell r="Q122">
            <v>45.132325141776938</v>
          </cell>
          <cell r="R122">
            <v>54.251997428597669</v>
          </cell>
          <cell r="S122">
            <v>38.236688260388689</v>
          </cell>
          <cell r="T122">
            <v>-56.571815718157183</v>
          </cell>
          <cell r="U122">
            <v>78.616159135559784</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G122">
            <v>0</v>
          </cell>
          <cell r="BH122">
            <v>563.03561948580534</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563.03561948580534</v>
          </cell>
          <cell r="BY122">
            <v>0</v>
          </cell>
          <cell r="BZ122">
            <v>0</v>
          </cell>
          <cell r="CA122">
            <v>0</v>
          </cell>
          <cell r="CB122">
            <v>0</v>
          </cell>
          <cell r="CC122">
            <v>0</v>
          </cell>
          <cell r="CD122">
            <v>0</v>
          </cell>
          <cell r="CE122">
            <v>0</v>
          </cell>
          <cell r="CF122">
            <v>0</v>
          </cell>
          <cell r="CG122">
            <v>0</v>
          </cell>
          <cell r="CH122">
            <v>0</v>
          </cell>
          <cell r="CI122">
            <v>0</v>
          </cell>
        </row>
        <row r="123">
          <cell r="B123">
            <v>35</v>
          </cell>
          <cell r="C123" t="str">
            <v>RES</v>
          </cell>
          <cell r="D123" t="str">
            <v>Residual</v>
          </cell>
          <cell r="E123">
            <v>1.0138390558025712E-13</v>
          </cell>
          <cell r="F123">
            <v>0</v>
          </cell>
          <cell r="G123">
            <v>0</v>
          </cell>
          <cell r="H123">
            <v>0</v>
          </cell>
          <cell r="I123">
            <v>0</v>
          </cell>
          <cell r="J123">
            <v>8.4155480710473E-15</v>
          </cell>
          <cell r="K123">
            <v>8.4456642776797006E-15</v>
          </cell>
          <cell r="L123">
            <v>8.8944906976050196E-15</v>
          </cell>
          <cell r="M123">
            <v>9.9401667123874131E-15</v>
          </cell>
          <cell r="N123">
            <v>9.1155450779649224E-15</v>
          </cell>
          <cell r="O123">
            <v>1.0461657485955756E-14</v>
          </cell>
          <cell r="P123">
            <v>9.8071348212658531E-15</v>
          </cell>
          <cell r="Q123">
            <v>1.0261902648784812E-14</v>
          </cell>
          <cell r="R123">
            <v>1.2335476055477026E-14</v>
          </cell>
          <cell r="S123">
            <v>8.6940163465416589E-15</v>
          </cell>
          <cell r="T123">
            <v>-1.2862941666334606E-14</v>
          </cell>
          <cell r="U123">
            <v>1.7875245051882252E-14</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G123">
            <v>0</v>
          </cell>
          <cell r="BH123">
            <v>-1.7069263761059281E-13</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-1.7069263761059281E-13</v>
          </cell>
          <cell r="BY123">
            <v>0</v>
          </cell>
          <cell r="BZ123">
            <v>0</v>
          </cell>
          <cell r="CA123">
            <v>0</v>
          </cell>
          <cell r="CB123">
            <v>0</v>
          </cell>
          <cell r="CC123">
            <v>0</v>
          </cell>
          <cell r="CD123">
            <v>0</v>
          </cell>
          <cell r="CE123">
            <v>0</v>
          </cell>
          <cell r="CF123">
            <v>0</v>
          </cell>
          <cell r="CG123">
            <v>0</v>
          </cell>
          <cell r="CH123">
            <v>0</v>
          </cell>
          <cell r="CI123">
            <v>0</v>
          </cell>
        </row>
        <row r="124">
          <cell r="B124">
            <v>36</v>
          </cell>
          <cell r="C124" t="str">
            <v>AD</v>
          </cell>
          <cell r="D124" t="str">
            <v>Datacom</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row>
        <row r="125">
          <cell r="B125">
            <v>37</v>
          </cell>
          <cell r="C125" t="str">
            <v>S1</v>
          </cell>
          <cell r="D125" t="str">
            <v>Spare 1</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row>
        <row r="126">
          <cell r="B126">
            <v>38</v>
          </cell>
          <cell r="C126" t="str">
            <v>ELIM</v>
          </cell>
          <cell r="D126" t="str">
            <v>Eliminations</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row>
      </sheetData>
      <sheetData sheetId="16" refreshError="1">
        <row r="139">
          <cell r="BM139" t="str">
            <v>1987/88</v>
          </cell>
          <cell r="BN139" t="str">
            <v>1988/89</v>
          </cell>
          <cell r="BO139" t="str">
            <v>1989/90</v>
          </cell>
          <cell r="BP139" t="str">
            <v>1990/91</v>
          </cell>
          <cell r="BQ139" t="str">
            <v>1991/92</v>
          </cell>
          <cell r="BR139" t="str">
            <v>1992/93</v>
          </cell>
          <cell r="BS139" t="str">
            <v>1993/94</v>
          </cell>
          <cell r="BT139" t="str">
            <v>1994/95</v>
          </cell>
          <cell r="BU139" t="str">
            <v>1995/96</v>
          </cell>
          <cell r="BV139" t="str">
            <v>1996/97</v>
          </cell>
          <cell r="BW139" t="str">
            <v>1997/98</v>
          </cell>
          <cell r="BX139" t="str">
            <v>1998/99</v>
          </cell>
          <cell r="BY139" t="str">
            <v>1999/00</v>
          </cell>
          <cell r="BZ139" t="str">
            <v>2000/01</v>
          </cell>
          <cell r="CA139" t="str">
            <v>2001/02</v>
          </cell>
          <cell r="CB139" t="str">
            <v>2002/03</v>
          </cell>
          <cell r="CC139" t="str">
            <v>2003/04</v>
          </cell>
          <cell r="CD139" t="str">
            <v>2004/05</v>
          </cell>
          <cell r="CE139" t="str">
            <v>2005/06</v>
          </cell>
          <cell r="CF139" t="str">
            <v>2006/07</v>
          </cell>
          <cell r="CG139" t="str">
            <v>2007/08</v>
          </cell>
          <cell r="CH139" t="str">
            <v>2008/09</v>
          </cell>
          <cell r="CI139" t="str">
            <v>2009/10</v>
          </cell>
        </row>
        <row r="141">
          <cell r="BM141">
            <v>0</v>
          </cell>
          <cell r="BN141">
            <v>29239</v>
          </cell>
          <cell r="BO141">
            <v>2277</v>
          </cell>
          <cell r="BP141">
            <v>6194</v>
          </cell>
          <cell r="BQ141">
            <v>22173</v>
          </cell>
          <cell r="BR141">
            <v>11018</v>
          </cell>
          <cell r="BS141">
            <v>5603</v>
          </cell>
          <cell r="BT141">
            <v>5119</v>
          </cell>
          <cell r="BU141">
            <v>5578</v>
          </cell>
          <cell r="BV141">
            <v>5808</v>
          </cell>
          <cell r="BW141">
            <v>26583</v>
          </cell>
          <cell r="BX141">
            <v>2297.5210000000002</v>
          </cell>
          <cell r="BY141">
            <v>8600.9360000000015</v>
          </cell>
          <cell r="BZ141">
            <v>8966.0433355778296</v>
          </cell>
          <cell r="CA141">
            <v>11236.719669951881</v>
          </cell>
          <cell r="CB141">
            <v>11450.217343680966</v>
          </cell>
          <cell r="CC141">
            <v>11667.771473210905</v>
          </cell>
          <cell r="CD141">
            <v>0</v>
          </cell>
          <cell r="CE141">
            <v>0</v>
          </cell>
          <cell r="CF141">
            <v>0</v>
          </cell>
          <cell r="CG141">
            <v>0</v>
          </cell>
          <cell r="CH141">
            <v>0</v>
          </cell>
          <cell r="CI141">
            <v>0</v>
          </cell>
        </row>
        <row r="142">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row>
        <row r="143">
          <cell r="BO143">
            <v>4177</v>
          </cell>
          <cell r="BP143">
            <v>4177</v>
          </cell>
          <cell r="BQ143">
            <v>4177</v>
          </cell>
          <cell r="BR143">
            <v>4177</v>
          </cell>
          <cell r="BS143">
            <v>4177</v>
          </cell>
          <cell r="BT143">
            <v>4177</v>
          </cell>
          <cell r="BU143">
            <v>4177</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row>
        <row r="144">
          <cell r="BP144">
            <v>325.28571428571428</v>
          </cell>
          <cell r="BQ144">
            <v>325.28571428571428</v>
          </cell>
          <cell r="BR144">
            <v>325.28571428571428</v>
          </cell>
          <cell r="BS144">
            <v>325.28571428571428</v>
          </cell>
          <cell r="BT144">
            <v>325.28571428571428</v>
          </cell>
          <cell r="BU144">
            <v>325.28571428571428</v>
          </cell>
          <cell r="BV144">
            <v>325.28571428571428</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row>
        <row r="145">
          <cell r="BQ145">
            <v>884.85714285714289</v>
          </cell>
          <cell r="BR145">
            <v>884.85714285714289</v>
          </cell>
          <cell r="BS145">
            <v>884.85714285714289</v>
          </cell>
          <cell r="BT145">
            <v>884.85714285714289</v>
          </cell>
          <cell r="BU145">
            <v>884.85714285714289</v>
          </cell>
          <cell r="BV145">
            <v>884.85714285714289</v>
          </cell>
          <cell r="BW145">
            <v>884.85714285714289</v>
          </cell>
          <cell r="BX145">
            <v>0</v>
          </cell>
          <cell r="BY145">
            <v>0</v>
          </cell>
          <cell r="BZ145">
            <v>0</v>
          </cell>
          <cell r="CA145">
            <v>0</v>
          </cell>
          <cell r="CB145">
            <v>0</v>
          </cell>
          <cell r="CC145">
            <v>0</v>
          </cell>
          <cell r="CD145">
            <v>0</v>
          </cell>
          <cell r="CE145">
            <v>0</v>
          </cell>
          <cell r="CF145">
            <v>0</v>
          </cell>
          <cell r="CG145">
            <v>0</v>
          </cell>
          <cell r="CH145">
            <v>0</v>
          </cell>
          <cell r="CI145">
            <v>0</v>
          </cell>
        </row>
        <row r="146">
          <cell r="BR146">
            <v>3167.5714285714284</v>
          </cell>
          <cell r="BS146">
            <v>3167.5714285714284</v>
          </cell>
          <cell r="BT146">
            <v>3167.5714285714284</v>
          </cell>
          <cell r="BU146">
            <v>3167.5714285714284</v>
          </cell>
          <cell r="BV146">
            <v>3167.5714285714284</v>
          </cell>
          <cell r="BW146">
            <v>3167.5714285714284</v>
          </cell>
          <cell r="BX146">
            <v>3167.5714285714284</v>
          </cell>
          <cell r="BY146">
            <v>0</v>
          </cell>
          <cell r="BZ146">
            <v>0</v>
          </cell>
          <cell r="CA146">
            <v>0</v>
          </cell>
          <cell r="CB146">
            <v>0</v>
          </cell>
          <cell r="CC146">
            <v>0</v>
          </cell>
          <cell r="CD146">
            <v>0</v>
          </cell>
          <cell r="CE146">
            <v>0</v>
          </cell>
          <cell r="CF146">
            <v>0</v>
          </cell>
          <cell r="CG146">
            <v>0</v>
          </cell>
          <cell r="CH146">
            <v>0</v>
          </cell>
          <cell r="CI146">
            <v>0</v>
          </cell>
        </row>
        <row r="147">
          <cell r="BS147">
            <v>1574</v>
          </cell>
          <cell r="BT147">
            <v>1574</v>
          </cell>
          <cell r="BU147">
            <v>1574</v>
          </cell>
          <cell r="BV147">
            <v>1574</v>
          </cell>
          <cell r="BW147">
            <v>1574</v>
          </cell>
          <cell r="BX147">
            <v>1574</v>
          </cell>
          <cell r="BY147">
            <v>1574</v>
          </cell>
          <cell r="BZ147">
            <v>0</v>
          </cell>
          <cell r="CA147">
            <v>0</v>
          </cell>
          <cell r="CB147">
            <v>0</v>
          </cell>
          <cell r="CC147">
            <v>0</v>
          </cell>
          <cell r="CD147">
            <v>0</v>
          </cell>
          <cell r="CE147">
            <v>0</v>
          </cell>
          <cell r="CF147">
            <v>0</v>
          </cell>
          <cell r="CG147">
            <v>0</v>
          </cell>
          <cell r="CH147">
            <v>0</v>
          </cell>
          <cell r="CI147">
            <v>0</v>
          </cell>
        </row>
        <row r="148">
          <cell r="BT148">
            <v>800.42857142857144</v>
          </cell>
          <cell r="BU148">
            <v>800.42857142857144</v>
          </cell>
          <cell r="BV148">
            <v>800.42857142857144</v>
          </cell>
          <cell r="BW148">
            <v>800.42857142857144</v>
          </cell>
          <cell r="BX148">
            <v>800.42857142857144</v>
          </cell>
          <cell r="BY148">
            <v>800.42857142857144</v>
          </cell>
          <cell r="BZ148">
            <v>800.42857142857144</v>
          </cell>
          <cell r="CA148">
            <v>0</v>
          </cell>
          <cell r="CB148">
            <v>0</v>
          </cell>
          <cell r="CC148">
            <v>0</v>
          </cell>
          <cell r="CD148">
            <v>0</v>
          </cell>
          <cell r="CE148">
            <v>0</v>
          </cell>
          <cell r="CF148">
            <v>0</v>
          </cell>
          <cell r="CG148">
            <v>0</v>
          </cell>
          <cell r="CH148">
            <v>0</v>
          </cell>
          <cell r="CI148">
            <v>0</v>
          </cell>
        </row>
        <row r="149">
          <cell r="BU149">
            <v>731.28571428571433</v>
          </cell>
          <cell r="BV149">
            <v>731.28571428571433</v>
          </cell>
          <cell r="BW149">
            <v>731.28571428571433</v>
          </cell>
          <cell r="BX149">
            <v>731.28571428571433</v>
          </cell>
          <cell r="BY149">
            <v>731.28571428571433</v>
          </cell>
          <cell r="BZ149">
            <v>731.28571428571433</v>
          </cell>
          <cell r="CA149">
            <v>731.28571428571433</v>
          </cell>
          <cell r="CB149">
            <v>0</v>
          </cell>
          <cell r="CC149">
            <v>0</v>
          </cell>
          <cell r="CD149">
            <v>0</v>
          </cell>
          <cell r="CE149">
            <v>0</v>
          </cell>
          <cell r="CF149">
            <v>0</v>
          </cell>
          <cell r="CG149">
            <v>0</v>
          </cell>
          <cell r="CH149">
            <v>0</v>
          </cell>
          <cell r="CI149">
            <v>0</v>
          </cell>
        </row>
        <row r="150">
          <cell r="BV150">
            <v>796.85714285714289</v>
          </cell>
          <cell r="BW150">
            <v>796.85714285714289</v>
          </cell>
          <cell r="BX150">
            <v>796.85714285714289</v>
          </cell>
          <cell r="BY150">
            <v>796.85714285714289</v>
          </cell>
          <cell r="BZ150">
            <v>796.85714285714289</v>
          </cell>
          <cell r="CA150">
            <v>796.85714285714289</v>
          </cell>
          <cell r="CB150">
            <v>796.85714285714289</v>
          </cell>
          <cell r="CC150">
            <v>0</v>
          </cell>
          <cell r="CD150">
            <v>0</v>
          </cell>
          <cell r="CE150">
            <v>0</v>
          </cell>
          <cell r="CF150">
            <v>0</v>
          </cell>
          <cell r="CG150">
            <v>0</v>
          </cell>
          <cell r="CH150">
            <v>0</v>
          </cell>
          <cell r="CI150">
            <v>0</v>
          </cell>
        </row>
        <row r="151">
          <cell r="BW151">
            <v>829.71428571428567</v>
          </cell>
          <cell r="BX151">
            <v>829.71428571428567</v>
          </cell>
          <cell r="BY151">
            <v>829.71428571428567</v>
          </cell>
          <cell r="BZ151">
            <v>829.71428571428567</v>
          </cell>
          <cell r="CA151">
            <v>829.71428571428567</v>
          </cell>
          <cell r="CB151">
            <v>829.71428571428567</v>
          </cell>
          <cell r="CC151">
            <v>829.71428571428567</v>
          </cell>
          <cell r="CD151">
            <v>0</v>
          </cell>
          <cell r="CE151">
            <v>0</v>
          </cell>
          <cell r="CF151">
            <v>0</v>
          </cell>
          <cell r="CG151">
            <v>0</v>
          </cell>
          <cell r="CH151">
            <v>0</v>
          </cell>
          <cell r="CI151">
            <v>0</v>
          </cell>
        </row>
        <row r="152">
          <cell r="BX152">
            <v>3797.5714285714284</v>
          </cell>
          <cell r="BY152">
            <v>3797.5714285714284</v>
          </cell>
          <cell r="BZ152">
            <v>3797.5714285714284</v>
          </cell>
          <cell r="CA152">
            <v>3797.5714285714284</v>
          </cell>
          <cell r="CB152">
            <v>3797.5714285714284</v>
          </cell>
          <cell r="CC152">
            <v>3797.5714285714284</v>
          </cell>
          <cell r="CD152">
            <v>3797.5714285714284</v>
          </cell>
          <cell r="CE152">
            <v>0</v>
          </cell>
          <cell r="CF152">
            <v>0</v>
          </cell>
          <cell r="CG152">
            <v>0</v>
          </cell>
          <cell r="CH152">
            <v>0</v>
          </cell>
          <cell r="CI152">
            <v>0</v>
          </cell>
        </row>
        <row r="153">
          <cell r="BY153">
            <v>328.21728571428577</v>
          </cell>
          <cell r="BZ153">
            <v>328.21728571428577</v>
          </cell>
          <cell r="CA153">
            <v>328.21728571428577</v>
          </cell>
          <cell r="CB153">
            <v>328.21728571428577</v>
          </cell>
          <cell r="CC153">
            <v>328.21728571428577</v>
          </cell>
          <cell r="CD153">
            <v>328.21728571428577</v>
          </cell>
          <cell r="CE153">
            <v>328.21728571428577</v>
          </cell>
          <cell r="CF153">
            <v>0</v>
          </cell>
          <cell r="CG153">
            <v>0</v>
          </cell>
          <cell r="CH153">
            <v>0</v>
          </cell>
          <cell r="CI153">
            <v>0</v>
          </cell>
        </row>
        <row r="154">
          <cell r="BZ154">
            <v>1228.7051428571431</v>
          </cell>
          <cell r="CA154">
            <v>1228.7051428571431</v>
          </cell>
          <cell r="CB154">
            <v>1228.7051428571431</v>
          </cell>
          <cell r="CC154">
            <v>1228.7051428571431</v>
          </cell>
          <cell r="CD154">
            <v>1228.7051428571431</v>
          </cell>
          <cell r="CE154">
            <v>1228.7051428571431</v>
          </cell>
          <cell r="CF154">
            <v>1228.7051428571431</v>
          </cell>
          <cell r="CG154">
            <v>0</v>
          </cell>
          <cell r="CH154">
            <v>0</v>
          </cell>
          <cell r="CI154">
            <v>0</v>
          </cell>
        </row>
        <row r="155">
          <cell r="CA155">
            <v>1280.8633336539756</v>
          </cell>
          <cell r="CB155">
            <v>1280.8633336539756</v>
          </cell>
          <cell r="CC155">
            <v>1280.8633336539756</v>
          </cell>
          <cell r="CD155">
            <v>1280.8633336539756</v>
          </cell>
          <cell r="CE155">
            <v>1280.8633336539756</v>
          </cell>
          <cell r="CF155">
            <v>1280.8633336539756</v>
          </cell>
          <cell r="CG155">
            <v>1280.8633336539756</v>
          </cell>
          <cell r="CH155">
            <v>0</v>
          </cell>
          <cell r="CI155">
            <v>0</v>
          </cell>
        </row>
        <row r="156">
          <cell r="CB156">
            <v>1605.245667135983</v>
          </cell>
          <cell r="CC156">
            <v>1605.245667135983</v>
          </cell>
          <cell r="CD156">
            <v>1605.245667135983</v>
          </cell>
          <cell r="CE156">
            <v>1605.245667135983</v>
          </cell>
          <cell r="CF156">
            <v>1605.245667135983</v>
          </cell>
          <cell r="CG156">
            <v>1605.245667135983</v>
          </cell>
          <cell r="CH156">
            <v>1605.245667135983</v>
          </cell>
          <cell r="CI156">
            <v>0</v>
          </cell>
        </row>
        <row r="157">
          <cell r="CC157">
            <v>1635.7453348115666</v>
          </cell>
          <cell r="CD157">
            <v>1635.7453348115666</v>
          </cell>
          <cell r="CE157">
            <v>1635.7453348115666</v>
          </cell>
          <cell r="CF157">
            <v>1635.7453348115666</v>
          </cell>
          <cell r="CG157">
            <v>1635.7453348115666</v>
          </cell>
          <cell r="CH157">
            <v>1635.7453348115666</v>
          </cell>
          <cell r="CI157">
            <v>1635.7453348115666</v>
          </cell>
        </row>
        <row r="158">
          <cell r="CD158">
            <v>1666.8244961729865</v>
          </cell>
          <cell r="CE158">
            <v>1666.8244961729865</v>
          </cell>
          <cell r="CF158">
            <v>1666.8244961729865</v>
          </cell>
          <cell r="CG158">
            <v>1666.8244961729865</v>
          </cell>
          <cell r="CH158">
            <v>1666.8244961729865</v>
          </cell>
          <cell r="CI158">
            <v>1666.8244961729865</v>
          </cell>
        </row>
        <row r="159">
          <cell r="CE159">
            <v>0</v>
          </cell>
          <cell r="CF159">
            <v>0</v>
          </cell>
          <cell r="CG159">
            <v>0</v>
          </cell>
          <cell r="CH159">
            <v>0</v>
          </cell>
          <cell r="CI159">
            <v>0</v>
          </cell>
        </row>
        <row r="160">
          <cell r="CF160">
            <v>0</v>
          </cell>
          <cell r="CG160">
            <v>0</v>
          </cell>
          <cell r="CH160">
            <v>0</v>
          </cell>
          <cell r="CI160">
            <v>0</v>
          </cell>
        </row>
        <row r="161">
          <cell r="CG161">
            <v>0</v>
          </cell>
          <cell r="CH161">
            <v>0</v>
          </cell>
          <cell r="CI161">
            <v>0</v>
          </cell>
        </row>
        <row r="162">
          <cell r="CH162">
            <v>0</v>
          </cell>
          <cell r="CI162">
            <v>0</v>
          </cell>
        </row>
        <row r="163">
          <cell r="CI163">
            <v>0</v>
          </cell>
        </row>
        <row r="164">
          <cell r="BM164">
            <v>0</v>
          </cell>
          <cell r="BN164">
            <v>0</v>
          </cell>
          <cell r="BO164">
            <v>4177</v>
          </cell>
          <cell r="BP164">
            <v>4502.2857142857147</v>
          </cell>
          <cell r="BQ164">
            <v>5387.1428571428578</v>
          </cell>
          <cell r="BR164">
            <v>8554.7142857142862</v>
          </cell>
          <cell r="BS164">
            <v>10128.714285714286</v>
          </cell>
          <cell r="BT164">
            <v>10929.142857142857</v>
          </cell>
          <cell r="BU164">
            <v>11660.428571428571</v>
          </cell>
          <cell r="BV164">
            <v>8280.2857142857138</v>
          </cell>
          <cell r="BW164">
            <v>8784.7142857142862</v>
          </cell>
          <cell r="BX164">
            <v>11697.428571428572</v>
          </cell>
          <cell r="BY164">
            <v>8858.0744285714263</v>
          </cell>
          <cell r="BZ164">
            <v>8512.7795714285712</v>
          </cell>
          <cell r="CA164">
            <v>8993.2143336539757</v>
          </cell>
          <cell r="CB164">
            <v>9867.1742865042452</v>
          </cell>
          <cell r="CC164">
            <v>10706.062478458669</v>
          </cell>
          <cell r="CD164">
            <v>11543.17268891737</v>
          </cell>
          <cell r="CE164">
            <v>7745.6012603459403</v>
          </cell>
          <cell r="CF164">
            <v>7417.3839746316553</v>
          </cell>
          <cell r="CG164">
            <v>6188.6788317745122</v>
          </cell>
          <cell r="CH164">
            <v>4907.8154981205362</v>
          </cell>
          <cell r="CI164">
            <v>3302.5698309845529</v>
          </cell>
        </row>
        <row r="166">
          <cell r="BM166">
            <v>0</v>
          </cell>
          <cell r="BN166">
            <v>29239</v>
          </cell>
          <cell r="BO166">
            <v>-1900</v>
          </cell>
          <cell r="BP166">
            <v>1691.7142857142853</v>
          </cell>
          <cell r="BQ166">
            <v>16785.857142857141</v>
          </cell>
          <cell r="BR166">
            <v>2463.2857142857138</v>
          </cell>
          <cell r="BS166">
            <v>-4525.7142857142862</v>
          </cell>
          <cell r="BT166">
            <v>-5810.1428571428569</v>
          </cell>
          <cell r="BU166">
            <v>-6082.4285714285706</v>
          </cell>
          <cell r="BV166">
            <v>-2472.2857142857138</v>
          </cell>
          <cell r="BW166">
            <v>17798.285714285714</v>
          </cell>
          <cell r="BX166">
            <v>-9399.9075714285718</v>
          </cell>
          <cell r="BY166">
            <v>-257.13842857142481</v>
          </cell>
          <cell r="BZ166">
            <v>453.26376414925835</v>
          </cell>
          <cell r="CA166">
            <v>2243.5053362979052</v>
          </cell>
          <cell r="CB166">
            <v>1583.043057176721</v>
          </cell>
          <cell r="CC166">
            <v>961.70899475223632</v>
          </cell>
          <cell r="CD166">
            <v>-11543.17268891737</v>
          </cell>
          <cell r="CE166">
            <v>-7745.6012603459403</v>
          </cell>
          <cell r="CF166">
            <v>-7417.3839746316553</v>
          </cell>
          <cell r="CG166">
            <v>-6188.6788317745122</v>
          </cell>
          <cell r="CH166">
            <v>-4907.8154981205362</v>
          </cell>
          <cell r="CI166">
            <v>-3302.5698309845529</v>
          </cell>
        </row>
        <row r="168">
          <cell r="BM168">
            <v>0</v>
          </cell>
          <cell r="BN168">
            <v>-9648.8700000000008</v>
          </cell>
          <cell r="BO168">
            <v>627</v>
          </cell>
          <cell r="BP168">
            <v>-558.26571428571424</v>
          </cell>
          <cell r="BQ168">
            <v>-5539.3328571428565</v>
          </cell>
          <cell r="BR168">
            <v>-812.88428571428562</v>
          </cell>
          <cell r="BS168">
            <v>1493.4857142857145</v>
          </cell>
          <cell r="BT168">
            <v>1917.3471428571429</v>
          </cell>
          <cell r="BU168">
            <v>2007.2014285714283</v>
          </cell>
          <cell r="BV168">
            <v>815.85428571428554</v>
          </cell>
          <cell r="BW168">
            <v>-5873.4342857142856</v>
          </cell>
          <cell r="BX168">
            <v>3101.9694985714286</v>
          </cell>
          <cell r="BY168">
            <v>84.855681428570193</v>
          </cell>
          <cell r="BZ168">
            <v>-149.57704216925526</v>
          </cell>
          <cell r="CA168">
            <v>-740.35676097830878</v>
          </cell>
          <cell r="CB168">
            <v>-522.40420886831794</v>
          </cell>
          <cell r="CC168">
            <v>-317.36396826823801</v>
          </cell>
          <cell r="CD168">
            <v>3809.2469873427322</v>
          </cell>
          <cell r="CE168">
            <v>2556.0484159141606</v>
          </cell>
          <cell r="CF168">
            <v>2447.7367116284463</v>
          </cell>
          <cell r="CG168">
            <v>2042.2640144855891</v>
          </cell>
          <cell r="CH168">
            <v>1619.5791143797769</v>
          </cell>
          <cell r="CI168">
            <v>1089.8480442249024</v>
          </cell>
        </row>
        <row r="170">
          <cell r="BM170">
            <v>0</v>
          </cell>
          <cell r="BN170">
            <v>19590.129999999997</v>
          </cell>
          <cell r="BO170">
            <v>-1273</v>
          </cell>
          <cell r="BP170">
            <v>1133.4485714285711</v>
          </cell>
          <cell r="BQ170">
            <v>11246.524285714284</v>
          </cell>
          <cell r="BR170">
            <v>1650.4014285714281</v>
          </cell>
          <cell r="BS170">
            <v>-3032.2285714285717</v>
          </cell>
          <cell r="BT170">
            <v>-3892.795714285714</v>
          </cell>
          <cell r="BU170">
            <v>-4075.2271428571421</v>
          </cell>
          <cell r="BV170">
            <v>-1656.4314285714281</v>
          </cell>
          <cell r="BW170">
            <v>11924.851428571428</v>
          </cell>
          <cell r="BX170">
            <v>-6297.9380728571432</v>
          </cell>
          <cell r="BY170">
            <v>-172.28274714285462</v>
          </cell>
          <cell r="BZ170">
            <v>303.68672198000309</v>
          </cell>
          <cell r="CA170">
            <v>1503.1485753195964</v>
          </cell>
          <cell r="CB170">
            <v>1060.6388483084031</v>
          </cell>
          <cell r="CC170">
            <v>644.34502648399825</v>
          </cell>
          <cell r="CD170">
            <v>-7733.9257015746371</v>
          </cell>
          <cell r="CE170">
            <v>-5189.5528444317797</v>
          </cell>
          <cell r="CF170">
            <v>-4969.6472630032094</v>
          </cell>
          <cell r="CG170">
            <v>-4146.4148172889236</v>
          </cell>
          <cell r="CH170">
            <v>-3288.2363837407593</v>
          </cell>
          <cell r="CI170">
            <v>-2212.7217867596505</v>
          </cell>
        </row>
        <row r="172">
          <cell r="BM172">
            <v>0</v>
          </cell>
          <cell r="BN172">
            <v>19590.129999999997</v>
          </cell>
          <cell r="BO172">
            <v>18317.129999999997</v>
          </cell>
          <cell r="BP172">
            <v>19450.578571428567</v>
          </cell>
          <cell r="BQ172">
            <v>30697.102857142851</v>
          </cell>
          <cell r="BR172">
            <v>32347.50428571428</v>
          </cell>
          <cell r="BS172">
            <v>29315.275714285708</v>
          </cell>
          <cell r="BT172">
            <v>25422.479999999996</v>
          </cell>
          <cell r="BU172">
            <v>21347.252857142856</v>
          </cell>
          <cell r="BV172">
            <v>19690.821428571428</v>
          </cell>
          <cell r="BW172">
            <v>31615.672857142854</v>
          </cell>
          <cell r="BX172">
            <v>25317.734784285713</v>
          </cell>
          <cell r="BY172">
            <v>25145.452037142859</v>
          </cell>
          <cell r="BZ172">
            <v>25449.138759122863</v>
          </cell>
          <cell r="CA172">
            <v>26952.287334442459</v>
          </cell>
          <cell r="CB172">
            <v>28012.926182750864</v>
          </cell>
          <cell r="CC172">
            <v>28657.271209234863</v>
          </cell>
          <cell r="CD172">
            <v>20923.345507660226</v>
          </cell>
          <cell r="CE172">
            <v>15733.792663228447</v>
          </cell>
          <cell r="CF172">
            <v>10764.145400225238</v>
          </cell>
          <cell r="CG172">
            <v>6617.730582936314</v>
          </cell>
          <cell r="CH172">
            <v>3329.4941991955548</v>
          </cell>
          <cell r="CI172">
            <v>1116.7724124359042</v>
          </cell>
        </row>
        <row r="207">
          <cell r="BM207" t="str">
            <v>1987/88</v>
          </cell>
          <cell r="BN207" t="str">
            <v>1988/89</v>
          </cell>
          <cell r="BO207" t="str">
            <v>1989/90</v>
          </cell>
          <cell r="BP207" t="str">
            <v>1990/91</v>
          </cell>
          <cell r="BQ207" t="str">
            <v>1991/92</v>
          </cell>
          <cell r="BR207" t="str">
            <v>1992/93</v>
          </cell>
          <cell r="BS207" t="str">
            <v>1993/94</v>
          </cell>
          <cell r="BT207" t="str">
            <v>1994/95</v>
          </cell>
          <cell r="BU207" t="str">
            <v>1995/96</v>
          </cell>
          <cell r="BV207" t="str">
            <v>1996/97</v>
          </cell>
          <cell r="BW207" t="str">
            <v>1997/98</v>
          </cell>
          <cell r="BX207" t="str">
            <v>1998/99</v>
          </cell>
          <cell r="BY207" t="str">
            <v>1999/00</v>
          </cell>
          <cell r="BZ207" t="str">
            <v>2000/01</v>
          </cell>
          <cell r="CA207" t="str">
            <v>2001/02</v>
          </cell>
          <cell r="CB207" t="str">
            <v>2002/03</v>
          </cell>
          <cell r="CC207" t="str">
            <v>2003/04</v>
          </cell>
          <cell r="CD207" t="str">
            <v>2004/05</v>
          </cell>
          <cell r="CE207" t="str">
            <v>2005/06</v>
          </cell>
          <cell r="CF207" t="str">
            <v>2006/07</v>
          </cell>
          <cell r="CG207" t="str">
            <v>2007/08</v>
          </cell>
          <cell r="CH207" t="str">
            <v>2008/09</v>
          </cell>
          <cell r="CI207" t="str">
            <v>2009/10</v>
          </cell>
        </row>
        <row r="209">
          <cell r="BM209">
            <v>0</v>
          </cell>
          <cell r="BN209">
            <v>0</v>
          </cell>
          <cell r="BO209">
            <v>0</v>
          </cell>
          <cell r="BP209">
            <v>-1173</v>
          </cell>
          <cell r="BQ209">
            <v>-28069</v>
          </cell>
          <cell r="BR209">
            <v>-20420</v>
          </cell>
          <cell r="BS209">
            <v>0</v>
          </cell>
          <cell r="BT209">
            <v>0</v>
          </cell>
          <cell r="BU209">
            <v>0</v>
          </cell>
          <cell r="BV209">
            <v>0</v>
          </cell>
          <cell r="BW209">
            <v>-1907</v>
          </cell>
          <cell r="BX209">
            <v>0</v>
          </cell>
          <cell r="BY209">
            <v>0</v>
          </cell>
          <cell r="BZ209">
            <v>0</v>
          </cell>
          <cell r="CA209">
            <v>0</v>
          </cell>
          <cell r="CB209">
            <v>0</v>
          </cell>
          <cell r="CC209">
            <v>0</v>
          </cell>
          <cell r="CD209">
            <v>0</v>
          </cell>
          <cell r="CE209">
            <v>0</v>
          </cell>
          <cell r="CF209">
            <v>0</v>
          </cell>
          <cell r="CG209">
            <v>0</v>
          </cell>
          <cell r="CH209">
            <v>0</v>
          </cell>
          <cell r="CI209">
            <v>0</v>
          </cell>
        </row>
        <row r="210">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row>
        <row r="211">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row>
        <row r="212">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row>
        <row r="213">
          <cell r="BQ213">
            <v>-167.57142857142858</v>
          </cell>
          <cell r="BR213">
            <v>-167.57142857142858</v>
          </cell>
          <cell r="BS213">
            <v>-167.57142857142858</v>
          </cell>
          <cell r="BT213">
            <v>-167.57142857142858</v>
          </cell>
          <cell r="BU213">
            <v>-167.57142857142858</v>
          </cell>
          <cell r="BV213">
            <v>-167.57142857142858</v>
          </cell>
          <cell r="BW213">
            <v>-167.57142857142858</v>
          </cell>
          <cell r="BX213">
            <v>0</v>
          </cell>
          <cell r="BY213">
            <v>0</v>
          </cell>
          <cell r="BZ213">
            <v>0</v>
          </cell>
          <cell r="CA213">
            <v>0</v>
          </cell>
          <cell r="CB213">
            <v>0</v>
          </cell>
          <cell r="CC213">
            <v>0</v>
          </cell>
          <cell r="CD213">
            <v>0</v>
          </cell>
          <cell r="CE213">
            <v>0</v>
          </cell>
          <cell r="CF213">
            <v>0</v>
          </cell>
          <cell r="CG213">
            <v>0</v>
          </cell>
          <cell r="CH213">
            <v>0</v>
          </cell>
          <cell r="CI213">
            <v>0</v>
          </cell>
        </row>
        <row r="214">
          <cell r="BR214">
            <v>-4009.8571428571427</v>
          </cell>
          <cell r="BS214">
            <v>-4009.8571428571427</v>
          </cell>
          <cell r="BT214">
            <v>-4009.8571428571427</v>
          </cell>
          <cell r="BU214">
            <v>-4009.8571428571427</v>
          </cell>
          <cell r="BV214">
            <v>-4009.8571428571427</v>
          </cell>
          <cell r="BW214">
            <v>-4009.8571428571427</v>
          </cell>
          <cell r="BX214">
            <v>-4009.8571428571427</v>
          </cell>
          <cell r="BY214">
            <v>0</v>
          </cell>
          <cell r="BZ214">
            <v>0</v>
          </cell>
          <cell r="CA214">
            <v>0</v>
          </cell>
          <cell r="CB214">
            <v>0</v>
          </cell>
          <cell r="CC214">
            <v>0</v>
          </cell>
          <cell r="CD214">
            <v>0</v>
          </cell>
          <cell r="CE214">
            <v>0</v>
          </cell>
          <cell r="CF214">
            <v>0</v>
          </cell>
          <cell r="CG214">
            <v>0</v>
          </cell>
          <cell r="CH214">
            <v>0</v>
          </cell>
          <cell r="CI214">
            <v>0</v>
          </cell>
        </row>
        <row r="215">
          <cell r="BS215">
            <v>-2917.1428571428573</v>
          </cell>
          <cell r="BT215">
            <v>-2917.1428571428573</v>
          </cell>
          <cell r="BU215">
            <v>-2917.1428571428573</v>
          </cell>
          <cell r="BV215">
            <v>-2917.1428571428573</v>
          </cell>
          <cell r="BW215">
            <v>-2917.1428571428573</v>
          </cell>
          <cell r="BX215">
            <v>-2917.1428571428573</v>
          </cell>
          <cell r="BY215">
            <v>-2917.1428571428573</v>
          </cell>
          <cell r="BZ215">
            <v>0</v>
          </cell>
          <cell r="CA215">
            <v>0</v>
          </cell>
          <cell r="CB215">
            <v>0</v>
          </cell>
          <cell r="CC215">
            <v>0</v>
          </cell>
          <cell r="CD215">
            <v>0</v>
          </cell>
          <cell r="CE215">
            <v>0</v>
          </cell>
          <cell r="CF215">
            <v>0</v>
          </cell>
          <cell r="CG215">
            <v>0</v>
          </cell>
          <cell r="CH215">
            <v>0</v>
          </cell>
          <cell r="CI215">
            <v>0</v>
          </cell>
        </row>
        <row r="216">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row>
        <row r="217">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row>
        <row r="218">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row>
        <row r="219">
          <cell r="BW219">
            <v>0</v>
          </cell>
          <cell r="BX219">
            <v>0</v>
          </cell>
          <cell r="BY219">
            <v>0</v>
          </cell>
          <cell r="BZ219">
            <v>0</v>
          </cell>
          <cell r="CA219">
            <v>0</v>
          </cell>
          <cell r="CB219">
            <v>0</v>
          </cell>
          <cell r="CC219">
            <v>0</v>
          </cell>
          <cell r="CD219">
            <v>0</v>
          </cell>
          <cell r="CE219">
            <v>0</v>
          </cell>
          <cell r="CF219">
            <v>0</v>
          </cell>
          <cell r="CG219">
            <v>0</v>
          </cell>
          <cell r="CH219">
            <v>0</v>
          </cell>
          <cell r="CI219">
            <v>0</v>
          </cell>
        </row>
        <row r="220">
          <cell r="BX220">
            <v>-272.42857142857144</v>
          </cell>
          <cell r="BY220">
            <v>-272.42857142857144</v>
          </cell>
          <cell r="BZ220">
            <v>-272.42857142857144</v>
          </cell>
          <cell r="CA220">
            <v>-272.42857142857144</v>
          </cell>
          <cell r="CB220">
            <v>-272.42857142857144</v>
          </cell>
          <cell r="CC220">
            <v>-272.42857142857144</v>
          </cell>
          <cell r="CD220">
            <v>-272.42857142857144</v>
          </cell>
          <cell r="CE220">
            <v>0</v>
          </cell>
          <cell r="CF220">
            <v>0</v>
          </cell>
          <cell r="CG220">
            <v>0</v>
          </cell>
          <cell r="CH220">
            <v>0</v>
          </cell>
          <cell r="CI220">
            <v>0</v>
          </cell>
        </row>
        <row r="221">
          <cell r="BY221">
            <v>0</v>
          </cell>
          <cell r="BZ221">
            <v>0</v>
          </cell>
          <cell r="CA221">
            <v>0</v>
          </cell>
          <cell r="CB221">
            <v>0</v>
          </cell>
          <cell r="CC221">
            <v>0</v>
          </cell>
          <cell r="CD221">
            <v>0</v>
          </cell>
          <cell r="CE221">
            <v>0</v>
          </cell>
          <cell r="CF221">
            <v>0</v>
          </cell>
          <cell r="CG221">
            <v>0</v>
          </cell>
          <cell r="CH221">
            <v>0</v>
          </cell>
          <cell r="CI221">
            <v>0</v>
          </cell>
        </row>
        <row r="222">
          <cell r="BZ222">
            <v>0</v>
          </cell>
          <cell r="CA222">
            <v>0</v>
          </cell>
          <cell r="CB222">
            <v>0</v>
          </cell>
          <cell r="CC222">
            <v>0</v>
          </cell>
          <cell r="CD222">
            <v>0</v>
          </cell>
          <cell r="CE222">
            <v>0</v>
          </cell>
          <cell r="CF222">
            <v>0</v>
          </cell>
          <cell r="CG222">
            <v>0</v>
          </cell>
          <cell r="CH222">
            <v>0</v>
          </cell>
          <cell r="CI222">
            <v>0</v>
          </cell>
        </row>
        <row r="223">
          <cell r="CA223">
            <v>0</v>
          </cell>
          <cell r="CB223">
            <v>0</v>
          </cell>
          <cell r="CC223">
            <v>0</v>
          </cell>
          <cell r="CD223">
            <v>0</v>
          </cell>
          <cell r="CE223">
            <v>0</v>
          </cell>
          <cell r="CF223">
            <v>0</v>
          </cell>
          <cell r="CG223">
            <v>0</v>
          </cell>
          <cell r="CH223">
            <v>0</v>
          </cell>
          <cell r="CI223">
            <v>0</v>
          </cell>
        </row>
        <row r="224">
          <cell r="CB224">
            <v>0</v>
          </cell>
          <cell r="CC224">
            <v>0</v>
          </cell>
          <cell r="CD224">
            <v>0</v>
          </cell>
          <cell r="CE224">
            <v>0</v>
          </cell>
          <cell r="CF224">
            <v>0</v>
          </cell>
          <cell r="CG224">
            <v>0</v>
          </cell>
          <cell r="CH224">
            <v>0</v>
          </cell>
          <cell r="CI224">
            <v>0</v>
          </cell>
        </row>
        <row r="225">
          <cell r="CC225">
            <v>0</v>
          </cell>
          <cell r="CD225">
            <v>0</v>
          </cell>
          <cell r="CE225">
            <v>0</v>
          </cell>
          <cell r="CF225">
            <v>0</v>
          </cell>
          <cell r="CG225">
            <v>0</v>
          </cell>
          <cell r="CH225">
            <v>0</v>
          </cell>
          <cell r="CI225">
            <v>0</v>
          </cell>
        </row>
        <row r="226">
          <cell r="CD226">
            <v>0</v>
          </cell>
          <cell r="CE226">
            <v>0</v>
          </cell>
          <cell r="CF226">
            <v>0</v>
          </cell>
          <cell r="CG226">
            <v>0</v>
          </cell>
          <cell r="CH226">
            <v>0</v>
          </cell>
          <cell r="CI226">
            <v>0</v>
          </cell>
        </row>
        <row r="227">
          <cell r="CE227">
            <v>0</v>
          </cell>
          <cell r="CF227">
            <v>0</v>
          </cell>
          <cell r="CG227">
            <v>0</v>
          </cell>
          <cell r="CH227">
            <v>0</v>
          </cell>
          <cell r="CI227">
            <v>0</v>
          </cell>
        </row>
        <row r="228">
          <cell r="CF228">
            <v>0</v>
          </cell>
          <cell r="CG228">
            <v>0</v>
          </cell>
          <cell r="CH228">
            <v>0</v>
          </cell>
          <cell r="CI228">
            <v>0</v>
          </cell>
        </row>
        <row r="229">
          <cell r="CG229">
            <v>0</v>
          </cell>
          <cell r="CH229">
            <v>0</v>
          </cell>
          <cell r="CI229">
            <v>0</v>
          </cell>
        </row>
        <row r="230">
          <cell r="CH230">
            <v>0</v>
          </cell>
          <cell r="CI230">
            <v>0</v>
          </cell>
        </row>
        <row r="231">
          <cell r="CI231">
            <v>0</v>
          </cell>
        </row>
        <row r="232">
          <cell r="BM232">
            <v>0</v>
          </cell>
          <cell r="BN232">
            <v>0</v>
          </cell>
          <cell r="BO232">
            <v>0</v>
          </cell>
          <cell r="BP232">
            <v>0</v>
          </cell>
          <cell r="BQ232">
            <v>-167.57142857142858</v>
          </cell>
          <cell r="BR232">
            <v>-4177.4285714285716</v>
          </cell>
          <cell r="BS232">
            <v>-7094.5714285714294</v>
          </cell>
          <cell r="BT232">
            <v>-7094.5714285714294</v>
          </cell>
          <cell r="BU232">
            <v>-7094.5714285714294</v>
          </cell>
          <cell r="BV232">
            <v>-7094.5714285714294</v>
          </cell>
          <cell r="BW232">
            <v>-7094.5714285714294</v>
          </cell>
          <cell r="BX232">
            <v>-7199.4285714285716</v>
          </cell>
          <cell r="BY232">
            <v>-3189.5714285714289</v>
          </cell>
          <cell r="BZ232">
            <v>-272.42857142857144</v>
          </cell>
          <cell r="CA232">
            <v>-272.42857142857144</v>
          </cell>
          <cell r="CB232">
            <v>-272.42857142857144</v>
          </cell>
          <cell r="CC232">
            <v>-272.42857142857144</v>
          </cell>
          <cell r="CD232">
            <v>-272.42857142857144</v>
          </cell>
          <cell r="CE232">
            <v>0</v>
          </cell>
          <cell r="CF232">
            <v>0</v>
          </cell>
          <cell r="CG232">
            <v>0</v>
          </cell>
          <cell r="CH232">
            <v>0</v>
          </cell>
          <cell r="CI232">
            <v>0</v>
          </cell>
        </row>
        <row r="234">
          <cell r="BM234">
            <v>0</v>
          </cell>
          <cell r="BN234">
            <v>0</v>
          </cell>
          <cell r="BO234">
            <v>0</v>
          </cell>
          <cell r="BP234">
            <v>1173</v>
          </cell>
          <cell r="BQ234">
            <v>27901.428571428572</v>
          </cell>
          <cell r="BR234">
            <v>16242.571428571428</v>
          </cell>
          <cell r="BS234">
            <v>-7094.5714285714294</v>
          </cell>
          <cell r="BT234">
            <v>-7094.5714285714294</v>
          </cell>
          <cell r="BU234">
            <v>-7094.5714285714294</v>
          </cell>
          <cell r="BV234">
            <v>-7094.5714285714294</v>
          </cell>
          <cell r="BW234">
            <v>-5187.5714285714294</v>
          </cell>
          <cell r="BX234">
            <v>-7199.4285714285716</v>
          </cell>
          <cell r="BY234">
            <v>-3189.5714285714289</v>
          </cell>
          <cell r="BZ234">
            <v>-272.42857142857144</v>
          </cell>
          <cell r="CA234">
            <v>-272.42857142857144</v>
          </cell>
          <cell r="CB234">
            <v>-272.42857142857144</v>
          </cell>
          <cell r="CC234">
            <v>-272.42857142857144</v>
          </cell>
          <cell r="CD234">
            <v>-272.42857142857144</v>
          </cell>
          <cell r="CE234">
            <v>0</v>
          </cell>
          <cell r="CF234">
            <v>0</v>
          </cell>
          <cell r="CG234">
            <v>0</v>
          </cell>
          <cell r="CH234">
            <v>0</v>
          </cell>
          <cell r="CI234">
            <v>0</v>
          </cell>
        </row>
        <row r="236">
          <cell r="BM236">
            <v>0</v>
          </cell>
          <cell r="BN236">
            <v>0</v>
          </cell>
          <cell r="BO236">
            <v>0</v>
          </cell>
          <cell r="BP236">
            <v>-387.09000000000003</v>
          </cell>
          <cell r="BQ236">
            <v>-9207.471428571429</v>
          </cell>
          <cell r="BR236">
            <v>-5360.0485714285714</v>
          </cell>
          <cell r="BS236">
            <v>2341.2085714285718</v>
          </cell>
          <cell r="BT236">
            <v>2341.2085714285718</v>
          </cell>
          <cell r="BU236">
            <v>2341.2085714285718</v>
          </cell>
          <cell r="BV236">
            <v>2341.2085714285718</v>
          </cell>
          <cell r="BW236">
            <v>1711.8985714285718</v>
          </cell>
          <cell r="BX236">
            <v>2375.8114285714287</v>
          </cell>
          <cell r="BY236">
            <v>1052.5585714285717</v>
          </cell>
          <cell r="BZ236">
            <v>89.901428571428582</v>
          </cell>
          <cell r="CA236">
            <v>89.901428571428582</v>
          </cell>
          <cell r="CB236">
            <v>89.901428571428582</v>
          </cell>
          <cell r="CC236">
            <v>89.901428571428582</v>
          </cell>
          <cell r="CD236">
            <v>89.901428571428582</v>
          </cell>
          <cell r="CE236">
            <v>0</v>
          </cell>
          <cell r="CF236">
            <v>0</v>
          </cell>
          <cell r="CG236">
            <v>0</v>
          </cell>
          <cell r="CH236">
            <v>0</v>
          </cell>
          <cell r="CI236">
            <v>0</v>
          </cell>
        </row>
        <row r="238">
          <cell r="BM238">
            <v>0</v>
          </cell>
          <cell r="BN238">
            <v>0</v>
          </cell>
          <cell r="BO238">
            <v>0</v>
          </cell>
          <cell r="BP238">
            <v>785.91</v>
          </cell>
          <cell r="BQ238">
            <v>18693.957142857143</v>
          </cell>
          <cell r="BR238">
            <v>10882.522857142856</v>
          </cell>
          <cell r="BS238">
            <v>-4753.362857142858</v>
          </cell>
          <cell r="BT238">
            <v>-4753.362857142858</v>
          </cell>
          <cell r="BU238">
            <v>-4753.362857142858</v>
          </cell>
          <cell r="BV238">
            <v>-4753.362857142858</v>
          </cell>
          <cell r="BW238">
            <v>-3475.6728571428575</v>
          </cell>
          <cell r="BX238">
            <v>-4823.6171428571433</v>
          </cell>
          <cell r="BY238">
            <v>-2137.0128571428572</v>
          </cell>
          <cell r="BZ238">
            <v>-182.52714285714285</v>
          </cell>
          <cell r="CA238">
            <v>-182.52714285714285</v>
          </cell>
          <cell r="CB238">
            <v>-182.52714285714285</v>
          </cell>
          <cell r="CC238">
            <v>-182.52714285714285</v>
          </cell>
          <cell r="CD238">
            <v>-182.52714285714285</v>
          </cell>
          <cell r="CE238">
            <v>0</v>
          </cell>
          <cell r="CF238">
            <v>0</v>
          </cell>
          <cell r="CG238">
            <v>0</v>
          </cell>
          <cell r="CH238">
            <v>0</v>
          </cell>
          <cell r="CI238">
            <v>0</v>
          </cell>
        </row>
        <row r="240">
          <cell r="BM240">
            <v>0</v>
          </cell>
          <cell r="BN240">
            <v>0</v>
          </cell>
          <cell r="BO240">
            <v>0</v>
          </cell>
          <cell r="BP240">
            <v>785.91</v>
          </cell>
          <cell r="BQ240">
            <v>19479.867142857143</v>
          </cell>
          <cell r="BR240">
            <v>30362.39</v>
          </cell>
          <cell r="BS240">
            <v>25609.027142857143</v>
          </cell>
          <cell r="BT240">
            <v>20855.664285714287</v>
          </cell>
          <cell r="BU240">
            <v>16102.301428571429</v>
          </cell>
          <cell r="BV240">
            <v>11348.938571428571</v>
          </cell>
          <cell r="BW240">
            <v>7873.2657142857133</v>
          </cell>
          <cell r="BX240">
            <v>3049.64857142857</v>
          </cell>
          <cell r="BY240">
            <v>912.63571428571277</v>
          </cell>
          <cell r="BZ240">
            <v>730.10857142856992</v>
          </cell>
          <cell r="CA240">
            <v>547.58142857142707</v>
          </cell>
          <cell r="CB240">
            <v>365.05428571428422</v>
          </cell>
          <cell r="CC240">
            <v>182.52714285714137</v>
          </cell>
          <cell r="CD240">
            <v>-1.4779288903810084E-12</v>
          </cell>
          <cell r="CE240">
            <v>-1.4779288903810084E-12</v>
          </cell>
          <cell r="CF240">
            <v>-1.4779288903810084E-12</v>
          </cell>
          <cell r="CG240">
            <v>-1.4779288903810084E-12</v>
          </cell>
          <cell r="CH240">
            <v>-1.4779288903810084E-12</v>
          </cell>
          <cell r="CI240">
            <v>-1.4779288903810084E-12</v>
          </cell>
        </row>
        <row r="252">
          <cell r="BM252" t="str">
            <v>1987/88</v>
          </cell>
          <cell r="BN252" t="str">
            <v>1988/89</v>
          </cell>
          <cell r="BO252" t="str">
            <v>1989/90</v>
          </cell>
          <cell r="BP252" t="str">
            <v>1990/91</v>
          </cell>
          <cell r="BQ252" t="str">
            <v>1991/92</v>
          </cell>
          <cell r="BR252" t="str">
            <v>1992/93</v>
          </cell>
          <cell r="BS252" t="str">
            <v>1993/94</v>
          </cell>
          <cell r="BT252" t="str">
            <v>1994/95</v>
          </cell>
          <cell r="BU252" t="str">
            <v>1995/96</v>
          </cell>
          <cell r="BV252" t="str">
            <v>1996/97</v>
          </cell>
          <cell r="BW252" t="str">
            <v>1997/98</v>
          </cell>
          <cell r="BX252" t="str">
            <v>1998/99</v>
          </cell>
          <cell r="BY252" t="str">
            <v>1999/00</v>
          </cell>
          <cell r="BZ252" t="str">
            <v>2000/01</v>
          </cell>
          <cell r="CA252" t="str">
            <v>2001/02</v>
          </cell>
          <cell r="CB252" t="str">
            <v>2002/03</v>
          </cell>
          <cell r="CC252" t="str">
            <v>2003/04</v>
          </cell>
          <cell r="CD252" t="str">
            <v>2004/05</v>
          </cell>
          <cell r="CE252" t="str">
            <v>2005/06</v>
          </cell>
          <cell r="CF252" t="str">
            <v>2006/07</v>
          </cell>
          <cell r="CG252" t="str">
            <v>2007/08</v>
          </cell>
          <cell r="CH252" t="str">
            <v>2008/09</v>
          </cell>
          <cell r="CI252" t="str">
            <v>2009/10</v>
          </cell>
        </row>
        <row r="254">
          <cell r="BM254">
            <v>0</v>
          </cell>
          <cell r="BN254">
            <v>0</v>
          </cell>
          <cell r="BO254">
            <v>0</v>
          </cell>
          <cell r="BP254">
            <v>0</v>
          </cell>
          <cell r="BQ254">
            <v>0</v>
          </cell>
          <cell r="BR254">
            <v>0</v>
          </cell>
          <cell r="BS254">
            <v>1866</v>
          </cell>
          <cell r="BT254">
            <v>2282</v>
          </cell>
          <cell r="BU254">
            <v>2702</v>
          </cell>
          <cell r="BV254">
            <v>3885</v>
          </cell>
          <cell r="BW254">
            <v>5236</v>
          </cell>
          <cell r="BX254">
            <v>6671</v>
          </cell>
          <cell r="BY254">
            <v>9259</v>
          </cell>
          <cell r="BZ254">
            <v>13728.964</v>
          </cell>
          <cell r="CA254">
            <v>15896.3415</v>
          </cell>
          <cell r="CB254">
            <v>18064.021700000001</v>
          </cell>
          <cell r="CC254">
            <v>19947.6109</v>
          </cell>
          <cell r="CD254">
            <v>20463.259900000001</v>
          </cell>
          <cell r="CE254">
            <v>20463.259900000001</v>
          </cell>
          <cell r="CF254">
            <v>20463.259900000001</v>
          </cell>
          <cell r="CG254">
            <v>20463.259900000001</v>
          </cell>
          <cell r="CH254">
            <v>20463.259900000001</v>
          </cell>
          <cell r="CI254">
            <v>20463.259900000001</v>
          </cell>
        </row>
        <row r="256">
          <cell r="BM256">
            <v>0</v>
          </cell>
          <cell r="BN256">
            <v>0</v>
          </cell>
          <cell r="BO256">
            <v>0</v>
          </cell>
          <cell r="BP256">
            <v>0</v>
          </cell>
          <cell r="BQ256">
            <v>0</v>
          </cell>
          <cell r="BR256">
            <v>1866</v>
          </cell>
          <cell r="BS256">
            <v>416</v>
          </cell>
          <cell r="BT256">
            <v>420</v>
          </cell>
          <cell r="BU256">
            <v>1183</v>
          </cell>
          <cell r="BV256">
            <v>1351</v>
          </cell>
          <cell r="BW256">
            <v>1435</v>
          </cell>
          <cell r="BX256">
            <v>2588</v>
          </cell>
          <cell r="BY256">
            <v>4469.9639999999999</v>
          </cell>
          <cell r="BZ256">
            <v>2167.3775000000001</v>
          </cell>
          <cell r="CA256">
            <v>2167.6801999999998</v>
          </cell>
          <cell r="CB256">
            <v>1883.5891999999999</v>
          </cell>
          <cell r="CC256">
            <v>515.649</v>
          </cell>
          <cell r="CD256">
            <v>0</v>
          </cell>
          <cell r="CE256">
            <v>0</v>
          </cell>
          <cell r="CF256">
            <v>0</v>
          </cell>
          <cell r="CG256">
            <v>0</v>
          </cell>
          <cell r="CH256">
            <v>0</v>
          </cell>
          <cell r="CI256">
            <v>0</v>
          </cell>
        </row>
        <row r="257">
          <cell r="BM257">
            <v>0</v>
          </cell>
          <cell r="BN257">
            <v>0</v>
          </cell>
          <cell r="BO257">
            <v>0</v>
          </cell>
          <cell r="BP257">
            <v>0</v>
          </cell>
          <cell r="BQ257">
            <v>0</v>
          </cell>
          <cell r="BR257">
            <v>1866</v>
          </cell>
          <cell r="BS257">
            <v>416</v>
          </cell>
          <cell r="BT257">
            <v>420</v>
          </cell>
          <cell r="BU257">
            <v>1183</v>
          </cell>
          <cell r="BV257">
            <v>1351</v>
          </cell>
          <cell r="BW257">
            <v>1435</v>
          </cell>
          <cell r="BX257">
            <v>2588</v>
          </cell>
          <cell r="BY257">
            <v>4469.9639999999999</v>
          </cell>
          <cell r="BZ257">
            <v>2167.3775000000001</v>
          </cell>
          <cell r="CA257">
            <v>2167.6801999999998</v>
          </cell>
          <cell r="CB257">
            <v>1883.5891999999999</v>
          </cell>
          <cell r="CC257">
            <v>515.649</v>
          </cell>
          <cell r="CD257">
            <v>0</v>
          </cell>
          <cell r="CE257">
            <v>0</v>
          </cell>
          <cell r="CF257">
            <v>0</v>
          </cell>
          <cell r="CG257">
            <v>0</v>
          </cell>
          <cell r="CH257">
            <v>0</v>
          </cell>
          <cell r="CI257">
            <v>0</v>
          </cell>
        </row>
        <row r="258">
          <cell r="BM258">
            <v>0</v>
          </cell>
          <cell r="BN258">
            <v>0</v>
          </cell>
          <cell r="BO258">
            <v>0</v>
          </cell>
          <cell r="BP258">
            <v>0</v>
          </cell>
          <cell r="BQ258">
            <v>0</v>
          </cell>
          <cell r="BR258">
            <v>1881</v>
          </cell>
          <cell r="BS258">
            <v>1465</v>
          </cell>
          <cell r="BT258">
            <v>1045</v>
          </cell>
          <cell r="BU258">
            <v>4353</v>
          </cell>
          <cell r="BV258">
            <v>3002</v>
          </cell>
          <cell r="BW258">
            <v>7249.2000799999996</v>
          </cell>
          <cell r="BX258">
            <v>9817</v>
          </cell>
          <cell r="BY258">
            <v>24235.818000000007</v>
          </cell>
          <cell r="BZ258">
            <v>22068.440500000008</v>
          </cell>
          <cell r="CA258">
            <v>19900.760300000009</v>
          </cell>
          <cell r="CB258">
            <v>18017.17110000001</v>
          </cell>
          <cell r="CC258">
            <v>17501.522100000009</v>
          </cell>
          <cell r="CD258">
            <v>0</v>
          </cell>
          <cell r="CE258">
            <v>0</v>
          </cell>
          <cell r="CF258">
            <v>0</v>
          </cell>
          <cell r="CG258">
            <v>0</v>
          </cell>
          <cell r="CH258">
            <v>0</v>
          </cell>
          <cell r="CI258">
            <v>0</v>
          </cell>
        </row>
        <row r="260">
          <cell r="BM260">
            <v>0</v>
          </cell>
          <cell r="BN260">
            <v>0</v>
          </cell>
          <cell r="BO260">
            <v>0</v>
          </cell>
          <cell r="BP260">
            <v>0</v>
          </cell>
          <cell r="BQ260">
            <v>0</v>
          </cell>
          <cell r="BR260">
            <v>3747</v>
          </cell>
          <cell r="BS260">
            <v>3747</v>
          </cell>
          <cell r="BT260">
            <v>3747</v>
          </cell>
          <cell r="BU260">
            <v>8238</v>
          </cell>
          <cell r="BV260">
            <v>8238</v>
          </cell>
          <cell r="BW260">
            <v>13920.200079999999</v>
          </cell>
          <cell r="BX260">
            <v>19076</v>
          </cell>
          <cell r="BY260">
            <v>37964.782000000007</v>
          </cell>
          <cell r="BZ260">
            <v>37964.782000000007</v>
          </cell>
          <cell r="CA260">
            <v>37964.782000000007</v>
          </cell>
          <cell r="CB260">
            <v>37964.782000000007</v>
          </cell>
          <cell r="CC260">
            <v>37964.782000000007</v>
          </cell>
          <cell r="CD260">
            <v>20463.259900000001</v>
          </cell>
          <cell r="CE260">
            <v>20463.259900000001</v>
          </cell>
          <cell r="CF260">
            <v>20463.259900000001</v>
          </cell>
          <cell r="CG260">
            <v>20463.259900000001</v>
          </cell>
          <cell r="CH260">
            <v>20463.259900000001</v>
          </cell>
          <cell r="CI260">
            <v>20463.259900000001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row r="84">
          <cell r="B84" t="b">
            <v>1</v>
          </cell>
        </row>
        <row r="92">
          <cell r="B92" t="b">
            <v>1</v>
          </cell>
        </row>
        <row r="130">
          <cell r="B130" t="b">
            <v>1</v>
          </cell>
        </row>
        <row r="170">
          <cell r="B170" t="b">
            <v>1</v>
          </cell>
        </row>
        <row r="186">
          <cell r="B186" t="b">
            <v>1</v>
          </cell>
        </row>
        <row r="202">
          <cell r="B202" t="b">
            <v>1</v>
          </cell>
        </row>
        <row r="218">
          <cell r="B218" t="b">
            <v>1</v>
          </cell>
        </row>
        <row r="234">
          <cell r="B234" t="b">
            <v>1</v>
          </cell>
        </row>
        <row r="241">
          <cell r="B241" t="b">
            <v>1</v>
          </cell>
        </row>
        <row r="262">
          <cell r="B262" t="b">
            <v>1</v>
          </cell>
        </row>
        <row r="283">
          <cell r="B283" t="b">
            <v>1</v>
          </cell>
        </row>
        <row r="304">
          <cell r="B304" t="b">
            <v>1</v>
          </cell>
        </row>
        <row r="311">
          <cell r="B311" t="b">
            <v>1</v>
          </cell>
        </row>
        <row r="318">
          <cell r="B318" t="b">
            <v>1</v>
          </cell>
        </row>
        <row r="325">
          <cell r="B325" t="b">
            <v>1</v>
          </cell>
        </row>
        <row r="330">
          <cell r="B330" t="b">
            <v>1</v>
          </cell>
        </row>
        <row r="335">
          <cell r="B335" t="b">
            <v>1</v>
          </cell>
        </row>
        <row r="351">
          <cell r="B351" t="b">
            <v>1</v>
          </cell>
        </row>
        <row r="367">
          <cell r="B367" t="b">
            <v>1</v>
          </cell>
        </row>
        <row r="383">
          <cell r="B383" t="b">
            <v>1</v>
          </cell>
        </row>
        <row r="399">
          <cell r="B399" t="b">
            <v>1</v>
          </cell>
        </row>
        <row r="407">
          <cell r="B407" t="b">
            <v>1</v>
          </cell>
        </row>
        <row r="460">
          <cell r="B460" t="b">
            <v>1</v>
          </cell>
        </row>
        <row r="479">
          <cell r="B479" t="b">
            <v>1</v>
          </cell>
        </row>
        <row r="495">
          <cell r="B495" t="b">
            <v>1</v>
          </cell>
        </row>
        <row r="511">
          <cell r="B511" t="b">
            <v>1</v>
          </cell>
        </row>
        <row r="527">
          <cell r="B527" t="b">
            <v>1</v>
          </cell>
        </row>
        <row r="543">
          <cell r="B543" t="b">
            <v>1</v>
          </cell>
        </row>
        <row r="559">
          <cell r="B559" t="b">
            <v>1</v>
          </cell>
        </row>
        <row r="575">
          <cell r="B575" t="b">
            <v>1</v>
          </cell>
        </row>
        <row r="585">
          <cell r="B585" t="b">
            <v>1</v>
          </cell>
        </row>
        <row r="601">
          <cell r="B601" t="b">
            <v>1</v>
          </cell>
        </row>
        <row r="617">
          <cell r="B617" t="b">
            <v>1</v>
          </cell>
        </row>
        <row r="633">
          <cell r="B633" t="b">
            <v>1</v>
          </cell>
        </row>
        <row r="649">
          <cell r="B649" t="b">
            <v>1</v>
          </cell>
        </row>
        <row r="665">
          <cell r="B665" t="b">
            <v>1</v>
          </cell>
        </row>
        <row r="681">
          <cell r="B681" t="b">
            <v>1</v>
          </cell>
        </row>
        <row r="697">
          <cell r="B697" t="b">
            <v>1</v>
          </cell>
        </row>
        <row r="713">
          <cell r="B713" t="b">
            <v>1</v>
          </cell>
        </row>
        <row r="729">
          <cell r="B729" t="b">
            <v>1</v>
          </cell>
        </row>
        <row r="745">
          <cell r="B745" t="b">
            <v>1</v>
          </cell>
        </row>
        <row r="759">
          <cell r="B759" t="b">
            <v>1</v>
          </cell>
        </row>
        <row r="780">
          <cell r="B780" t="b">
            <v>1</v>
          </cell>
        </row>
        <row r="801">
          <cell r="B801" t="b">
            <v>1</v>
          </cell>
        </row>
        <row r="822">
          <cell r="B822" t="b">
            <v>1</v>
          </cell>
        </row>
        <row r="829">
          <cell r="B829" t="b">
            <v>1</v>
          </cell>
        </row>
        <row r="845">
          <cell r="B845" t="b">
            <v>1</v>
          </cell>
        </row>
        <row r="862">
          <cell r="B862" t="b">
            <v>1</v>
          </cell>
        </row>
        <row r="878">
          <cell r="B878" t="b">
            <v>1</v>
          </cell>
        </row>
        <row r="895">
          <cell r="B895" t="b">
            <v>1</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s (2)"/>
      <sheetName val="Inventory Recharge"/>
      <sheetName val="Inventory Recharge 300507"/>
      <sheetName val="Inventory Recharge 300507 2"/>
      <sheetName val="Models"/>
      <sheetName val="Inv Comp"/>
      <sheetName val="Inventory for Mgt Accounts"/>
      <sheetName val="Need Changed in Tranman"/>
      <sheetName val="New Rates Copy"/>
      <sheetName val="New Rates Summary"/>
    </sheetNames>
    <sheetDataSet>
      <sheetData sheetId="0" refreshError="1">
        <row r="4">
          <cell r="A4" t="str">
            <v>Lookup Type</v>
          </cell>
          <cell r="B4" t="str">
            <v xml:space="preserve">Original Model </v>
          </cell>
          <cell r="C4" t="str">
            <v>Model / New Model</v>
          </cell>
          <cell r="D4" t="str">
            <v>Vehicle Type</v>
          </cell>
          <cell r="E4" t="str">
            <v>Current Specs - NEW CLASS (converted)</v>
          </cell>
          <cell r="F4" t="str">
            <v>Class Descrption</v>
          </cell>
          <cell r="G4" t="str">
            <v>Done</v>
          </cell>
          <cell r="H4" t="str">
            <v>Type in Tranman @ 29/05/07</v>
          </cell>
          <cell r="I4" t="str">
            <v>Type in Tranman @ 30/5/7</v>
          </cell>
          <cell r="J4" t="str">
            <v>Type in Tranman @ 30/5/7 2</v>
          </cell>
          <cell r="K4" t="str">
            <v>Queried</v>
          </cell>
          <cell r="L4" t="str">
            <v>Total</v>
          </cell>
          <cell r="M4" t="str">
            <v>New Model</v>
          </cell>
          <cell r="N4" t="str">
            <v>string length</v>
          </cell>
          <cell r="O4" t="str">
            <v>Comments</v>
          </cell>
        </row>
        <row r="5">
          <cell r="A5" t="str">
            <v>110 DEFENDER 4x4 LWB 4x46</v>
          </cell>
          <cell r="B5" t="str">
            <v>110 DEFENDER 4x4 LWB</v>
          </cell>
          <cell r="C5" t="str">
            <v>110 DEFENDER 4x4 LWB</v>
          </cell>
          <cell r="D5" t="str">
            <v>4x4</v>
          </cell>
          <cell r="E5" t="str">
            <v>4x46</v>
          </cell>
          <cell r="F5" t="str">
            <v>4x4 Hardtop (Landrover)</v>
          </cell>
          <cell r="G5" t="str">
            <v>Done</v>
          </cell>
          <cell r="H5" t="str">
            <v>4X46</v>
          </cell>
          <cell r="I5" t="str">
            <v>4X46</v>
          </cell>
          <cell r="J5" t="str">
            <v>4X46</v>
          </cell>
          <cell r="K5"/>
          <cell r="L5">
            <v>2</v>
          </cell>
          <cell r="N5">
            <v>0</v>
          </cell>
        </row>
        <row r="6">
          <cell r="A6" t="str">
            <v>110 DEFENDER HARDTOP 4x46</v>
          </cell>
          <cell r="B6" t="str">
            <v>110 DEFENDER HARDTOP</v>
          </cell>
          <cell r="C6" t="str">
            <v>110 DEFENDER HARDTOP</v>
          </cell>
          <cell r="D6" t="str">
            <v>4x4</v>
          </cell>
          <cell r="E6" t="str">
            <v>4x46</v>
          </cell>
          <cell r="F6" t="str">
            <v>4x4 Hardtop (Landrover)</v>
          </cell>
          <cell r="G6" t="str">
            <v>Done</v>
          </cell>
          <cell r="H6" t="str">
            <v>4X46</v>
          </cell>
          <cell r="I6" t="str">
            <v>4X46</v>
          </cell>
          <cell r="J6" t="str">
            <v>4X46</v>
          </cell>
          <cell r="K6"/>
          <cell r="L6">
            <v>9</v>
          </cell>
          <cell r="N6">
            <v>0</v>
          </cell>
        </row>
        <row r="7">
          <cell r="A7" t="str">
            <v>110 DEFENDER P/UP 4x46</v>
          </cell>
          <cell r="B7" t="str">
            <v>110 DEFENDER P/UP</v>
          </cell>
          <cell r="C7" t="str">
            <v>110 DEFENDER P/UP</v>
          </cell>
          <cell r="D7" t="str">
            <v>4x4</v>
          </cell>
          <cell r="E7" t="str">
            <v>4x46</v>
          </cell>
          <cell r="F7" t="str">
            <v>4x4 Hardtop (Landrover)</v>
          </cell>
          <cell r="G7" t="str">
            <v>Done</v>
          </cell>
          <cell r="H7" t="str">
            <v>4X46</v>
          </cell>
          <cell r="I7" t="str">
            <v>4X46</v>
          </cell>
          <cell r="J7" t="str">
            <v>4X46</v>
          </cell>
          <cell r="K7"/>
          <cell r="L7">
            <v>3</v>
          </cell>
          <cell r="N7">
            <v>0</v>
          </cell>
        </row>
        <row r="8">
          <cell r="A8" t="str">
            <v>110 HI CAPACITY P/UP 4x46</v>
          </cell>
          <cell r="B8" t="str">
            <v>110 HI CAPACITY P/UP</v>
          </cell>
          <cell r="C8" t="str">
            <v>110 HI CAPACITY P/UP</v>
          </cell>
          <cell r="D8" t="str">
            <v>4x4</v>
          </cell>
          <cell r="E8" t="str">
            <v>4x46</v>
          </cell>
          <cell r="F8" t="str">
            <v>4x4 Hardtop (Landrover)</v>
          </cell>
          <cell r="G8" t="str">
            <v>Done</v>
          </cell>
          <cell r="H8" t="str">
            <v>4X46</v>
          </cell>
          <cell r="I8" t="str">
            <v>4X46</v>
          </cell>
          <cell r="J8" t="str">
            <v>4X46</v>
          </cell>
          <cell r="K8"/>
          <cell r="L8">
            <v>4</v>
          </cell>
          <cell r="N8">
            <v>0</v>
          </cell>
        </row>
        <row r="9">
          <cell r="A9" t="str">
            <v>130 DEFENDER C/C 4x4 4x46</v>
          </cell>
          <cell r="B9" t="str">
            <v>130 DEFENDER C/C 4x4</v>
          </cell>
          <cell r="C9" t="str">
            <v>130 DEFENDER C/C 4x4</v>
          </cell>
          <cell r="D9" t="str">
            <v>4x4</v>
          </cell>
          <cell r="E9" t="str">
            <v>4x46</v>
          </cell>
          <cell r="F9" t="str">
            <v>4x4 Hardtop (Landrover)</v>
          </cell>
          <cell r="G9" t="str">
            <v>Done</v>
          </cell>
          <cell r="H9" t="str">
            <v>4X46</v>
          </cell>
          <cell r="I9" t="str">
            <v>4X46</v>
          </cell>
          <cell r="J9" t="str">
            <v>4X46</v>
          </cell>
          <cell r="K9"/>
          <cell r="L9">
            <v>3</v>
          </cell>
          <cell r="N9">
            <v>0</v>
          </cell>
        </row>
        <row r="10">
          <cell r="A10" t="str">
            <v>130 DEFENDER P/U 4x4 4x46</v>
          </cell>
          <cell r="B10" t="str">
            <v>130 DEFENDER P/U 4x4</v>
          </cell>
          <cell r="C10" t="str">
            <v>130 DEFENDER P/U 4x4</v>
          </cell>
          <cell r="D10" t="str">
            <v>4x4</v>
          </cell>
          <cell r="E10" t="str">
            <v>4x46</v>
          </cell>
          <cell r="F10" t="str">
            <v>4x4 Hardtop (Landrover)</v>
          </cell>
          <cell r="G10" t="str">
            <v>Done</v>
          </cell>
          <cell r="H10" t="str">
            <v>4X46</v>
          </cell>
          <cell r="I10" t="str">
            <v>4X46</v>
          </cell>
          <cell r="J10" t="str">
            <v>4X46</v>
          </cell>
          <cell r="K10"/>
          <cell r="L10">
            <v>1</v>
          </cell>
          <cell r="N10">
            <v>0</v>
          </cell>
        </row>
        <row r="11">
          <cell r="A11" t="str">
            <v>32.353 8x4 4000 GAL HGV 6</v>
          </cell>
          <cell r="B11" t="str">
            <v>32.353 8x4 4000 GAL</v>
          </cell>
          <cell r="C11" t="str">
            <v>32.353 8x4 4000 GAL</v>
          </cell>
          <cell r="D11" t="str">
            <v>HGV 5</v>
          </cell>
          <cell r="E11" t="str">
            <v>HGV 6</v>
          </cell>
          <cell r="F11" t="str">
            <v>32T Tkr/Multilift</v>
          </cell>
          <cell r="G11" t="str">
            <v>Done</v>
          </cell>
          <cell r="H11" t="str">
            <v>HGV 6</v>
          </cell>
          <cell r="I11" t="str">
            <v>HGV 6</v>
          </cell>
          <cell r="J11" t="str">
            <v>HGV 6</v>
          </cell>
          <cell r="K11"/>
          <cell r="L11">
            <v>3</v>
          </cell>
          <cell r="N11">
            <v>0</v>
          </cell>
        </row>
        <row r="12">
          <cell r="A12" t="str">
            <v>35.10 HC VAN (AD) Existing Type</v>
          </cell>
          <cell r="B12" t="str">
            <v>35.10 HC VAN (AD)</v>
          </cell>
          <cell r="C12" t="str">
            <v>35.10 HC VAN (AD)</v>
          </cell>
          <cell r="D12" t="str">
            <v>3.5T(AD)</v>
          </cell>
          <cell r="E12" t="str">
            <v>Existing Type</v>
          </cell>
          <cell r="F12" t="e">
            <v>#N/A</v>
          </cell>
          <cell r="G12" t="str">
            <v>Done</v>
          </cell>
          <cell r="L12">
            <v>1</v>
          </cell>
          <cell r="N12">
            <v>0</v>
          </cell>
        </row>
        <row r="13">
          <cell r="A13" t="str">
            <v>90 DEFENDER 4x46</v>
          </cell>
          <cell r="B13" t="str">
            <v>90 DEFENDER</v>
          </cell>
          <cell r="C13" t="str">
            <v>90 DEFENDER</v>
          </cell>
          <cell r="D13" t="str">
            <v>4x4</v>
          </cell>
          <cell r="E13" t="str">
            <v>4x46</v>
          </cell>
          <cell r="F13" t="str">
            <v>4x4 Hardtop (Landrover)</v>
          </cell>
          <cell r="G13" t="str">
            <v>Done</v>
          </cell>
          <cell r="H13" t="str">
            <v>4X46</v>
          </cell>
          <cell r="I13" t="str">
            <v>4X46</v>
          </cell>
          <cell r="J13" t="str">
            <v>4X46</v>
          </cell>
          <cell r="K13"/>
          <cell r="L13">
            <v>1</v>
          </cell>
          <cell r="N13">
            <v>0</v>
          </cell>
        </row>
        <row r="14">
          <cell r="A14" t="str">
            <v>90 DEFENDER HTOP 4x46</v>
          </cell>
          <cell r="B14" t="str">
            <v>90 DEFENDER HTOP</v>
          </cell>
          <cell r="C14" t="str">
            <v>90 DEFENDER HTOP</v>
          </cell>
          <cell r="D14" t="str">
            <v>4x4</v>
          </cell>
          <cell r="E14" t="str">
            <v>4x46</v>
          </cell>
          <cell r="F14" t="str">
            <v>4x4 Hardtop (Landrover)</v>
          </cell>
          <cell r="G14" t="str">
            <v>Done</v>
          </cell>
          <cell r="H14" t="str">
            <v>4X46</v>
          </cell>
          <cell r="I14" t="str">
            <v>4X46</v>
          </cell>
          <cell r="J14" t="str">
            <v>4X46</v>
          </cell>
          <cell r="K14"/>
          <cell r="L14">
            <v>6</v>
          </cell>
          <cell r="N14">
            <v>0</v>
          </cell>
        </row>
        <row r="15">
          <cell r="A15" t="str">
            <v>90 DEFENDER S/WAGON 4x46</v>
          </cell>
          <cell r="B15" t="str">
            <v>90 DEFENDER S/WAGON</v>
          </cell>
          <cell r="C15" t="str">
            <v>90 DEFENDER S/WAGON</v>
          </cell>
          <cell r="D15" t="str">
            <v>4x4</v>
          </cell>
          <cell r="E15" t="str">
            <v>4x46</v>
          </cell>
          <cell r="F15" t="str">
            <v>4x4 Hardtop (Landrover)</v>
          </cell>
          <cell r="G15" t="str">
            <v>Done</v>
          </cell>
          <cell r="H15" t="str">
            <v>4X46</v>
          </cell>
          <cell r="I15" t="str">
            <v>4X46</v>
          </cell>
          <cell r="J15" t="str">
            <v>4X46</v>
          </cell>
          <cell r="K15"/>
          <cell r="L15">
            <v>1</v>
          </cell>
          <cell r="N15">
            <v>0</v>
          </cell>
        </row>
        <row r="16">
          <cell r="A16" t="str">
            <v>90 DEFENDER TD5 4x46</v>
          </cell>
          <cell r="B16" t="str">
            <v>90 DEFENDER TD5</v>
          </cell>
          <cell r="C16" t="str">
            <v>90 DEFENDER TD5</v>
          </cell>
          <cell r="D16" t="str">
            <v>4x4</v>
          </cell>
          <cell r="E16" t="str">
            <v>4x46</v>
          </cell>
          <cell r="F16" t="str">
            <v>4x4 Hardtop (Landrover)</v>
          </cell>
          <cell r="G16" t="str">
            <v>Done</v>
          </cell>
          <cell r="H16" t="str">
            <v>4X46</v>
          </cell>
          <cell r="I16" t="str">
            <v>4X46</v>
          </cell>
          <cell r="J16" t="str">
            <v>4X46</v>
          </cell>
          <cell r="K16"/>
          <cell r="L16">
            <v>2</v>
          </cell>
          <cell r="N16">
            <v>0</v>
          </cell>
        </row>
        <row r="17">
          <cell r="A17" t="str">
            <v>ASTRAVAN 1.7 CDTI CDV1</v>
          </cell>
          <cell r="B17" t="str">
            <v>ASTRAVAN 1.7 CDTI</v>
          </cell>
          <cell r="C17" t="str">
            <v>ASTRAVAN 1.7 CDTI</v>
          </cell>
          <cell r="D17" t="str">
            <v>CDV</v>
          </cell>
          <cell r="E17" t="str">
            <v>CDV1</v>
          </cell>
          <cell r="F17" t="str">
            <v>CDV - BASE VAN</v>
          </cell>
          <cell r="G17" t="str">
            <v>Done</v>
          </cell>
          <cell r="H17" t="str">
            <v>CDV1</v>
          </cell>
          <cell r="I17" t="str">
            <v>CDV1</v>
          </cell>
          <cell r="J17" t="str">
            <v>CDV1</v>
          </cell>
          <cell r="K17"/>
          <cell r="L17">
            <v>3</v>
          </cell>
          <cell r="N17">
            <v>0</v>
          </cell>
        </row>
        <row r="18">
          <cell r="A18" t="str">
            <v>B110 C/C D/SIDE 7.5T2</v>
          </cell>
          <cell r="B18" t="str">
            <v>B110 C/C D/SIDE</v>
          </cell>
          <cell r="C18" t="str">
            <v>B110 C/C D/SIDE</v>
          </cell>
          <cell r="D18" t="str">
            <v>7.5T</v>
          </cell>
          <cell r="E18" t="str">
            <v>7.5T2</v>
          </cell>
          <cell r="F18" t="str">
            <v>7.5T Tipper/Grab</v>
          </cell>
          <cell r="G18" t="str">
            <v>Done</v>
          </cell>
          <cell r="H18" t="str">
            <v>7.5T2</v>
          </cell>
          <cell r="I18" t="str">
            <v>7.5T2</v>
          </cell>
          <cell r="J18" t="str">
            <v>7.5T2</v>
          </cell>
          <cell r="K18"/>
          <cell r="L18">
            <v>1</v>
          </cell>
          <cell r="N18">
            <v>0</v>
          </cell>
        </row>
        <row r="19">
          <cell r="A19" t="str">
            <v>BERLINGO 1.9 600 VAN CDV1</v>
          </cell>
          <cell r="B19" t="str">
            <v>BERLINGO 1.9 600 VAN</v>
          </cell>
          <cell r="C19" t="str">
            <v>BERLINGO 1.9 600 VAN</v>
          </cell>
          <cell r="D19" t="str">
            <v>CDV</v>
          </cell>
          <cell r="E19" t="str">
            <v>CDV1</v>
          </cell>
          <cell r="F19" t="str">
            <v>CDV - BASE VAN</v>
          </cell>
          <cell r="G19" t="str">
            <v>Done</v>
          </cell>
          <cell r="H19" t="str">
            <v>CDV1</v>
          </cell>
          <cell r="I19" t="str">
            <v>CDV1</v>
          </cell>
          <cell r="J19" t="str">
            <v>CDV1</v>
          </cell>
          <cell r="K19"/>
          <cell r="L19">
            <v>4</v>
          </cell>
          <cell r="N19">
            <v>0</v>
          </cell>
        </row>
        <row r="20">
          <cell r="A20" t="str">
            <v>BERLINGO 1.9 D VAN CDV1</v>
          </cell>
          <cell r="B20" t="str">
            <v>BERLINGO 1.9 D VAN</v>
          </cell>
          <cell r="C20" t="str">
            <v>BERLINGO 1.9 D VAN</v>
          </cell>
          <cell r="D20" t="str">
            <v>CDV</v>
          </cell>
          <cell r="E20" t="str">
            <v>CDV1</v>
          </cell>
          <cell r="F20" t="str">
            <v>CDV - BASE VAN</v>
          </cell>
          <cell r="G20" t="str">
            <v>Done</v>
          </cell>
          <cell r="H20" t="str">
            <v>CDV1</v>
          </cell>
          <cell r="I20" t="str">
            <v>CDV1</v>
          </cell>
          <cell r="J20" t="str">
            <v>CDV1</v>
          </cell>
          <cell r="K20"/>
          <cell r="L20">
            <v>58</v>
          </cell>
          <cell r="N20">
            <v>0</v>
          </cell>
        </row>
        <row r="21">
          <cell r="A21" t="str">
            <v>BERLINGO 1.9 VAN CDV1</v>
          </cell>
          <cell r="B21" t="str">
            <v>BERLINGO 1.9 VAN</v>
          </cell>
          <cell r="C21" t="str">
            <v>BERLINGO 1.9 VAN</v>
          </cell>
          <cell r="D21" t="str">
            <v>CDV</v>
          </cell>
          <cell r="E21" t="str">
            <v>CDV1</v>
          </cell>
          <cell r="F21" t="str">
            <v>CDV - BASE VAN</v>
          </cell>
          <cell r="H21" t="str">
            <v>CDV</v>
          </cell>
          <cell r="I21" t="str">
            <v>CDV1</v>
          </cell>
          <cell r="J21" t="str">
            <v>CDV1</v>
          </cell>
          <cell r="K21"/>
          <cell r="L21">
            <v>29</v>
          </cell>
          <cell r="N21">
            <v>0</v>
          </cell>
        </row>
        <row r="22">
          <cell r="A22" t="str">
            <v>BERLINGO HDI LX (TC) CDV3</v>
          </cell>
          <cell r="B22" t="str">
            <v>BERLINGO HDI LX (TC)</v>
          </cell>
          <cell r="C22" t="str">
            <v>BERLINGO HDI LX (TC)</v>
          </cell>
          <cell r="D22" t="str">
            <v>CDV(TC)</v>
          </cell>
          <cell r="E22" t="str">
            <v>CDV3</v>
          </cell>
          <cell r="F22" t="str">
            <v>CDV - TEMP CONTROL</v>
          </cell>
          <cell r="G22" t="str">
            <v>Done</v>
          </cell>
          <cell r="H22" t="str">
            <v>CDV3</v>
          </cell>
          <cell r="I22" t="str">
            <v>CDV3</v>
          </cell>
          <cell r="J22" t="str">
            <v>CDV3</v>
          </cell>
          <cell r="K22"/>
          <cell r="L22">
            <v>89</v>
          </cell>
          <cell r="N22">
            <v>0</v>
          </cell>
        </row>
        <row r="23">
          <cell r="A23" t="str">
            <v>BERLINGO HDI LX VAN CDV1</v>
          </cell>
          <cell r="B23" t="str">
            <v>BERLINGO HDI LX VAN</v>
          </cell>
          <cell r="C23" t="str">
            <v>BERLINGO HDI LX VAN</v>
          </cell>
          <cell r="D23" t="str">
            <v>CDV</v>
          </cell>
          <cell r="E23" t="str">
            <v>CDV1</v>
          </cell>
          <cell r="F23" t="str">
            <v>CDV - BASE VAN</v>
          </cell>
          <cell r="G23" t="str">
            <v>Done</v>
          </cell>
          <cell r="H23" t="str">
            <v>CDV1</v>
          </cell>
          <cell r="I23" t="str">
            <v>CDV1</v>
          </cell>
          <cell r="J23" t="str">
            <v>CDV1</v>
          </cell>
          <cell r="K23"/>
          <cell r="L23">
            <v>71</v>
          </cell>
          <cell r="N23">
            <v>0</v>
          </cell>
        </row>
        <row r="24">
          <cell r="A24" t="str">
            <v>BERLINGO HDI VAN CDV1</v>
          </cell>
          <cell r="B24" t="str">
            <v>BERLINGO HDI VAN</v>
          </cell>
          <cell r="C24" t="str">
            <v>BERLINGO HDI VAN</v>
          </cell>
          <cell r="D24" t="str">
            <v>CDV</v>
          </cell>
          <cell r="E24" t="str">
            <v>CDV1</v>
          </cell>
          <cell r="F24" t="str">
            <v>CDV - BASE VAN</v>
          </cell>
          <cell r="G24" t="str">
            <v>Done</v>
          </cell>
          <cell r="H24" t="str">
            <v>CDV1</v>
          </cell>
          <cell r="I24" t="str">
            <v>CDV1</v>
          </cell>
          <cell r="J24" t="str">
            <v>CDV1</v>
          </cell>
          <cell r="K24"/>
          <cell r="L24">
            <v>48</v>
          </cell>
          <cell r="M24" t="str">
            <v>keep</v>
          </cell>
          <cell r="N24">
            <v>4</v>
          </cell>
        </row>
        <row r="25">
          <cell r="A25" t="str">
            <v>BERLINGO HDI VAN CDV2</v>
          </cell>
          <cell r="B25" t="str">
            <v>BERLINGO HDI VAN</v>
          </cell>
          <cell r="C25" t="str">
            <v>BERLINGO VAN (2)</v>
          </cell>
          <cell r="E25" t="str">
            <v>CDV2</v>
          </cell>
          <cell r="F25" t="str">
            <v>CDV - NSO</v>
          </cell>
          <cell r="G25" t="str">
            <v>Done</v>
          </cell>
          <cell r="H25" t="str">
            <v>Model not in use</v>
          </cell>
          <cell r="I25" t="str">
            <v>Model not in use</v>
          </cell>
          <cell r="J25" t="str">
            <v>CDV2</v>
          </cell>
          <cell r="K25"/>
          <cell r="L25">
            <v>5</v>
          </cell>
          <cell r="M25" t="str">
            <v>BERLINGO VAN (2)</v>
          </cell>
          <cell r="N25">
            <v>16</v>
          </cell>
        </row>
        <row r="26">
          <cell r="A26" t="str">
            <v>BERLINGO TD HDI (TC) CDV3</v>
          </cell>
          <cell r="B26" t="str">
            <v>BERLINGO TD HDI (TC)</v>
          </cell>
          <cell r="C26" t="str">
            <v>BERLINGO TD HDI (TC)</v>
          </cell>
          <cell r="D26" t="str">
            <v>CDV(TC)</v>
          </cell>
          <cell r="E26" t="str">
            <v>CDV3</v>
          </cell>
          <cell r="F26" t="str">
            <v>CDV - TEMP CONTROL</v>
          </cell>
          <cell r="G26" t="str">
            <v>Done</v>
          </cell>
          <cell r="H26" t="str">
            <v>CDV3</v>
          </cell>
          <cell r="I26" t="str">
            <v>CDV3</v>
          </cell>
          <cell r="J26" t="str">
            <v>CDV3</v>
          </cell>
          <cell r="K26"/>
          <cell r="L26">
            <v>1</v>
          </cell>
          <cell r="N26">
            <v>0</v>
          </cell>
        </row>
        <row r="27">
          <cell r="A27" t="str">
            <v>BERLINGO VAN CDV1</v>
          </cell>
          <cell r="B27" t="str">
            <v>BERLINGO VAN</v>
          </cell>
          <cell r="C27" t="str">
            <v>BERLINGO VAN</v>
          </cell>
          <cell r="D27" t="str">
            <v>CDV</v>
          </cell>
          <cell r="E27" t="str">
            <v>CDV1</v>
          </cell>
          <cell r="F27" t="str">
            <v>CDV - BASE VAN</v>
          </cell>
          <cell r="G27" t="str">
            <v>Done</v>
          </cell>
          <cell r="H27" t="str">
            <v>CDV1</v>
          </cell>
          <cell r="I27" t="str">
            <v>CDV1</v>
          </cell>
          <cell r="J27" t="str">
            <v>CDV1</v>
          </cell>
          <cell r="K27"/>
          <cell r="L27">
            <v>1</v>
          </cell>
          <cell r="N27">
            <v>0</v>
          </cell>
        </row>
        <row r="28">
          <cell r="A28" t="str">
            <v>BERLINGO VAN CDV1</v>
          </cell>
          <cell r="B28" t="str">
            <v>BERLINGO VAN</v>
          </cell>
          <cell r="C28" t="str">
            <v>BERLINGO VAN</v>
          </cell>
          <cell r="E28" t="str">
            <v>CDV1</v>
          </cell>
          <cell r="F28" t="str">
            <v>CDV - BASE VAN</v>
          </cell>
          <cell r="G28" t="str">
            <v>Done</v>
          </cell>
          <cell r="H28" t="str">
            <v>CDV1</v>
          </cell>
          <cell r="I28" t="str">
            <v>CDV1</v>
          </cell>
          <cell r="J28" t="str">
            <v>CDV1</v>
          </cell>
          <cell r="K28"/>
          <cell r="L28">
            <v>242</v>
          </cell>
          <cell r="M28" t="str">
            <v>keep</v>
          </cell>
          <cell r="N28">
            <v>4</v>
          </cell>
        </row>
        <row r="29">
          <cell r="A29" t="str">
            <v>BERLINGO VAN CDV2</v>
          </cell>
          <cell r="B29" t="str">
            <v>BERLINGO VAN</v>
          </cell>
          <cell r="C29" t="str">
            <v>BERLINGO VAN (2)</v>
          </cell>
          <cell r="E29" t="str">
            <v>CDV2</v>
          </cell>
          <cell r="F29" t="str">
            <v>CDV - NSO</v>
          </cell>
          <cell r="G29" t="str">
            <v>Done</v>
          </cell>
          <cell r="H29" t="str">
            <v>Model not in use</v>
          </cell>
          <cell r="I29" t="str">
            <v>Model not in use</v>
          </cell>
          <cell r="J29" t="str">
            <v>CDV2</v>
          </cell>
          <cell r="K29"/>
          <cell r="L29">
            <v>6</v>
          </cell>
          <cell r="M29" t="str">
            <v>BERLINGO VAN (2)</v>
          </cell>
          <cell r="N29">
            <v>16</v>
          </cell>
        </row>
        <row r="30">
          <cell r="A30" t="str">
            <v>BERLINGO XTR CDV6</v>
          </cell>
          <cell r="B30" t="str">
            <v>BERLINGO XTR</v>
          </cell>
          <cell r="C30" t="str">
            <v>BERLINGO XTR</v>
          </cell>
          <cell r="D30" t="str">
            <v>CDV</v>
          </cell>
          <cell r="E30" t="str">
            <v>CDV6</v>
          </cell>
          <cell r="F30" t="str">
            <v>CDV - ALL TERRAIN</v>
          </cell>
          <cell r="G30" t="str">
            <v>Done</v>
          </cell>
          <cell r="H30" t="str">
            <v>CDV6</v>
          </cell>
          <cell r="I30" t="str">
            <v>CDV6</v>
          </cell>
          <cell r="J30" t="str">
            <v>CDV6</v>
          </cell>
          <cell r="K30"/>
          <cell r="L30">
            <v>15</v>
          </cell>
          <cell r="M30" t="str">
            <v>keep</v>
          </cell>
          <cell r="N30">
            <v>4</v>
          </cell>
        </row>
        <row r="31">
          <cell r="A31" t="str">
            <v>BERLINGO XTR CDV7</v>
          </cell>
          <cell r="B31" t="str">
            <v>BERLINGO XTR</v>
          </cell>
          <cell r="C31" t="str">
            <v>BERLINGO XTR (7)</v>
          </cell>
          <cell r="E31" t="str">
            <v>CDV7</v>
          </cell>
          <cell r="F31" t="str">
            <v>CDV-ALL TERRAIN(TC)</v>
          </cell>
          <cell r="G31" t="str">
            <v>Done</v>
          </cell>
          <cell r="H31" t="str">
            <v>Model not in use</v>
          </cell>
          <cell r="I31" t="str">
            <v>Model not in use</v>
          </cell>
          <cell r="J31" t="str">
            <v>Model not in use</v>
          </cell>
          <cell r="K31" t="str">
            <v>check Type against model</v>
          </cell>
          <cell r="L31">
            <v>1</v>
          </cell>
          <cell r="M31" t="str">
            <v>BERLINGO XTR (7)</v>
          </cell>
          <cell r="N31">
            <v>16</v>
          </cell>
        </row>
        <row r="32">
          <cell r="A32" t="str">
            <v>BOWSER 1400E Existing Type</v>
          </cell>
          <cell r="B32" t="str">
            <v>BOWSER 1400E</v>
          </cell>
          <cell r="C32" t="str">
            <v>BOWSER 1400E</v>
          </cell>
          <cell r="D32" t="str">
            <v>P7</v>
          </cell>
          <cell r="E32" t="str">
            <v>Existing Type</v>
          </cell>
          <cell r="F32" t="e">
            <v>#N/A</v>
          </cell>
          <cell r="G32" t="str">
            <v>Done</v>
          </cell>
          <cell r="L32">
            <v>1</v>
          </cell>
          <cell r="N32">
            <v>0</v>
          </cell>
        </row>
        <row r="33">
          <cell r="A33" t="str">
            <v>BOWSER 250G Existing Type</v>
          </cell>
          <cell r="B33" t="str">
            <v>BOWSER 250G</v>
          </cell>
          <cell r="C33" t="str">
            <v>BOWSER 250G</v>
          </cell>
          <cell r="D33" t="str">
            <v>P7</v>
          </cell>
          <cell r="E33" t="str">
            <v>Existing Type</v>
          </cell>
          <cell r="F33" t="e">
            <v>#N/A</v>
          </cell>
          <cell r="G33" t="str">
            <v>Done</v>
          </cell>
          <cell r="L33">
            <v>20</v>
          </cell>
          <cell r="N33">
            <v>0</v>
          </cell>
        </row>
        <row r="34">
          <cell r="A34" t="str">
            <v>BOWSER 300G Existing Type</v>
          </cell>
          <cell r="B34" t="str">
            <v>BOWSER 300G</v>
          </cell>
          <cell r="C34" t="str">
            <v>BOWSER 300G</v>
          </cell>
          <cell r="D34" t="str">
            <v>P7</v>
          </cell>
          <cell r="E34" t="str">
            <v>Existing Type</v>
          </cell>
          <cell r="F34" t="e">
            <v>#N/A</v>
          </cell>
          <cell r="G34" t="str">
            <v>Done</v>
          </cell>
          <cell r="L34">
            <v>1</v>
          </cell>
          <cell r="N34">
            <v>0</v>
          </cell>
        </row>
        <row r="35">
          <cell r="A35" t="str">
            <v>BOWSER 500G Existing Type</v>
          </cell>
          <cell r="B35" t="str">
            <v>BOWSER 500G</v>
          </cell>
          <cell r="C35" t="str">
            <v>BOWSER 500G</v>
          </cell>
          <cell r="D35" t="str">
            <v>P7</v>
          </cell>
          <cell r="E35" t="str">
            <v>Existing Type</v>
          </cell>
          <cell r="F35" t="e">
            <v>#N/A</v>
          </cell>
          <cell r="G35" t="str">
            <v>Done</v>
          </cell>
          <cell r="L35">
            <v>18</v>
          </cell>
          <cell r="N35">
            <v>0</v>
          </cell>
        </row>
        <row r="36">
          <cell r="A36" t="str">
            <v>COMP Existing Type</v>
          </cell>
          <cell r="B36" t="str">
            <v>COMP</v>
          </cell>
          <cell r="C36" t="str">
            <v>COMP</v>
          </cell>
          <cell r="D36" t="str">
            <v>P6</v>
          </cell>
          <cell r="E36" t="str">
            <v>Existing Type</v>
          </cell>
          <cell r="F36" t="e">
            <v>#N/A</v>
          </cell>
          <cell r="G36" t="str">
            <v>Done</v>
          </cell>
          <cell r="L36">
            <v>4</v>
          </cell>
          <cell r="N36">
            <v>0</v>
          </cell>
        </row>
        <row r="37">
          <cell r="A37" t="str">
            <v>COMP 150CFM Existing Type</v>
          </cell>
          <cell r="B37" t="str">
            <v>COMP 150CFM</v>
          </cell>
          <cell r="C37" t="str">
            <v>COMP 150CFM</v>
          </cell>
          <cell r="D37" t="str">
            <v>P6</v>
          </cell>
          <cell r="E37" t="str">
            <v>Existing Type</v>
          </cell>
          <cell r="F37" t="e">
            <v>#N/A</v>
          </cell>
          <cell r="G37" t="str">
            <v>Done</v>
          </cell>
          <cell r="L37">
            <v>18</v>
          </cell>
          <cell r="N37">
            <v>0</v>
          </cell>
        </row>
        <row r="38">
          <cell r="A38" t="str">
            <v>COMP 160CF Existing Type</v>
          </cell>
          <cell r="B38" t="str">
            <v>COMP 160CF</v>
          </cell>
          <cell r="C38" t="str">
            <v>COMP 160CF</v>
          </cell>
          <cell r="D38" t="str">
            <v>P6</v>
          </cell>
          <cell r="E38" t="str">
            <v>Existing Type</v>
          </cell>
          <cell r="F38" t="e">
            <v>#N/A</v>
          </cell>
          <cell r="G38" t="str">
            <v>Done</v>
          </cell>
          <cell r="L38">
            <v>1</v>
          </cell>
          <cell r="N38">
            <v>0</v>
          </cell>
        </row>
        <row r="39">
          <cell r="A39" t="str">
            <v>COMP XAS-66DD Existing Type</v>
          </cell>
          <cell r="B39" t="str">
            <v>COMP XAS-66DD</v>
          </cell>
          <cell r="C39" t="str">
            <v>COMP XAS-66DD</v>
          </cell>
          <cell r="D39" t="str">
            <v>P6</v>
          </cell>
          <cell r="E39" t="str">
            <v>Existing Type</v>
          </cell>
          <cell r="F39" t="e">
            <v>#N/A</v>
          </cell>
          <cell r="G39" t="str">
            <v>Done</v>
          </cell>
          <cell r="L39">
            <v>3</v>
          </cell>
          <cell r="N39">
            <v>0</v>
          </cell>
        </row>
        <row r="40">
          <cell r="A40" t="str">
            <v>COMP/GEN Existing Type</v>
          </cell>
          <cell r="B40" t="str">
            <v>COMP/GEN</v>
          </cell>
          <cell r="C40" t="str">
            <v>COMP/GEN</v>
          </cell>
          <cell r="D40" t="str">
            <v>P8</v>
          </cell>
          <cell r="E40" t="str">
            <v>Existing Type</v>
          </cell>
          <cell r="F40" t="e">
            <v>#N/A</v>
          </cell>
          <cell r="G40" t="str">
            <v>Done</v>
          </cell>
          <cell r="L40">
            <v>11</v>
          </cell>
          <cell r="N40">
            <v>0</v>
          </cell>
        </row>
        <row r="41">
          <cell r="A41" t="str">
            <v>CONVOY C/C D/SIDE 3.5T8</v>
          </cell>
          <cell r="B41" t="str">
            <v>CONVOY C/C D/SIDE</v>
          </cell>
          <cell r="C41" t="str">
            <v>CONVOY C/C D/SIDE</v>
          </cell>
          <cell r="D41" t="str">
            <v>3.5T</v>
          </cell>
          <cell r="E41" t="str">
            <v>3.5T8</v>
          </cell>
          <cell r="F41" t="str">
            <v>3.5T Tipper - C/C</v>
          </cell>
          <cell r="G41" t="str">
            <v>Done</v>
          </cell>
          <cell r="H41" t="str">
            <v>3.5T8</v>
          </cell>
          <cell r="I41" t="str">
            <v>3.5T8</v>
          </cell>
          <cell r="J41" t="str">
            <v>3.5T8</v>
          </cell>
          <cell r="K41"/>
          <cell r="L41">
            <v>1</v>
          </cell>
          <cell r="M41" t="str">
            <v>keep</v>
          </cell>
          <cell r="N41">
            <v>4</v>
          </cell>
        </row>
        <row r="42">
          <cell r="A42" t="str">
            <v>CONVOY C/C D/SIDE 3.5T8SL</v>
          </cell>
          <cell r="B42" t="str">
            <v>CONVOY C/C D/SIDE</v>
          </cell>
          <cell r="C42" t="str">
            <v>CONV C/C D/SIDE(8SL)</v>
          </cell>
          <cell r="E42" t="str">
            <v>3.5T8SL</v>
          </cell>
          <cell r="F42" t="str">
            <v>3.5T Tipper - C/C SL</v>
          </cell>
          <cell r="G42" t="str">
            <v>Done</v>
          </cell>
          <cell r="H42" t="str">
            <v>Model not in use</v>
          </cell>
          <cell r="I42" t="str">
            <v>Model not in use</v>
          </cell>
          <cell r="J42" t="str">
            <v>Model not in use</v>
          </cell>
          <cell r="K42" t="str">
            <v>check Type against model</v>
          </cell>
          <cell r="L42">
            <v>3</v>
          </cell>
          <cell r="M42" t="str">
            <v>CONV C/C D/SIDE(8SL)</v>
          </cell>
          <cell r="N42">
            <v>20</v>
          </cell>
        </row>
        <row r="43">
          <cell r="A43" t="str">
            <v>CONVOY C/C TIPP 3.5t 3.5T8SL</v>
          </cell>
          <cell r="B43" t="str">
            <v>CONVOY C/C TIPP 3.5t</v>
          </cell>
          <cell r="C43" t="str">
            <v>CONVOY C/C TIPP 3.5t</v>
          </cell>
          <cell r="D43" t="str">
            <v>3.5T</v>
          </cell>
          <cell r="E43" t="str">
            <v>3.5T8SL</v>
          </cell>
          <cell r="F43" t="str">
            <v>3.5T Tipper - C/C SL</v>
          </cell>
          <cell r="G43" t="str">
            <v>Done</v>
          </cell>
          <cell r="H43" t="str">
            <v>3.5T8SL</v>
          </cell>
          <cell r="I43" t="str">
            <v>3.5T8SL</v>
          </cell>
          <cell r="J43" t="str">
            <v>3.5T8SL</v>
          </cell>
          <cell r="K43"/>
          <cell r="L43">
            <v>2</v>
          </cell>
          <cell r="N43">
            <v>0</v>
          </cell>
        </row>
        <row r="44">
          <cell r="A44" t="str">
            <v>CONVOY D/SIDE 3.5t 3.5T8</v>
          </cell>
          <cell r="B44" t="str">
            <v>CONVOY D/SIDE 3.5t</v>
          </cell>
          <cell r="C44" t="str">
            <v>CONVOY D/SIDE 3.5t</v>
          </cell>
          <cell r="D44" t="str">
            <v>3.5T</v>
          </cell>
          <cell r="E44" t="str">
            <v>3.5T8</v>
          </cell>
          <cell r="F44" t="str">
            <v>3.5T Tipper - C/C</v>
          </cell>
          <cell r="G44" t="str">
            <v>Done</v>
          </cell>
          <cell r="H44" t="str">
            <v>Model not in use</v>
          </cell>
          <cell r="I44" t="str">
            <v>Model not in use</v>
          </cell>
          <cell r="J44" t="str">
            <v>Model not in use</v>
          </cell>
          <cell r="K44" t="str">
            <v>check Type against model</v>
          </cell>
          <cell r="L44">
            <v>1</v>
          </cell>
          <cell r="N44">
            <v>0</v>
          </cell>
        </row>
        <row r="45">
          <cell r="A45" t="str">
            <v>CONVOY H/R VAN 3.5t 3.5T7</v>
          </cell>
          <cell r="B45" t="str">
            <v>CONVOY H/R VAN 3.5t</v>
          </cell>
          <cell r="C45" t="str">
            <v>CONVOY H/R VAN 3.5t</v>
          </cell>
          <cell r="D45" t="str">
            <v>3.5T</v>
          </cell>
          <cell r="E45" t="str">
            <v>3.5T7</v>
          </cell>
          <cell r="F45" t="str">
            <v>3.5T Van - BASE VAN</v>
          </cell>
          <cell r="G45" t="str">
            <v>Done</v>
          </cell>
          <cell r="H45" t="str">
            <v>3.5T7</v>
          </cell>
          <cell r="I45" t="str">
            <v>3.5T7</v>
          </cell>
          <cell r="J45" t="str">
            <v>3.5T7</v>
          </cell>
          <cell r="K45"/>
          <cell r="L45">
            <v>12</v>
          </cell>
          <cell r="N45">
            <v>0</v>
          </cell>
        </row>
        <row r="46">
          <cell r="A46" t="str">
            <v>CONVOY VAN 2.8t 3.5T7</v>
          </cell>
          <cell r="B46" t="str">
            <v>CONVOY VAN 2.8t</v>
          </cell>
          <cell r="C46" t="str">
            <v>CONVOY VAN 2.8t</v>
          </cell>
          <cell r="D46" t="str">
            <v>3.5T</v>
          </cell>
          <cell r="E46" t="str">
            <v>3.5T7</v>
          </cell>
          <cell r="F46" t="str">
            <v>3.5T Van - BASE VAN</v>
          </cell>
          <cell r="G46" t="str">
            <v>Done</v>
          </cell>
          <cell r="H46" t="str">
            <v>3.5T7</v>
          </cell>
          <cell r="I46" t="str">
            <v>3.5T7</v>
          </cell>
          <cell r="J46" t="str">
            <v>3.5T7</v>
          </cell>
          <cell r="K46"/>
          <cell r="L46">
            <v>2</v>
          </cell>
          <cell r="N46">
            <v>0</v>
          </cell>
        </row>
        <row r="47">
          <cell r="A47" t="str">
            <v>CONVOY VAN 3.5t 3.5T3SL</v>
          </cell>
          <cell r="B47" t="str">
            <v>CONVOY VAN 3.5t</v>
          </cell>
          <cell r="C47" t="str">
            <v>CONVOY VAN 3.5t(3SL)</v>
          </cell>
          <cell r="E47" t="str">
            <v>3.5T3SL</v>
          </cell>
          <cell r="F47" t="str">
            <v>3.5T Van - E&amp;M SL</v>
          </cell>
          <cell r="G47" t="str">
            <v>Redone</v>
          </cell>
          <cell r="H47" t="str">
            <v>Model not in use</v>
          </cell>
          <cell r="I47" t="str">
            <v>Model not in use</v>
          </cell>
          <cell r="J47" t="str">
            <v>Model not in use</v>
          </cell>
          <cell r="K47" t="str">
            <v>check Type against model</v>
          </cell>
          <cell r="L47">
            <v>2</v>
          </cell>
          <cell r="M47" t="str">
            <v>CONVOY VAN 3.5t(8SL)</v>
          </cell>
          <cell r="N47">
            <v>20</v>
          </cell>
        </row>
        <row r="48">
          <cell r="A48" t="str">
            <v>CONVOY VAN 3.5t 3.5T7</v>
          </cell>
          <cell r="B48" t="str">
            <v>CONVOY VAN 3.5t</v>
          </cell>
          <cell r="C48" t="str">
            <v>CONVOY VAN 3.5t</v>
          </cell>
          <cell r="D48" t="str">
            <v>3.5T</v>
          </cell>
          <cell r="E48" t="str">
            <v>3.5T7</v>
          </cell>
          <cell r="F48" t="str">
            <v>3.5T Van - BASE VAN</v>
          </cell>
          <cell r="G48" t="str">
            <v>Done</v>
          </cell>
          <cell r="H48" t="str">
            <v>3.5T7</v>
          </cell>
          <cell r="I48" t="str">
            <v>3.5T7</v>
          </cell>
          <cell r="J48" t="str">
            <v>3.5T7</v>
          </cell>
          <cell r="K48"/>
          <cell r="L48">
            <v>1</v>
          </cell>
          <cell r="M48" t="str">
            <v>keep</v>
          </cell>
          <cell r="N48">
            <v>4</v>
          </cell>
        </row>
        <row r="49">
          <cell r="A49" t="str">
            <v>CONVOY VAN 3.5t (AD) 3.5T2</v>
          </cell>
          <cell r="B49" t="str">
            <v>CONVOY VAN 3.5t (AD)</v>
          </cell>
          <cell r="C49" t="str">
            <v>CONVOY VAN 3.5t (AD)</v>
          </cell>
          <cell r="D49" t="str">
            <v>3.5T(AD)</v>
          </cell>
          <cell r="E49" t="str">
            <v>3.5T2</v>
          </cell>
          <cell r="F49" t="str">
            <v>3.5T Van - AD</v>
          </cell>
          <cell r="G49" t="str">
            <v>Done</v>
          </cell>
          <cell r="H49" t="str">
            <v>3.5T2</v>
          </cell>
          <cell r="I49" t="str">
            <v>3.5T2</v>
          </cell>
          <cell r="J49" t="str">
            <v>3.5T2</v>
          </cell>
          <cell r="K49"/>
          <cell r="L49">
            <v>7</v>
          </cell>
          <cell r="N49">
            <v>0</v>
          </cell>
        </row>
        <row r="50">
          <cell r="A50" t="str">
            <v>CUB VAN 2.5t SPV4</v>
          </cell>
          <cell r="B50" t="str">
            <v>CUB VAN 2.5t</v>
          </cell>
          <cell r="C50" t="str">
            <v>CUB VAN 2.5t</v>
          </cell>
          <cell r="D50" t="str">
            <v>SPV</v>
          </cell>
          <cell r="E50" t="str">
            <v>SPV4</v>
          </cell>
          <cell r="F50" t="str">
            <v>SPV - TEMP CONTROL</v>
          </cell>
          <cell r="G50" t="str">
            <v>Done</v>
          </cell>
          <cell r="H50" t="str">
            <v>SPV4</v>
          </cell>
          <cell r="I50" t="str">
            <v>SPV4</v>
          </cell>
          <cell r="J50" t="str">
            <v>SPV4</v>
          </cell>
          <cell r="K50"/>
          <cell r="L50">
            <v>1</v>
          </cell>
          <cell r="N50">
            <v>0</v>
          </cell>
        </row>
        <row r="51">
          <cell r="A51" t="str">
            <v>D/SIDE GRAB FA45-130 7.5T1</v>
          </cell>
          <cell r="B51" t="str">
            <v>D/SIDE GRAB FA45-130</v>
          </cell>
          <cell r="C51" t="str">
            <v>D/SIDE GRAB FA45-130</v>
          </cell>
          <cell r="D51" t="str">
            <v>7.5T</v>
          </cell>
          <cell r="E51" t="str">
            <v>7.5T1</v>
          </cell>
          <cell r="F51" t="str">
            <v>7.5T Tipper</v>
          </cell>
          <cell r="G51" t="str">
            <v>Done</v>
          </cell>
          <cell r="H51" t="str">
            <v>7.5T1</v>
          </cell>
          <cell r="I51" t="str">
            <v>7.5T1</v>
          </cell>
          <cell r="J51" t="str">
            <v>7.5T1</v>
          </cell>
          <cell r="K51"/>
          <cell r="L51">
            <v>1</v>
          </cell>
          <cell r="N51">
            <v>0</v>
          </cell>
        </row>
        <row r="52">
          <cell r="A52" t="str">
            <v>DEMOUNT BODIES Existing Type</v>
          </cell>
          <cell r="B52" t="str">
            <v>DEMOUNT BODIES</v>
          </cell>
          <cell r="C52" t="str">
            <v>DEMOUNT BODIES</v>
          </cell>
          <cell r="D52" t="str">
            <v>P1</v>
          </cell>
          <cell r="E52" t="str">
            <v>Existing Type</v>
          </cell>
          <cell r="F52" t="e">
            <v>#N/A</v>
          </cell>
          <cell r="G52" t="str">
            <v>Done</v>
          </cell>
          <cell r="L52">
            <v>12</v>
          </cell>
          <cell r="N52">
            <v>0</v>
          </cell>
        </row>
        <row r="53">
          <cell r="A53" t="str">
            <v>DISPATCH 1.9 VAN Existing Type (SPV1)</v>
          </cell>
          <cell r="B53" t="str">
            <v>DISPATCH 1.9 VAN</v>
          </cell>
          <cell r="C53" t="str">
            <v>DISPATCH 1.9 VAN</v>
          </cell>
          <cell r="D53" t="str">
            <v>SPV</v>
          </cell>
          <cell r="E53" t="str">
            <v>Existing Type (SPV1)</v>
          </cell>
          <cell r="F53" t="e">
            <v>#N/A</v>
          </cell>
          <cell r="G53" t="str">
            <v>Done</v>
          </cell>
          <cell r="H53" t="str">
            <v>SPV1</v>
          </cell>
          <cell r="I53" t="str">
            <v>SPV1</v>
          </cell>
          <cell r="J53" t="str">
            <v>SPV1</v>
          </cell>
          <cell r="L53">
            <v>6</v>
          </cell>
          <cell r="N53">
            <v>0</v>
          </cell>
        </row>
        <row r="54">
          <cell r="A54" t="str">
            <v>DISPATCH 1.9 VAN Existing Type</v>
          </cell>
          <cell r="B54" t="str">
            <v>DISPATCH 1.9 VAN</v>
          </cell>
          <cell r="C54" t="str">
            <v>DISPATCH 1.9 VAN</v>
          </cell>
          <cell r="E54" t="str">
            <v>Existing Type</v>
          </cell>
          <cell r="F54" t="e">
            <v>#N/A</v>
          </cell>
          <cell r="G54" t="str">
            <v>Done</v>
          </cell>
          <cell r="L54">
            <v>1</v>
          </cell>
          <cell r="N54">
            <v>0</v>
          </cell>
        </row>
        <row r="55">
          <cell r="A55" t="str">
            <v>DISPATCH 1.9 VAN SPV1</v>
          </cell>
          <cell r="B55" t="str">
            <v>DISPATCH 1.9 VAN</v>
          </cell>
          <cell r="C55" t="str">
            <v>DISPATCH 1.9 VAN</v>
          </cell>
          <cell r="E55" t="str">
            <v>SPV1</v>
          </cell>
          <cell r="F55" t="str">
            <v>SPV - BASE VAN</v>
          </cell>
          <cell r="G55" t="str">
            <v>Done</v>
          </cell>
          <cell r="H55" t="str">
            <v>SPV1</v>
          </cell>
          <cell r="I55" t="str">
            <v>SPV1</v>
          </cell>
          <cell r="J55" t="str">
            <v>SPV1</v>
          </cell>
          <cell r="K55"/>
          <cell r="L55">
            <v>17</v>
          </cell>
          <cell r="M55" t="str">
            <v>keep</v>
          </cell>
          <cell r="N55">
            <v>4</v>
          </cell>
        </row>
        <row r="56">
          <cell r="A56" t="str">
            <v>DISPATCH 1.9 VAN SPV2</v>
          </cell>
          <cell r="B56" t="str">
            <v>DISPATCH 1.9 VAN</v>
          </cell>
          <cell r="C56" t="str">
            <v>DISPATCH 1.9 VAN (2)</v>
          </cell>
          <cell r="E56" t="str">
            <v>SPV2</v>
          </cell>
          <cell r="F56" t="str">
            <v>SPV - NSO</v>
          </cell>
          <cell r="G56" t="str">
            <v>Done</v>
          </cell>
          <cell r="H56" t="str">
            <v>Model not in use</v>
          </cell>
          <cell r="I56" t="str">
            <v>Model not in use</v>
          </cell>
          <cell r="J56" t="str">
            <v>Model not in use</v>
          </cell>
          <cell r="K56" t="str">
            <v>check Type against model</v>
          </cell>
          <cell r="L56">
            <v>1</v>
          </cell>
          <cell r="M56" t="str">
            <v>DISPATCH 1.9 VAN (2)</v>
          </cell>
          <cell r="N56">
            <v>20</v>
          </cell>
        </row>
        <row r="57">
          <cell r="A57" t="str">
            <v>DISPATCH 2.0 HDI ENT SPV1</v>
          </cell>
          <cell r="B57" t="str">
            <v>DISPATCH 2.0 HDI ENT</v>
          </cell>
          <cell r="C57" t="str">
            <v>DISPATCH 2.0 HDI ENT</v>
          </cell>
          <cell r="D57" t="str">
            <v>SPV</v>
          </cell>
          <cell r="E57" t="str">
            <v>SPV1</v>
          </cell>
          <cell r="F57" t="str">
            <v>SPV - BASE VAN</v>
          </cell>
          <cell r="G57" t="str">
            <v>Done</v>
          </cell>
          <cell r="H57" t="str">
            <v>SPV1</v>
          </cell>
          <cell r="I57" t="str">
            <v>SPV1</v>
          </cell>
          <cell r="J57" t="str">
            <v>SPV1</v>
          </cell>
          <cell r="K57"/>
          <cell r="L57">
            <v>2</v>
          </cell>
          <cell r="M57" t="str">
            <v>keep</v>
          </cell>
          <cell r="N57">
            <v>4</v>
          </cell>
        </row>
        <row r="58">
          <cell r="A58" t="str">
            <v>DISPATCH 2.0 HDI ENT SPV2</v>
          </cell>
          <cell r="B58" t="str">
            <v>DISPATCH 2.0 HDI ENT</v>
          </cell>
          <cell r="C58" t="str">
            <v>DISPATCH 2.0 ENT (2)</v>
          </cell>
          <cell r="E58" t="str">
            <v>SPV2</v>
          </cell>
          <cell r="F58" t="str">
            <v>SPV - NSO</v>
          </cell>
          <cell r="G58" t="str">
            <v>Done</v>
          </cell>
          <cell r="H58" t="str">
            <v>Model not in use</v>
          </cell>
          <cell r="I58" t="str">
            <v>Model not in use</v>
          </cell>
          <cell r="J58" t="str">
            <v>Model not in use</v>
          </cell>
          <cell r="K58" t="str">
            <v>check Type against model</v>
          </cell>
          <cell r="L58">
            <v>4</v>
          </cell>
          <cell r="M58" t="str">
            <v>DISPATCH 2.0 ENT (2)</v>
          </cell>
          <cell r="N58">
            <v>20</v>
          </cell>
        </row>
        <row r="59">
          <cell r="A59" t="str">
            <v>DISPATCH 2.0 HDI ENT SPV3</v>
          </cell>
          <cell r="B59" t="str">
            <v>DISPATCH 2.0 HDI ENT</v>
          </cell>
          <cell r="C59" t="str">
            <v>DISPATCH 2.0 ENT (3)</v>
          </cell>
          <cell r="E59" t="str">
            <v>SPV3</v>
          </cell>
          <cell r="F59" t="str">
            <v>SPV - E&amp;M</v>
          </cell>
          <cell r="G59" t="str">
            <v>Done</v>
          </cell>
          <cell r="H59" t="str">
            <v>Model not in use</v>
          </cell>
          <cell r="I59" t="str">
            <v>Model not in use</v>
          </cell>
          <cell r="J59" t="str">
            <v>Model not in use</v>
          </cell>
          <cell r="K59" t="str">
            <v>check Type against model</v>
          </cell>
          <cell r="L59">
            <v>20</v>
          </cell>
          <cell r="M59" t="str">
            <v>DISPATCH 2.0 ENT (3)</v>
          </cell>
          <cell r="N59">
            <v>20</v>
          </cell>
        </row>
        <row r="60">
          <cell r="A60" t="str">
            <v>DISPATCH 2.0 HDI ENT SPV4</v>
          </cell>
          <cell r="B60" t="str">
            <v>DISPATCH 2.0 HDI ENT</v>
          </cell>
          <cell r="C60" t="str">
            <v>DISPATCH 2.0 ENT (4)</v>
          </cell>
          <cell r="E60" t="str">
            <v>SPV4</v>
          </cell>
          <cell r="F60" t="str">
            <v>SPV - TEMP CONTROL</v>
          </cell>
          <cell r="G60" t="str">
            <v>Done</v>
          </cell>
          <cell r="H60" t="str">
            <v>Model not in use</v>
          </cell>
          <cell r="I60" t="str">
            <v>Model not in use</v>
          </cell>
          <cell r="J60" t="str">
            <v>Model not in use</v>
          </cell>
          <cell r="K60" t="str">
            <v>check Type against model</v>
          </cell>
          <cell r="L60">
            <v>5</v>
          </cell>
          <cell r="M60" t="str">
            <v>DISPATCH 2.0 ENT (4)</v>
          </cell>
          <cell r="N60">
            <v>20</v>
          </cell>
        </row>
        <row r="61">
          <cell r="A61" t="str">
            <v>DISPATCH 2.0 HDI VAN SPV1</v>
          </cell>
          <cell r="B61" t="str">
            <v>DISPATCH 2.0 HDI VAN</v>
          </cell>
          <cell r="C61" t="str">
            <v>DISPATCH 2.0 HDI VAN</v>
          </cell>
          <cell r="D61" t="str">
            <v>SPV</v>
          </cell>
          <cell r="E61" t="str">
            <v>SPV1</v>
          </cell>
          <cell r="F61" t="str">
            <v>SPV - BASE VAN</v>
          </cell>
          <cell r="G61" t="str">
            <v>Done</v>
          </cell>
          <cell r="H61" t="str">
            <v>SPV1</v>
          </cell>
          <cell r="I61" t="str">
            <v>SPV1</v>
          </cell>
          <cell r="J61" t="str">
            <v>SPV1</v>
          </cell>
          <cell r="K61"/>
          <cell r="L61">
            <v>9</v>
          </cell>
          <cell r="M61" t="str">
            <v>keep</v>
          </cell>
          <cell r="N61">
            <v>4</v>
          </cell>
        </row>
        <row r="62">
          <cell r="A62" t="str">
            <v>DISPATCH 2.0 HDI VAN SPV2</v>
          </cell>
          <cell r="B62" t="str">
            <v>DISPATCH 2.0 HDI VAN</v>
          </cell>
          <cell r="C62" t="str">
            <v>DISPATCH 2.0 HDI (2)</v>
          </cell>
          <cell r="E62" t="str">
            <v>SPV2</v>
          </cell>
          <cell r="F62" t="str">
            <v>SPV - NSO</v>
          </cell>
          <cell r="G62" t="str">
            <v>Done</v>
          </cell>
          <cell r="H62" t="str">
            <v>Model not in use</v>
          </cell>
          <cell r="I62" t="str">
            <v>Model not in use</v>
          </cell>
          <cell r="J62" t="str">
            <v>SPV2</v>
          </cell>
          <cell r="K62"/>
          <cell r="L62">
            <v>22</v>
          </cell>
          <cell r="M62" t="str">
            <v>DISPATCH 2.0 HDI (2)</v>
          </cell>
          <cell r="N62">
            <v>20</v>
          </cell>
        </row>
        <row r="63">
          <cell r="A63" t="str">
            <v>DISPATCH 2.0 HDI VAN SPV3</v>
          </cell>
          <cell r="B63" t="str">
            <v>DISPATCH 2.0 HDI VAN</v>
          </cell>
          <cell r="C63" t="str">
            <v>DISPATCH 2.0 HDI (3)</v>
          </cell>
          <cell r="E63" t="str">
            <v>SPV3</v>
          </cell>
          <cell r="F63" t="str">
            <v>SPV - E&amp;M</v>
          </cell>
          <cell r="G63" t="str">
            <v>Done</v>
          </cell>
          <cell r="H63" t="str">
            <v>Model not in use</v>
          </cell>
          <cell r="I63" t="str">
            <v>Model not in use</v>
          </cell>
          <cell r="J63" t="str">
            <v>Model not in use</v>
          </cell>
          <cell r="K63" t="str">
            <v>check Type against model</v>
          </cell>
          <cell r="L63">
            <v>7</v>
          </cell>
          <cell r="M63" t="str">
            <v>DISPATCH 2.0 HDI (3)</v>
          </cell>
          <cell r="N63">
            <v>20</v>
          </cell>
        </row>
        <row r="64">
          <cell r="A64" t="str">
            <v>DISPATCH 2.0 HDI VAN SPV4</v>
          </cell>
          <cell r="B64" t="str">
            <v>DISPATCH 2.0 HDI VAN</v>
          </cell>
          <cell r="C64" t="str">
            <v>DISPATCH 2.0 HDI (4)</v>
          </cell>
          <cell r="E64" t="str">
            <v>SPV4</v>
          </cell>
          <cell r="F64" t="str">
            <v>SPV - TEMP CONTROL</v>
          </cell>
          <cell r="G64" t="str">
            <v>Done</v>
          </cell>
          <cell r="H64" t="str">
            <v>Model not in use</v>
          </cell>
          <cell r="I64" t="str">
            <v>Model not in use</v>
          </cell>
          <cell r="J64" t="str">
            <v>Model not in use</v>
          </cell>
          <cell r="K64" t="str">
            <v>check Type against model</v>
          </cell>
          <cell r="L64">
            <v>4</v>
          </cell>
          <cell r="M64" t="str">
            <v>DISPATCH 2.0 HDI (4)</v>
          </cell>
          <cell r="N64">
            <v>20</v>
          </cell>
        </row>
        <row r="65">
          <cell r="A65" t="str">
            <v>DISPATCH HDI VAN SPV1</v>
          </cell>
          <cell r="B65" t="str">
            <v>DISPATCH HDI VAN</v>
          </cell>
          <cell r="C65" t="str">
            <v>DISPATCH HDI (1)</v>
          </cell>
          <cell r="E65" t="str">
            <v>SPV1</v>
          </cell>
          <cell r="F65" t="str">
            <v>SPV - BASE VAN</v>
          </cell>
          <cell r="G65" t="str">
            <v>Done</v>
          </cell>
          <cell r="H65" t="str">
            <v>Model not in use</v>
          </cell>
          <cell r="I65" t="str">
            <v>Model not in use</v>
          </cell>
          <cell r="J65" t="str">
            <v>SPV1</v>
          </cell>
          <cell r="K65"/>
          <cell r="L65">
            <v>13</v>
          </cell>
          <cell r="M65" t="str">
            <v>DISPATCH HDI (1)</v>
          </cell>
          <cell r="N65">
            <v>16</v>
          </cell>
        </row>
        <row r="66">
          <cell r="A66" t="str">
            <v>DISPATCH HDI VAN SPV2</v>
          </cell>
          <cell r="B66" t="str">
            <v>DISPATCH HDI VAN</v>
          </cell>
          <cell r="C66" t="str">
            <v>DISPATCH HDI VAN</v>
          </cell>
          <cell r="D66" t="str">
            <v>SPV</v>
          </cell>
          <cell r="E66" t="str">
            <v>SPV2</v>
          </cell>
          <cell r="F66" t="str">
            <v>SPV - NSO</v>
          </cell>
          <cell r="G66" t="str">
            <v>Done</v>
          </cell>
          <cell r="H66" t="str">
            <v>SPV2</v>
          </cell>
          <cell r="I66" t="str">
            <v>SPV2</v>
          </cell>
          <cell r="J66" t="str">
            <v>SPV2</v>
          </cell>
          <cell r="K66"/>
          <cell r="L66">
            <v>88</v>
          </cell>
          <cell r="M66" t="str">
            <v>keep</v>
          </cell>
          <cell r="N66">
            <v>4</v>
          </cell>
        </row>
        <row r="67">
          <cell r="A67" t="str">
            <v>DISPATCH HDI VAN SPV3</v>
          </cell>
          <cell r="B67" t="str">
            <v>DISPATCH HDI VAN</v>
          </cell>
          <cell r="C67" t="str">
            <v>DISPATCH HDI (3)</v>
          </cell>
          <cell r="E67" t="str">
            <v>SPV3</v>
          </cell>
          <cell r="F67" t="str">
            <v>SPV - E&amp;M</v>
          </cell>
          <cell r="G67" t="str">
            <v>Done</v>
          </cell>
          <cell r="H67" t="str">
            <v>Model not in use</v>
          </cell>
          <cell r="I67" t="str">
            <v>Model not in use</v>
          </cell>
          <cell r="J67" t="str">
            <v>Model not in use</v>
          </cell>
          <cell r="K67" t="str">
            <v>check Type against model</v>
          </cell>
          <cell r="L67">
            <v>23</v>
          </cell>
          <cell r="M67" t="str">
            <v>DISPATCH HDI (3)</v>
          </cell>
          <cell r="N67">
            <v>16</v>
          </cell>
        </row>
        <row r="68">
          <cell r="A68" t="str">
            <v>DISPATCH HDI VAN SPV4</v>
          </cell>
          <cell r="B68" t="str">
            <v>DISPATCH HDI VAN</v>
          </cell>
          <cell r="C68" t="str">
            <v>DISPATCH HDI (4)</v>
          </cell>
          <cell r="E68" t="str">
            <v>SPV4</v>
          </cell>
          <cell r="F68" t="str">
            <v>SPV - TEMP CONTROL</v>
          </cell>
          <cell r="G68" t="str">
            <v>Done</v>
          </cell>
          <cell r="H68" t="str">
            <v>Model not in use</v>
          </cell>
          <cell r="I68" t="str">
            <v>Model not in use</v>
          </cell>
          <cell r="J68" t="str">
            <v>Model not in use</v>
          </cell>
          <cell r="K68" t="str">
            <v>check Type against model</v>
          </cell>
          <cell r="L68">
            <v>3</v>
          </cell>
          <cell r="M68" t="str">
            <v>DISPATCH HDI (4)</v>
          </cell>
          <cell r="N68">
            <v>16</v>
          </cell>
        </row>
        <row r="69">
          <cell r="A69" t="str">
            <v>DISPATCH VAN SPV1</v>
          </cell>
          <cell r="B69" t="str">
            <v>DISPATCH VAN</v>
          </cell>
          <cell r="C69" t="str">
            <v>DISPATCH VAN</v>
          </cell>
          <cell r="D69" t="str">
            <v>SPV</v>
          </cell>
          <cell r="E69" t="str">
            <v>SPV1</v>
          </cell>
          <cell r="F69" t="str">
            <v>SPV - BASE VAN</v>
          </cell>
          <cell r="G69" t="str">
            <v>Done</v>
          </cell>
          <cell r="H69" t="str">
            <v>SPV1</v>
          </cell>
          <cell r="I69" t="str">
            <v>SPV1</v>
          </cell>
          <cell r="J69" t="str">
            <v>SPV1</v>
          </cell>
          <cell r="K69"/>
          <cell r="L69">
            <v>30</v>
          </cell>
          <cell r="M69" t="str">
            <v>keep</v>
          </cell>
          <cell r="N69">
            <v>4</v>
          </cell>
        </row>
        <row r="70">
          <cell r="A70" t="str">
            <v>DISPATCH VAN SPV2</v>
          </cell>
          <cell r="B70" t="str">
            <v>DISPATCH VAN</v>
          </cell>
          <cell r="C70" t="str">
            <v>DISPATCH VAN (2)</v>
          </cell>
          <cell r="E70" t="str">
            <v>SPV2</v>
          </cell>
          <cell r="F70" t="str">
            <v>SPV - NSO</v>
          </cell>
          <cell r="G70" t="str">
            <v>Done</v>
          </cell>
          <cell r="H70" t="str">
            <v>Model not in use</v>
          </cell>
          <cell r="I70" t="str">
            <v>Model not in use</v>
          </cell>
          <cell r="J70" t="str">
            <v>SPV2</v>
          </cell>
          <cell r="K70"/>
          <cell r="L70">
            <v>30</v>
          </cell>
          <cell r="M70" t="str">
            <v>DISPATCH VAN (2)</v>
          </cell>
          <cell r="N70">
            <v>16</v>
          </cell>
        </row>
        <row r="71">
          <cell r="A71" t="str">
            <v>DISPATCH VAN. SPV2</v>
          </cell>
          <cell r="B71" t="str">
            <v>DISPATCH VAN.</v>
          </cell>
          <cell r="C71" t="str">
            <v>DISPATCH VAN.</v>
          </cell>
          <cell r="D71" t="str">
            <v>SPV</v>
          </cell>
          <cell r="E71" t="str">
            <v>SPV2</v>
          </cell>
          <cell r="F71" t="str">
            <v>SPV - NSO</v>
          </cell>
          <cell r="G71" t="str">
            <v>Done</v>
          </cell>
          <cell r="H71" t="str">
            <v>SPV2</v>
          </cell>
          <cell r="I71" t="str">
            <v>SPV2</v>
          </cell>
          <cell r="J71" t="str">
            <v>SPV2</v>
          </cell>
          <cell r="K71"/>
          <cell r="L71">
            <v>11</v>
          </cell>
          <cell r="M71" t="str">
            <v>keep</v>
          </cell>
          <cell r="N71">
            <v>4</v>
          </cell>
        </row>
        <row r="72">
          <cell r="A72" t="str">
            <v>DISPATCH VAN. SPV3</v>
          </cell>
          <cell r="B72" t="str">
            <v>DISPATCH VAN.</v>
          </cell>
          <cell r="C72" t="str">
            <v>DISPATCH VAN (3)</v>
          </cell>
          <cell r="E72" t="str">
            <v>SPV3</v>
          </cell>
          <cell r="F72" t="str">
            <v>SPV - E&amp;M</v>
          </cell>
          <cell r="G72" t="str">
            <v>Done</v>
          </cell>
          <cell r="H72" t="str">
            <v>Model not in use</v>
          </cell>
          <cell r="I72" t="str">
            <v>Model not in use</v>
          </cell>
          <cell r="J72" t="str">
            <v>Model not in use</v>
          </cell>
          <cell r="K72" t="str">
            <v>check Type against model</v>
          </cell>
          <cell r="L72">
            <v>1</v>
          </cell>
          <cell r="M72" t="str">
            <v>DISPATCH VAN (3)</v>
          </cell>
          <cell r="N72">
            <v>16</v>
          </cell>
        </row>
        <row r="73">
          <cell r="A73" t="str">
            <v>DUMPER Existing Type</v>
          </cell>
          <cell r="B73" t="str">
            <v>DUMPER</v>
          </cell>
          <cell r="C73" t="str">
            <v>DUMPER</v>
          </cell>
          <cell r="D73" t="str">
            <v>P5</v>
          </cell>
          <cell r="E73" t="str">
            <v>Existing Type</v>
          </cell>
          <cell r="F73" t="e">
            <v>#N/A</v>
          </cell>
          <cell r="G73" t="str">
            <v>Done</v>
          </cell>
          <cell r="L73">
            <v>1</v>
          </cell>
          <cell r="N73">
            <v>0</v>
          </cell>
        </row>
        <row r="74">
          <cell r="A74" t="str">
            <v>DUMPERS 1.0-2.0T MAX Existing Type</v>
          </cell>
          <cell r="B74" t="str">
            <v>DUMPERS 1.0-2.0T MAX</v>
          </cell>
          <cell r="C74" t="str">
            <v>DUMPERS 1.0-2.0T MAX</v>
          </cell>
          <cell r="D74" t="str">
            <v>P5</v>
          </cell>
          <cell r="E74" t="str">
            <v>Existing Type</v>
          </cell>
          <cell r="F74" t="e">
            <v>#N/A</v>
          </cell>
          <cell r="G74" t="str">
            <v>Done</v>
          </cell>
          <cell r="L74">
            <v>1</v>
          </cell>
          <cell r="N74">
            <v>0</v>
          </cell>
        </row>
        <row r="75">
          <cell r="A75" t="str">
            <v>ESCORT 75 1.8D VAN CDV1</v>
          </cell>
          <cell r="B75" t="str">
            <v>ESCORT 75 1.8D VAN</v>
          </cell>
          <cell r="C75" t="str">
            <v>ESCORT 75 1.8D VAN</v>
          </cell>
          <cell r="D75" t="str">
            <v>CDV</v>
          </cell>
          <cell r="E75" t="str">
            <v>CDV1</v>
          </cell>
          <cell r="F75" t="str">
            <v>CDV - BASE VAN</v>
          </cell>
          <cell r="G75" t="str">
            <v>Done</v>
          </cell>
          <cell r="H75" t="str">
            <v>CDV1</v>
          </cell>
          <cell r="I75" t="str">
            <v>CDV1</v>
          </cell>
          <cell r="J75" t="str">
            <v>CDV1</v>
          </cell>
          <cell r="K75"/>
          <cell r="L75">
            <v>12</v>
          </cell>
          <cell r="N75">
            <v>0</v>
          </cell>
        </row>
        <row r="76">
          <cell r="A76" t="str">
            <v>EXC HYD 95 Existing Type</v>
          </cell>
          <cell r="B76" t="str">
            <v>EXC HYD 95</v>
          </cell>
          <cell r="C76" t="str">
            <v>EXC HYD 95</v>
          </cell>
          <cell r="D76" t="str">
            <v>P1</v>
          </cell>
          <cell r="E76" t="str">
            <v>Existing Type</v>
          </cell>
          <cell r="F76" t="e">
            <v>#N/A</v>
          </cell>
          <cell r="G76" t="str">
            <v>Done</v>
          </cell>
          <cell r="L76">
            <v>1</v>
          </cell>
          <cell r="N76">
            <v>0</v>
          </cell>
        </row>
        <row r="77">
          <cell r="A77" t="str">
            <v>EXC MINI FULL CAB 3t Existing Type</v>
          </cell>
          <cell r="B77" t="str">
            <v>EXC MINI FULL CAB 3t</v>
          </cell>
          <cell r="C77" t="str">
            <v>EXC MINI FULL CAB 3t</v>
          </cell>
          <cell r="D77" t="str">
            <v>P11</v>
          </cell>
          <cell r="E77" t="str">
            <v>Existing Type</v>
          </cell>
          <cell r="F77" t="e">
            <v>#N/A</v>
          </cell>
          <cell r="G77" t="str">
            <v>Done</v>
          </cell>
          <cell r="L77">
            <v>1</v>
          </cell>
          <cell r="N77">
            <v>0</v>
          </cell>
        </row>
        <row r="78">
          <cell r="A78" t="str">
            <v>EXC WHEELED 360 13 Existing Type</v>
          </cell>
          <cell r="B78" t="str">
            <v>EXC WHEELED 360 13</v>
          </cell>
          <cell r="C78" t="str">
            <v>EXC WHEELED 360 13</v>
          </cell>
          <cell r="D78" t="str">
            <v>P8</v>
          </cell>
          <cell r="E78" t="str">
            <v>Existing Type</v>
          </cell>
          <cell r="F78" t="e">
            <v>#N/A</v>
          </cell>
          <cell r="G78" t="str">
            <v>Done</v>
          </cell>
          <cell r="L78">
            <v>1</v>
          </cell>
          <cell r="N78">
            <v>0</v>
          </cell>
        </row>
        <row r="79">
          <cell r="A79" t="str">
            <v>FORKLIFT Existing Type</v>
          </cell>
          <cell r="B79" t="str">
            <v>FORKLIFT</v>
          </cell>
          <cell r="C79" t="str">
            <v>FORKLIFT</v>
          </cell>
          <cell r="D79" t="str">
            <v>P3</v>
          </cell>
          <cell r="E79" t="str">
            <v>Existing Type</v>
          </cell>
          <cell r="F79" t="e">
            <v>#N/A</v>
          </cell>
          <cell r="G79" t="str">
            <v>Done</v>
          </cell>
          <cell r="L79">
            <v>1</v>
          </cell>
          <cell r="N79">
            <v>0</v>
          </cell>
        </row>
        <row r="80">
          <cell r="A80" t="str">
            <v>FORKLIFT 2.5t Existing Type</v>
          </cell>
          <cell r="B80" t="str">
            <v>FORKLIFT 2.5t</v>
          </cell>
          <cell r="C80" t="str">
            <v>FORKLIFT 2.5t</v>
          </cell>
          <cell r="D80" t="str">
            <v>P3</v>
          </cell>
          <cell r="E80" t="str">
            <v>Existing Type</v>
          </cell>
          <cell r="F80" t="e">
            <v>#N/A</v>
          </cell>
          <cell r="G80" t="str">
            <v>Done</v>
          </cell>
          <cell r="L80">
            <v>3</v>
          </cell>
          <cell r="N80">
            <v>0</v>
          </cell>
        </row>
        <row r="81">
          <cell r="A81" t="str">
            <v>FORKLIFT H50H Existing Type</v>
          </cell>
          <cell r="B81" t="str">
            <v>FORKLIFT H50H</v>
          </cell>
          <cell r="C81" t="str">
            <v>FORKLIFT H50H</v>
          </cell>
          <cell r="D81" t="str">
            <v>P3</v>
          </cell>
          <cell r="E81" t="str">
            <v>Existing Type</v>
          </cell>
          <cell r="F81" t="e">
            <v>#N/A</v>
          </cell>
          <cell r="G81" t="str">
            <v>Done</v>
          </cell>
          <cell r="L81">
            <v>1</v>
          </cell>
          <cell r="N81">
            <v>0</v>
          </cell>
        </row>
        <row r="82">
          <cell r="A82" t="str">
            <v>FREELANDER 4x46</v>
          </cell>
          <cell r="B82" t="str">
            <v>FREELANDER</v>
          </cell>
          <cell r="C82" t="str">
            <v>FREELANDER</v>
          </cell>
          <cell r="D82" t="str">
            <v>4x4</v>
          </cell>
          <cell r="E82" t="str">
            <v>4x46</v>
          </cell>
          <cell r="F82" t="str">
            <v>4x4 Hardtop (Landrover)</v>
          </cell>
          <cell r="G82" t="str">
            <v>Done</v>
          </cell>
          <cell r="H82" t="str">
            <v>4X46</v>
          </cell>
          <cell r="I82" t="str">
            <v>4X46</v>
          </cell>
          <cell r="J82" t="str">
            <v>4X46</v>
          </cell>
          <cell r="K82"/>
          <cell r="L82">
            <v>2</v>
          </cell>
          <cell r="N82">
            <v>0</v>
          </cell>
        </row>
        <row r="83">
          <cell r="A83" t="str">
            <v>FREELANDER P/UP 4x46</v>
          </cell>
          <cell r="B83" t="str">
            <v>FREELANDER P/UP</v>
          </cell>
          <cell r="C83" t="str">
            <v>FREELANDER P/UP</v>
          </cell>
          <cell r="D83" t="str">
            <v>4x4</v>
          </cell>
          <cell r="E83" t="str">
            <v>4x46</v>
          </cell>
          <cell r="F83" t="str">
            <v>4x4 Hardtop (Landrover)</v>
          </cell>
          <cell r="G83" t="str">
            <v>Done</v>
          </cell>
          <cell r="H83" t="str">
            <v>4X46</v>
          </cell>
          <cell r="I83" t="str">
            <v>4X46</v>
          </cell>
          <cell r="J83" t="str">
            <v>4X46</v>
          </cell>
          <cell r="K83"/>
          <cell r="L83">
            <v>7</v>
          </cell>
          <cell r="N83">
            <v>0</v>
          </cell>
        </row>
        <row r="84">
          <cell r="A84" t="str">
            <v>FREELANDER TD4 4x46</v>
          </cell>
          <cell r="B84" t="str">
            <v>FREELANDER TD4</v>
          </cell>
          <cell r="C84" t="str">
            <v>FREELANDER TD4</v>
          </cell>
          <cell r="D84" t="str">
            <v>4x4</v>
          </cell>
          <cell r="E84" t="str">
            <v>4x46</v>
          </cell>
          <cell r="F84" t="str">
            <v>4x4 Hardtop (Landrover)</v>
          </cell>
          <cell r="G84" t="str">
            <v>Done</v>
          </cell>
          <cell r="H84" t="str">
            <v>4X46</v>
          </cell>
          <cell r="I84" t="str">
            <v>4X46</v>
          </cell>
          <cell r="J84" t="str">
            <v>4X46</v>
          </cell>
          <cell r="K84"/>
          <cell r="L84">
            <v>1</v>
          </cell>
          <cell r="N84">
            <v>0</v>
          </cell>
        </row>
        <row r="85">
          <cell r="A85" t="str">
            <v>GEN 20.0 ROAD TOW Existing Type</v>
          </cell>
          <cell r="B85" t="str">
            <v>GEN 20.0 ROAD TOW</v>
          </cell>
          <cell r="C85" t="str">
            <v>GEN 20.0 ROAD TOW</v>
          </cell>
          <cell r="D85" t="str">
            <v>P6</v>
          </cell>
          <cell r="E85" t="str">
            <v>Existing Type</v>
          </cell>
          <cell r="F85" t="e">
            <v>#N/A</v>
          </cell>
          <cell r="G85" t="str">
            <v>Done</v>
          </cell>
          <cell r="L85">
            <v>2</v>
          </cell>
          <cell r="N85">
            <v>0</v>
          </cell>
        </row>
        <row r="86">
          <cell r="A86" t="str">
            <v>GEN PORTABLE Existing Type</v>
          </cell>
          <cell r="B86" t="str">
            <v>GEN PORTABLE</v>
          </cell>
          <cell r="C86" t="str">
            <v>GEN PORTABLE</v>
          </cell>
          <cell r="D86" t="str">
            <v>P6</v>
          </cell>
          <cell r="E86" t="str">
            <v>Existing Type</v>
          </cell>
          <cell r="F86" t="e">
            <v>#N/A</v>
          </cell>
          <cell r="G86" t="str">
            <v>Done</v>
          </cell>
          <cell r="L86">
            <v>1</v>
          </cell>
          <cell r="N86">
            <v>0</v>
          </cell>
        </row>
        <row r="87">
          <cell r="A87" t="str">
            <v>GENERATOR Existing Type</v>
          </cell>
          <cell r="B87" t="str">
            <v>GENERATOR</v>
          </cell>
          <cell r="C87" t="str">
            <v>GENERATOR</v>
          </cell>
          <cell r="D87" t="str">
            <v>P6</v>
          </cell>
          <cell r="E87" t="str">
            <v>Existing Type</v>
          </cell>
          <cell r="F87" t="e">
            <v>#N/A</v>
          </cell>
          <cell r="G87" t="str">
            <v>Done</v>
          </cell>
          <cell r="L87">
            <v>1</v>
          </cell>
          <cell r="N87">
            <v>0</v>
          </cell>
        </row>
        <row r="88">
          <cell r="A88" t="str">
            <v>GENERATOR 2.7KVA Existing Type</v>
          </cell>
          <cell r="B88" t="str">
            <v>GENERATOR 2.7KVA</v>
          </cell>
          <cell r="C88" t="str">
            <v>GENERATOR 2.7KVA</v>
          </cell>
          <cell r="D88" t="str">
            <v>P8</v>
          </cell>
          <cell r="E88" t="str">
            <v>Existing Type</v>
          </cell>
          <cell r="F88" t="e">
            <v>#N/A</v>
          </cell>
          <cell r="G88" t="str">
            <v>Done</v>
          </cell>
          <cell r="L88">
            <v>1</v>
          </cell>
          <cell r="N88">
            <v>0</v>
          </cell>
        </row>
        <row r="89">
          <cell r="A89" t="str">
            <v>GENERATOR TRAILER Existing Type</v>
          </cell>
          <cell r="B89" t="str">
            <v>GENERATOR TRAILER</v>
          </cell>
          <cell r="C89" t="str">
            <v>GENERATOR TRAILER</v>
          </cell>
          <cell r="D89" t="str">
            <v>P8</v>
          </cell>
          <cell r="E89" t="str">
            <v>Existing Type</v>
          </cell>
          <cell r="F89" t="e">
            <v>#N/A</v>
          </cell>
          <cell r="G89" t="str">
            <v>Done</v>
          </cell>
          <cell r="L89">
            <v>3</v>
          </cell>
          <cell r="N89">
            <v>0</v>
          </cell>
        </row>
        <row r="90">
          <cell r="A90" t="str">
            <v>GRITTER Existing Type</v>
          </cell>
          <cell r="B90" t="str">
            <v>GRITTER</v>
          </cell>
          <cell r="C90" t="str">
            <v>GRITTER</v>
          </cell>
          <cell r="D90" t="str">
            <v>P1</v>
          </cell>
          <cell r="E90" t="str">
            <v>Existing Type</v>
          </cell>
          <cell r="F90" t="e">
            <v>#N/A</v>
          </cell>
          <cell r="G90" t="str">
            <v>Done</v>
          </cell>
          <cell r="L90">
            <v>1</v>
          </cell>
          <cell r="N90">
            <v>0</v>
          </cell>
        </row>
        <row r="91">
          <cell r="A91" t="str">
            <v>HI LUX 2.8D 4x4 4x41</v>
          </cell>
          <cell r="B91" t="str">
            <v>HI LUX 2.8D 4x4</v>
          </cell>
          <cell r="C91" t="str">
            <v>HI LUX 2.8D 4x4</v>
          </cell>
          <cell r="D91" t="str">
            <v>4x4</v>
          </cell>
          <cell r="E91" t="str">
            <v>4x41</v>
          </cell>
          <cell r="F91" t="str">
            <v>4x4 Pickup S/C</v>
          </cell>
          <cell r="G91" t="str">
            <v>Done</v>
          </cell>
          <cell r="H91" t="str">
            <v>4X41</v>
          </cell>
          <cell r="I91" t="str">
            <v>4X41</v>
          </cell>
          <cell r="J91" t="str">
            <v>4X41</v>
          </cell>
          <cell r="K91"/>
          <cell r="L91">
            <v>1</v>
          </cell>
          <cell r="N91">
            <v>0</v>
          </cell>
        </row>
        <row r="92">
          <cell r="A92" t="str">
            <v>HI LUX 4x4 4x41</v>
          </cell>
          <cell r="B92" t="str">
            <v>HI LUX 4x4</v>
          </cell>
          <cell r="C92" t="str">
            <v>HI LUX 4x4</v>
          </cell>
          <cell r="D92" t="str">
            <v>4x4</v>
          </cell>
          <cell r="E92" t="str">
            <v>4x41</v>
          </cell>
          <cell r="F92" t="str">
            <v>4x4 Pickup S/C</v>
          </cell>
          <cell r="G92" t="str">
            <v>Done</v>
          </cell>
          <cell r="H92" t="str">
            <v>4X41</v>
          </cell>
          <cell r="I92" t="str">
            <v>4X41</v>
          </cell>
          <cell r="J92" t="str">
            <v>4X41</v>
          </cell>
          <cell r="K92"/>
          <cell r="L92">
            <v>8</v>
          </cell>
          <cell r="N92">
            <v>0</v>
          </cell>
        </row>
        <row r="93">
          <cell r="A93" t="str">
            <v>HI LUX P/UP 4x4 4x41</v>
          </cell>
          <cell r="B93" t="str">
            <v>HI LUX P/UP 4x4</v>
          </cell>
          <cell r="C93" t="str">
            <v>HI LUX P/UP 4x4</v>
          </cell>
          <cell r="D93" t="str">
            <v>4x4</v>
          </cell>
          <cell r="E93" t="str">
            <v>4x41</v>
          </cell>
          <cell r="F93" t="str">
            <v>4x4 Pickup S/C</v>
          </cell>
          <cell r="G93" t="str">
            <v>Done</v>
          </cell>
          <cell r="H93" t="str">
            <v>4X41</v>
          </cell>
          <cell r="I93" t="str">
            <v>4X41</v>
          </cell>
          <cell r="J93" t="str">
            <v>4X41</v>
          </cell>
          <cell r="K93"/>
          <cell r="L93">
            <v>22</v>
          </cell>
          <cell r="N93">
            <v>0</v>
          </cell>
        </row>
        <row r="94">
          <cell r="A94" t="str">
            <v>JETTING MACHINE Existing Type</v>
          </cell>
          <cell r="B94" t="str">
            <v>JETTING MACHINE</v>
          </cell>
          <cell r="C94" t="str">
            <v>JETTING MACHINE</v>
          </cell>
          <cell r="D94" t="str">
            <v>P7</v>
          </cell>
          <cell r="E94" t="str">
            <v>Existing Type</v>
          </cell>
          <cell r="F94" t="e">
            <v>#N/A</v>
          </cell>
          <cell r="G94" t="str">
            <v>Done</v>
          </cell>
          <cell r="L94">
            <v>2</v>
          </cell>
          <cell r="N94">
            <v>0</v>
          </cell>
        </row>
        <row r="95">
          <cell r="A95" t="str">
            <v>JETTING TRL Existing Type</v>
          </cell>
          <cell r="B95" t="str">
            <v>JETTING TRL</v>
          </cell>
          <cell r="C95" t="str">
            <v>JETTING TRL</v>
          </cell>
          <cell r="D95" t="str">
            <v>P7</v>
          </cell>
          <cell r="E95" t="str">
            <v>Existing Type</v>
          </cell>
          <cell r="F95" t="e">
            <v>#N/A</v>
          </cell>
          <cell r="G95" t="str">
            <v>Done</v>
          </cell>
          <cell r="L95">
            <v>1</v>
          </cell>
          <cell r="N95">
            <v>0</v>
          </cell>
        </row>
        <row r="96">
          <cell r="A96" t="str">
            <v>KANGOO 4x4 CDV6</v>
          </cell>
          <cell r="B96" t="str">
            <v>KANGOO 4x4</v>
          </cell>
          <cell r="C96" t="str">
            <v>KANGOO 4x4</v>
          </cell>
          <cell r="D96" t="str">
            <v>4x4(V)</v>
          </cell>
          <cell r="E96" t="str">
            <v>CDV6</v>
          </cell>
          <cell r="F96" t="str">
            <v>CDV - ALL TERRAIN</v>
          </cell>
          <cell r="G96" t="str">
            <v>Done</v>
          </cell>
          <cell r="H96" t="str">
            <v>CDV6</v>
          </cell>
          <cell r="I96" t="str">
            <v>CDV6</v>
          </cell>
          <cell r="J96" t="str">
            <v>CDV6</v>
          </cell>
          <cell r="K96"/>
          <cell r="L96">
            <v>39</v>
          </cell>
          <cell r="M96" t="str">
            <v>keep</v>
          </cell>
          <cell r="N96">
            <v>4</v>
          </cell>
        </row>
        <row r="97">
          <cell r="A97" t="str">
            <v>KANGOO 4x4 CDV7</v>
          </cell>
          <cell r="B97" t="str">
            <v>KANGOO 4x4</v>
          </cell>
          <cell r="C97" t="str">
            <v>KANGOO 4x4 (TC)</v>
          </cell>
          <cell r="E97" t="str">
            <v>CDV7</v>
          </cell>
          <cell r="F97" t="str">
            <v>CDV-ALL TERRAIN(TC)</v>
          </cell>
          <cell r="G97" t="str">
            <v>Done</v>
          </cell>
          <cell r="H97" t="str">
            <v>Model not in use</v>
          </cell>
          <cell r="I97" t="str">
            <v>Model not in use</v>
          </cell>
          <cell r="J97" t="str">
            <v>Model not in use</v>
          </cell>
          <cell r="K97" t="str">
            <v>check Type against model</v>
          </cell>
          <cell r="L97">
            <v>8</v>
          </cell>
          <cell r="M97" t="str">
            <v>KANGOO 4x4 (TC)</v>
          </cell>
          <cell r="N97">
            <v>15</v>
          </cell>
        </row>
        <row r="98">
          <cell r="A98" t="str">
            <v>LOADER EXC 4X2 S/D Existing Type</v>
          </cell>
          <cell r="B98" t="str">
            <v>LOADER EXC 4X2 S/D</v>
          </cell>
          <cell r="C98" t="str">
            <v>LOADER EXC 4X2 S/D</v>
          </cell>
          <cell r="D98" t="str">
            <v>P3</v>
          </cell>
          <cell r="E98" t="str">
            <v>Existing Type</v>
          </cell>
          <cell r="F98" t="e">
            <v>#N/A</v>
          </cell>
          <cell r="G98" t="str">
            <v>Done</v>
          </cell>
          <cell r="L98">
            <v>3</v>
          </cell>
          <cell r="N98">
            <v>0</v>
          </cell>
        </row>
        <row r="99">
          <cell r="A99" t="str">
            <v>LT35 VAN 3.5T7</v>
          </cell>
          <cell r="B99" t="str">
            <v>LT35 VAN</v>
          </cell>
          <cell r="C99" t="str">
            <v>LT35 VAN</v>
          </cell>
          <cell r="D99" t="str">
            <v>3.5T</v>
          </cell>
          <cell r="E99" t="str">
            <v>3.5T7</v>
          </cell>
          <cell r="F99" t="str">
            <v>3.5T Van - BASE VAN</v>
          </cell>
          <cell r="G99" t="str">
            <v>Done</v>
          </cell>
          <cell r="H99" t="str">
            <v>3.5T7</v>
          </cell>
          <cell r="I99" t="str">
            <v>3.5T7</v>
          </cell>
          <cell r="J99" t="str">
            <v>3.5T7</v>
          </cell>
          <cell r="K99"/>
          <cell r="L99">
            <v>1</v>
          </cell>
          <cell r="N99">
            <v>0</v>
          </cell>
        </row>
        <row r="100">
          <cell r="A100" t="str">
            <v>LT46 VAN (JP) 4.6T1</v>
          </cell>
          <cell r="B100" t="str">
            <v>LT46 VAN (JP)</v>
          </cell>
          <cell r="C100" t="str">
            <v>LT46 VAN (JP)</v>
          </cell>
          <cell r="D100" t="str">
            <v>7.5T(JP)</v>
          </cell>
          <cell r="E100" t="str">
            <v>4.6T1</v>
          </cell>
          <cell r="F100" t="str">
            <v>4.6T Van - JETTER</v>
          </cell>
          <cell r="G100" t="str">
            <v>Done</v>
          </cell>
          <cell r="H100" t="str">
            <v>4.6T1</v>
          </cell>
          <cell r="I100" t="str">
            <v>4.6T1</v>
          </cell>
          <cell r="J100" t="str">
            <v>4.6T1</v>
          </cell>
          <cell r="K100"/>
          <cell r="L100">
            <v>54</v>
          </cell>
          <cell r="N100">
            <v>0</v>
          </cell>
        </row>
        <row r="101">
          <cell r="A101" t="str">
            <v>MAXUS 3.5T VAN 3.5T7</v>
          </cell>
          <cell r="B101" t="str">
            <v>MAXUS 3.5T VAN</v>
          </cell>
          <cell r="C101" t="str">
            <v>MAXUS 3.5T VAN</v>
          </cell>
          <cell r="D101" t="str">
            <v>3.5T</v>
          </cell>
          <cell r="E101" t="str">
            <v>3.5T7</v>
          </cell>
          <cell r="F101" t="str">
            <v>3.5T Van - BASE VAN</v>
          </cell>
          <cell r="G101" t="str">
            <v>Done</v>
          </cell>
          <cell r="H101" t="str">
            <v>3.5T7</v>
          </cell>
          <cell r="I101" t="str">
            <v>3.5T7</v>
          </cell>
          <cell r="J101" t="str">
            <v>3.5T7</v>
          </cell>
          <cell r="K101"/>
          <cell r="L101">
            <v>1</v>
          </cell>
          <cell r="N101">
            <v>0</v>
          </cell>
        </row>
        <row r="102">
          <cell r="A102" t="str">
            <v>MOWER 221 M28 Existing Type</v>
          </cell>
          <cell r="B102" t="str">
            <v>MOWER 221 M28</v>
          </cell>
          <cell r="C102" t="str">
            <v>MOWER 221 M28</v>
          </cell>
          <cell r="D102" t="str">
            <v>P5</v>
          </cell>
          <cell r="E102" t="str">
            <v>Existing Type</v>
          </cell>
          <cell r="F102" t="e">
            <v>#N/A</v>
          </cell>
          <cell r="G102" t="str">
            <v>Done</v>
          </cell>
          <cell r="L102">
            <v>1</v>
          </cell>
          <cell r="N102">
            <v>0</v>
          </cell>
        </row>
        <row r="103">
          <cell r="A103" t="str">
            <v>MOWER RIDE-ON Existing Type</v>
          </cell>
          <cell r="B103" t="str">
            <v>MOWER RIDE-ON</v>
          </cell>
          <cell r="C103" t="str">
            <v>MOWER RIDE-ON</v>
          </cell>
          <cell r="D103" t="str">
            <v>P5</v>
          </cell>
          <cell r="E103" t="str">
            <v>Existing Type</v>
          </cell>
          <cell r="F103" t="e">
            <v>#N/A</v>
          </cell>
          <cell r="G103" t="str">
            <v>Done</v>
          </cell>
          <cell r="L103">
            <v>1</v>
          </cell>
          <cell r="N103">
            <v>0</v>
          </cell>
        </row>
        <row r="104">
          <cell r="A104" t="str">
            <v>MOWER SG17 Existing Type</v>
          </cell>
          <cell r="B104" t="str">
            <v>MOWER SG17</v>
          </cell>
          <cell r="C104" t="str">
            <v>MOWER SG17</v>
          </cell>
          <cell r="D104" t="str">
            <v>P5</v>
          </cell>
          <cell r="E104" t="str">
            <v>Existing Type</v>
          </cell>
          <cell r="F104" t="e">
            <v>#N/A</v>
          </cell>
          <cell r="G104" t="str">
            <v>Done</v>
          </cell>
          <cell r="L104">
            <v>2</v>
          </cell>
          <cell r="N104">
            <v>0</v>
          </cell>
        </row>
        <row r="105">
          <cell r="A105" t="str">
            <v>MULTILIFT S108R3 HGV 6</v>
          </cell>
          <cell r="B105" t="str">
            <v>MULTILIFT S108R3</v>
          </cell>
          <cell r="C105" t="str">
            <v>MULTILIFT S108R3</v>
          </cell>
          <cell r="D105" t="str">
            <v>HGV 5</v>
          </cell>
          <cell r="E105" t="str">
            <v>HGV 6</v>
          </cell>
          <cell r="F105" t="str">
            <v>32T Tkr/Multilift</v>
          </cell>
          <cell r="G105" t="str">
            <v>Done</v>
          </cell>
          <cell r="H105" t="str">
            <v>HGV 6</v>
          </cell>
          <cell r="I105" t="str">
            <v>HGV 6</v>
          </cell>
          <cell r="J105" t="str">
            <v>HGV 6</v>
          </cell>
          <cell r="K105"/>
          <cell r="L105">
            <v>1</v>
          </cell>
          <cell r="N105">
            <v>0</v>
          </cell>
        </row>
        <row r="106">
          <cell r="A106" t="str">
            <v>PLATFORM EP6 22RD2 Existing Type</v>
          </cell>
          <cell r="B106" t="str">
            <v>PLATFORM EP6 22RD2</v>
          </cell>
          <cell r="C106" t="str">
            <v>PLATFORM EP6 22RD2</v>
          </cell>
          <cell r="D106" t="str">
            <v>HGV 7</v>
          </cell>
          <cell r="E106" t="str">
            <v>Existing Type</v>
          </cell>
          <cell r="F106" t="e">
            <v>#N/A</v>
          </cell>
          <cell r="G106" t="str">
            <v>Done</v>
          </cell>
          <cell r="L106">
            <v>1</v>
          </cell>
          <cell r="N106">
            <v>0</v>
          </cell>
        </row>
        <row r="107">
          <cell r="A107" t="str">
            <v>PUMP TOWED 4" Existing Type</v>
          </cell>
          <cell r="B107" t="str">
            <v>PUMP TOWED 4"</v>
          </cell>
          <cell r="C107" t="str">
            <v>PUMP TOWED 4"</v>
          </cell>
          <cell r="D107" t="str">
            <v>P10</v>
          </cell>
          <cell r="E107" t="str">
            <v>Existing Type</v>
          </cell>
          <cell r="F107" t="e">
            <v>#N/A</v>
          </cell>
          <cell r="G107" t="str">
            <v>Done</v>
          </cell>
          <cell r="L107">
            <v>2</v>
          </cell>
          <cell r="N107">
            <v>0</v>
          </cell>
        </row>
        <row r="108">
          <cell r="A108" t="str">
            <v>PUMP TRL Existing Type</v>
          </cell>
          <cell r="B108" t="str">
            <v>PUMP TRL</v>
          </cell>
          <cell r="C108" t="str">
            <v>PUMP TRL</v>
          </cell>
          <cell r="D108" t="str">
            <v>P10</v>
          </cell>
          <cell r="E108" t="str">
            <v>Existing Type</v>
          </cell>
          <cell r="F108" t="e">
            <v>#N/A</v>
          </cell>
          <cell r="G108" t="str">
            <v>Done</v>
          </cell>
          <cell r="L108">
            <v>1</v>
          </cell>
          <cell r="N108">
            <v>0</v>
          </cell>
        </row>
        <row r="109">
          <cell r="A109" t="str">
            <v>QUAD BIKE Existing Type</v>
          </cell>
          <cell r="B109" t="str">
            <v>QUAD BIKE</v>
          </cell>
          <cell r="C109" t="str">
            <v>QUAD BIKE</v>
          </cell>
          <cell r="D109" t="str">
            <v>P5</v>
          </cell>
          <cell r="E109" t="str">
            <v>Existing Type</v>
          </cell>
          <cell r="F109" t="e">
            <v>#N/A</v>
          </cell>
          <cell r="G109" t="str">
            <v>Done</v>
          </cell>
          <cell r="L109">
            <v>11</v>
          </cell>
          <cell r="N109">
            <v>0</v>
          </cell>
        </row>
        <row r="110">
          <cell r="A110" t="str">
            <v>RANGER 2.5TD 4x41</v>
          </cell>
          <cell r="B110" t="str">
            <v>RANGER 2.5TD</v>
          </cell>
          <cell r="C110" t="str">
            <v>RANGER 2.5TD</v>
          </cell>
          <cell r="D110" t="str">
            <v>4x4</v>
          </cell>
          <cell r="E110" t="str">
            <v>4x41</v>
          </cell>
          <cell r="F110" t="str">
            <v>4x4 Pickup S/C</v>
          </cell>
          <cell r="G110" t="str">
            <v>Done</v>
          </cell>
          <cell r="H110" t="str">
            <v>4X41</v>
          </cell>
          <cell r="I110" t="str">
            <v>4X41</v>
          </cell>
          <cell r="J110" t="str">
            <v>4X41</v>
          </cell>
          <cell r="K110"/>
          <cell r="L110">
            <v>9</v>
          </cell>
          <cell r="M110" t="str">
            <v>keep</v>
          </cell>
          <cell r="N110">
            <v>4</v>
          </cell>
        </row>
        <row r="111">
          <cell r="A111" t="str">
            <v>RANGER 2.5TD 4x42</v>
          </cell>
          <cell r="B111" t="str">
            <v>RANGER 2.5TD</v>
          </cell>
          <cell r="C111" t="str">
            <v>RANGER 2.5TD (2)</v>
          </cell>
          <cell r="E111" t="str">
            <v>4x42</v>
          </cell>
          <cell r="F111" t="str">
            <v>4x4 Pickup C/C</v>
          </cell>
          <cell r="G111" t="str">
            <v>Done</v>
          </cell>
          <cell r="H111" t="str">
            <v>Model not in use</v>
          </cell>
          <cell r="I111" t="str">
            <v>Model not in use</v>
          </cell>
          <cell r="J111" t="str">
            <v>Model not in use</v>
          </cell>
          <cell r="K111" t="str">
            <v>check Type against model</v>
          </cell>
          <cell r="L111">
            <v>4</v>
          </cell>
          <cell r="M111" t="str">
            <v>RANGER 2.5TD (2)</v>
          </cell>
          <cell r="N111">
            <v>16</v>
          </cell>
        </row>
        <row r="112">
          <cell r="A112" t="str">
            <v>RANGER 2.5TD P/UP 4x41</v>
          </cell>
          <cell r="B112" t="str">
            <v>RANGER 2.5TD P/UP</v>
          </cell>
          <cell r="C112" t="str">
            <v>RANGER 2.5TD P/UP</v>
          </cell>
          <cell r="D112" t="str">
            <v>4x4</v>
          </cell>
          <cell r="E112" t="str">
            <v>4x41</v>
          </cell>
          <cell r="F112" t="str">
            <v>4x4 Pickup S/C</v>
          </cell>
          <cell r="G112" t="str">
            <v>Done</v>
          </cell>
          <cell r="H112" t="str">
            <v>4X41</v>
          </cell>
          <cell r="I112" t="str">
            <v>4X41</v>
          </cell>
          <cell r="J112" t="str">
            <v>4X41</v>
          </cell>
          <cell r="K112"/>
          <cell r="L112">
            <v>4</v>
          </cell>
          <cell r="N112">
            <v>0</v>
          </cell>
        </row>
        <row r="113">
          <cell r="A113" t="str">
            <v>RANGER 4x4 TD P/UP 4x41</v>
          </cell>
          <cell r="B113" t="str">
            <v>RANGER 4x4 TD P/UP</v>
          </cell>
          <cell r="C113" t="str">
            <v>RANGER 4x4 TD P/UP</v>
          </cell>
          <cell r="D113" t="str">
            <v>4x4</v>
          </cell>
          <cell r="E113" t="str">
            <v>4x41</v>
          </cell>
          <cell r="F113" t="str">
            <v>4x4 Pickup S/C</v>
          </cell>
          <cell r="G113" t="str">
            <v>Done</v>
          </cell>
          <cell r="H113" t="str">
            <v>4X41</v>
          </cell>
          <cell r="I113" t="str">
            <v>4X41</v>
          </cell>
          <cell r="J113" t="str">
            <v>4X41</v>
          </cell>
          <cell r="K113"/>
          <cell r="L113">
            <v>1</v>
          </cell>
          <cell r="N113">
            <v>0</v>
          </cell>
        </row>
        <row r="114">
          <cell r="A114" t="str">
            <v>RANGER DOUBLE CAB 4x42</v>
          </cell>
          <cell r="B114" t="str">
            <v>RANGER DOUBLE CAB</v>
          </cell>
          <cell r="C114" t="str">
            <v>RANGER DOUBLE CAB</v>
          </cell>
          <cell r="D114" t="str">
            <v>4x4</v>
          </cell>
          <cell r="E114" t="str">
            <v>4x42</v>
          </cell>
          <cell r="F114" t="str">
            <v>4x4 Pickup C/C</v>
          </cell>
          <cell r="G114" t="str">
            <v>Done</v>
          </cell>
          <cell r="H114" t="str">
            <v>4X42</v>
          </cell>
          <cell r="I114" t="str">
            <v>4X42</v>
          </cell>
          <cell r="J114" t="str">
            <v>4X42</v>
          </cell>
          <cell r="K114"/>
          <cell r="L114">
            <v>5</v>
          </cell>
          <cell r="M114" t="str">
            <v>keep</v>
          </cell>
          <cell r="N114">
            <v>4</v>
          </cell>
        </row>
        <row r="115">
          <cell r="A115" t="str">
            <v>RANGER DOUBLE CAB 4x44</v>
          </cell>
          <cell r="B115" t="str">
            <v>RANGER DOUBLE CAB</v>
          </cell>
          <cell r="C115" t="str">
            <v>RANGER DOUBLE CAB(4)</v>
          </cell>
          <cell r="E115" t="str">
            <v>4x44</v>
          </cell>
          <cell r="F115" t="str">
            <v>4x4 Pickup C/C - NSO</v>
          </cell>
          <cell r="G115" t="str">
            <v>Done</v>
          </cell>
          <cell r="H115" t="str">
            <v>Model not in use</v>
          </cell>
          <cell r="I115" t="str">
            <v>Model not in use</v>
          </cell>
          <cell r="J115" t="str">
            <v>4X44</v>
          </cell>
          <cell r="K115"/>
          <cell r="L115">
            <v>11</v>
          </cell>
          <cell r="M115" t="str">
            <v>RANGER DOUBLE CAB(4)</v>
          </cell>
          <cell r="N115">
            <v>20</v>
          </cell>
        </row>
        <row r="116">
          <cell r="A116" t="str">
            <v>RANGER P/UP 4x4 4x41</v>
          </cell>
          <cell r="B116" t="str">
            <v>RANGER P/UP 4x4</v>
          </cell>
          <cell r="C116" t="str">
            <v>RANGER P/UP 4x4</v>
          </cell>
          <cell r="D116" t="str">
            <v>4x4</v>
          </cell>
          <cell r="E116" t="str">
            <v>4x41</v>
          </cell>
          <cell r="F116" t="str">
            <v>4x4 Pickup S/C</v>
          </cell>
          <cell r="G116" t="str">
            <v>Done</v>
          </cell>
          <cell r="H116" t="str">
            <v>4X41</v>
          </cell>
          <cell r="I116" t="str">
            <v>4X41</v>
          </cell>
          <cell r="J116" t="str">
            <v>4X41</v>
          </cell>
          <cell r="K116"/>
          <cell r="L116">
            <v>29</v>
          </cell>
          <cell r="N116">
            <v>0</v>
          </cell>
        </row>
        <row r="117">
          <cell r="A117" t="str">
            <v>RANGER P/UP C/C 4x4 4x42</v>
          </cell>
          <cell r="B117" t="str">
            <v>RANGER P/UP C/C 4x4</v>
          </cell>
          <cell r="C117" t="str">
            <v>RANGER P/UP C/C 4x4</v>
          </cell>
          <cell r="D117" t="str">
            <v>4x4</v>
          </cell>
          <cell r="E117" t="str">
            <v>4x42</v>
          </cell>
          <cell r="F117" t="str">
            <v>4x4 Pickup C/C</v>
          </cell>
          <cell r="G117" t="str">
            <v>Done</v>
          </cell>
          <cell r="H117" t="str">
            <v>4X42</v>
          </cell>
          <cell r="I117" t="str">
            <v>4X42</v>
          </cell>
          <cell r="J117" t="str">
            <v>4X42</v>
          </cell>
          <cell r="K117"/>
          <cell r="L117">
            <v>3</v>
          </cell>
          <cell r="N117">
            <v>0</v>
          </cell>
        </row>
        <row r="118">
          <cell r="A118" t="str">
            <v>RELAY 1000D SWB VAN 3.5T7</v>
          </cell>
          <cell r="B118" t="str">
            <v>RELAY 1000D SWB VAN</v>
          </cell>
          <cell r="C118" t="str">
            <v>RELAY 1000D SWB VAN</v>
          </cell>
          <cell r="D118" t="str">
            <v>3.5T</v>
          </cell>
          <cell r="E118" t="str">
            <v>3.5T7</v>
          </cell>
          <cell r="F118" t="str">
            <v>3.5T Van - BASE VAN</v>
          </cell>
          <cell r="G118" t="str">
            <v>Done</v>
          </cell>
          <cell r="H118" t="str">
            <v>Model not in use</v>
          </cell>
          <cell r="I118" t="str">
            <v>Model not in use</v>
          </cell>
          <cell r="J118" t="str">
            <v>Model not in use</v>
          </cell>
          <cell r="K118" t="str">
            <v>check Type against model</v>
          </cell>
          <cell r="L118">
            <v>1</v>
          </cell>
          <cell r="N118">
            <v>0</v>
          </cell>
        </row>
        <row r="119">
          <cell r="A119" t="str">
            <v>RELAY C/C D/SIDE 3.5T8</v>
          </cell>
          <cell r="B119" t="str">
            <v>RELAY C/C D/SIDE</v>
          </cell>
          <cell r="C119" t="str">
            <v>RELAY C/C D/SIDE</v>
          </cell>
          <cell r="D119" t="str">
            <v>3.5T</v>
          </cell>
          <cell r="E119" t="str">
            <v>3.5T8</v>
          </cell>
          <cell r="F119" t="str">
            <v>3.5T Tipper - C/C</v>
          </cell>
          <cell r="G119" t="str">
            <v>Done</v>
          </cell>
          <cell r="H119" t="str">
            <v>3.5T8</v>
          </cell>
          <cell r="I119" t="str">
            <v>3.5T8</v>
          </cell>
          <cell r="J119" t="str">
            <v>3.5T8</v>
          </cell>
          <cell r="K119"/>
          <cell r="L119">
            <v>1</v>
          </cell>
          <cell r="M119" t="str">
            <v>keep</v>
          </cell>
          <cell r="N119">
            <v>4</v>
          </cell>
        </row>
        <row r="120">
          <cell r="A120" t="str">
            <v>RELAY C/C D/SIDE 3.5T8SL</v>
          </cell>
          <cell r="B120" t="str">
            <v>RELAY C/C D/SIDE</v>
          </cell>
          <cell r="C120" t="str">
            <v>RELAY C/C D/SID(8SL)</v>
          </cell>
          <cell r="E120" t="str">
            <v>3.5T8SL</v>
          </cell>
          <cell r="F120" t="str">
            <v>3.5T Tipper - C/C SL</v>
          </cell>
          <cell r="G120" t="str">
            <v>Done</v>
          </cell>
          <cell r="H120" t="str">
            <v>Model not in use</v>
          </cell>
          <cell r="I120" t="str">
            <v>Model not in use</v>
          </cell>
          <cell r="J120" t="str">
            <v>Model not in use</v>
          </cell>
          <cell r="K120" t="str">
            <v>check Type against model</v>
          </cell>
          <cell r="L120">
            <v>1</v>
          </cell>
          <cell r="M120" t="str">
            <v>RELAY C/C D/SID(8SL)</v>
          </cell>
          <cell r="N120">
            <v>20</v>
          </cell>
        </row>
        <row r="121">
          <cell r="A121" t="str">
            <v>RELAY C/C TIPP 3.5T8</v>
          </cell>
          <cell r="B121" t="str">
            <v>RELAY C/C TIPP</v>
          </cell>
          <cell r="C121" t="str">
            <v>RELAY C/C TIPP</v>
          </cell>
          <cell r="D121" t="str">
            <v>3.5T</v>
          </cell>
          <cell r="E121" t="str">
            <v>3.5T8</v>
          </cell>
          <cell r="F121" t="str">
            <v>3.5T Tipper - C/C</v>
          </cell>
          <cell r="G121" t="str">
            <v>Done</v>
          </cell>
          <cell r="H121" t="str">
            <v>3.5T8</v>
          </cell>
          <cell r="I121" t="str">
            <v>3.5T8</v>
          </cell>
          <cell r="J121" t="str">
            <v>3.5T8</v>
          </cell>
          <cell r="K121"/>
          <cell r="L121">
            <v>1</v>
          </cell>
          <cell r="M121" t="str">
            <v>keep</v>
          </cell>
          <cell r="N121">
            <v>4</v>
          </cell>
        </row>
        <row r="122">
          <cell r="A122" t="str">
            <v>RELAY C/C TIPP 3.5T8SL</v>
          </cell>
          <cell r="B122" t="str">
            <v>RELAY C/C TIPP</v>
          </cell>
          <cell r="C122" t="str">
            <v>RELAY C/C TIPP (8SL)</v>
          </cell>
          <cell r="E122" t="str">
            <v>3.5T8SL</v>
          </cell>
          <cell r="F122" t="str">
            <v>3.5T Tipper - C/C SL</v>
          </cell>
          <cell r="G122" t="str">
            <v>Done</v>
          </cell>
          <cell r="H122" t="str">
            <v>Model not in use</v>
          </cell>
          <cell r="I122" t="str">
            <v>Model not in use</v>
          </cell>
          <cell r="J122" t="str">
            <v>Model not in use</v>
          </cell>
          <cell r="K122" t="str">
            <v>check Type against model</v>
          </cell>
          <cell r="L122">
            <v>1</v>
          </cell>
          <cell r="M122" t="str">
            <v>RELAY C/C TIPP (8SL)</v>
          </cell>
          <cell r="N122">
            <v>20</v>
          </cell>
        </row>
        <row r="123">
          <cell r="A123" t="str">
            <v>RELAY C/C TIPP 3.5t 3.5T8</v>
          </cell>
          <cell r="B123" t="str">
            <v>RELAY C/C TIPP 3.5t</v>
          </cell>
          <cell r="C123" t="str">
            <v>RELAY C/C TIPP 3.5t</v>
          </cell>
          <cell r="D123" t="str">
            <v>3.5T</v>
          </cell>
          <cell r="E123" t="str">
            <v>3.5T8</v>
          </cell>
          <cell r="F123" t="str">
            <v>3.5T Tipper - C/C</v>
          </cell>
          <cell r="G123" t="str">
            <v>Done</v>
          </cell>
          <cell r="H123" t="str">
            <v>3.5T8</v>
          </cell>
          <cell r="I123" t="str">
            <v>3.5T8</v>
          </cell>
          <cell r="J123" t="str">
            <v>3.5T8</v>
          </cell>
          <cell r="K123"/>
          <cell r="L123">
            <v>1</v>
          </cell>
          <cell r="N123">
            <v>0</v>
          </cell>
        </row>
        <row r="124">
          <cell r="A124" t="str">
            <v>SHOGUN SPT 2.5TD CAR(M)</v>
          </cell>
          <cell r="B124" t="str">
            <v>SHOGUN SPT 2.5TD</v>
          </cell>
          <cell r="C124" t="str">
            <v>SHOGUN SPT 2.5TD</v>
          </cell>
          <cell r="D124" t="str">
            <v>4x4</v>
          </cell>
          <cell r="E124" t="str">
            <v>CAR(M)</v>
          </cell>
          <cell r="F124" t="str">
            <v>Managers Car</v>
          </cell>
          <cell r="G124" t="str">
            <v>Done</v>
          </cell>
          <cell r="H124" t="str">
            <v>CAR(M)</v>
          </cell>
          <cell r="I124" t="str">
            <v>CAR(M)</v>
          </cell>
          <cell r="J124" t="str">
            <v>CAR(M)</v>
          </cell>
          <cell r="K124"/>
          <cell r="L124">
            <v>1</v>
          </cell>
          <cell r="N124">
            <v>0</v>
          </cell>
        </row>
        <row r="125">
          <cell r="A125" t="str">
            <v>SLUDGE HOLDING TANK Existing Type</v>
          </cell>
          <cell r="B125" t="str">
            <v>SLUDGE HOLDING TANK</v>
          </cell>
          <cell r="C125" t="str">
            <v>SLUDGE HOLDING TANK</v>
          </cell>
          <cell r="D125" t="str">
            <v>P1</v>
          </cell>
          <cell r="E125" t="str">
            <v>Existing Type</v>
          </cell>
          <cell r="F125" t="e">
            <v>#N/A</v>
          </cell>
          <cell r="G125" t="str">
            <v>Done</v>
          </cell>
          <cell r="L125">
            <v>1</v>
          </cell>
          <cell r="N125">
            <v>0</v>
          </cell>
        </row>
        <row r="126">
          <cell r="A126" t="str">
            <v>SPRINTER VAN 3.5t 3.5T3</v>
          </cell>
          <cell r="B126" t="str">
            <v>SPRINTER VAN 3.5t</v>
          </cell>
          <cell r="C126" t="str">
            <v>SPRINTER VAN 3.5t(3)</v>
          </cell>
          <cell r="D126" t="str">
            <v>3.5T</v>
          </cell>
          <cell r="E126" t="str">
            <v>3.5T3</v>
          </cell>
          <cell r="F126" t="str">
            <v>3.5T Van - E&amp;M</v>
          </cell>
          <cell r="G126" t="str">
            <v>Redone</v>
          </cell>
          <cell r="H126" t="str">
            <v>Model not in use</v>
          </cell>
          <cell r="I126" t="str">
            <v>Model not in use</v>
          </cell>
          <cell r="J126" t="str">
            <v>Model not in use</v>
          </cell>
          <cell r="K126" t="str">
            <v>check Type against model</v>
          </cell>
          <cell r="L126">
            <v>1</v>
          </cell>
          <cell r="M126" t="str">
            <v>SPRINTER VAN 3.5t(3)</v>
          </cell>
          <cell r="N126">
            <v>20</v>
          </cell>
        </row>
        <row r="127">
          <cell r="A127" t="str">
            <v>SPRINTER VAN 3.5t 3.5T7</v>
          </cell>
          <cell r="B127" t="str">
            <v>SPRINTER VAN 3.5t</v>
          </cell>
          <cell r="C127" t="str">
            <v>SPRINTER VAN 3.5t</v>
          </cell>
          <cell r="E127" t="str">
            <v>3.5T7</v>
          </cell>
          <cell r="F127" t="str">
            <v>3.5T Van - BASE VAN</v>
          </cell>
          <cell r="G127" t="str">
            <v>Done</v>
          </cell>
          <cell r="H127" t="str">
            <v>3.5T7</v>
          </cell>
          <cell r="I127" t="str">
            <v>3.5T7</v>
          </cell>
          <cell r="J127" t="str">
            <v>3.5T7</v>
          </cell>
          <cell r="K127"/>
          <cell r="L127">
            <v>1</v>
          </cell>
          <cell r="M127" t="str">
            <v>keep</v>
          </cell>
          <cell r="N127">
            <v>4</v>
          </cell>
        </row>
        <row r="128">
          <cell r="A128" t="str">
            <v>SPRINTER VAN 4.6t 4.6T1</v>
          </cell>
          <cell r="B128" t="str">
            <v>SPRINTER VAN 4.6t</v>
          </cell>
          <cell r="C128" t="str">
            <v>SPRINTER VAN 4.6t</v>
          </cell>
          <cell r="D128" t="str">
            <v>7.5T</v>
          </cell>
          <cell r="E128" t="str">
            <v>4.6T1</v>
          </cell>
          <cell r="F128" t="str">
            <v>4.6T Van - JETTER</v>
          </cell>
          <cell r="G128" t="str">
            <v>Done</v>
          </cell>
          <cell r="H128" t="str">
            <v>4.6T1</v>
          </cell>
          <cell r="I128" t="str">
            <v>4.6T1</v>
          </cell>
          <cell r="J128" t="str">
            <v>4.6T1</v>
          </cell>
          <cell r="K128"/>
          <cell r="L128">
            <v>2</v>
          </cell>
          <cell r="N128">
            <v>0</v>
          </cell>
        </row>
        <row r="129">
          <cell r="A129" t="str">
            <v>TIPP 18t. HGV 1</v>
          </cell>
          <cell r="B129" t="str">
            <v>TIPP 18t.</v>
          </cell>
          <cell r="C129" t="str">
            <v>TIPP 18t.</v>
          </cell>
          <cell r="D129" t="str">
            <v>HGV 6</v>
          </cell>
          <cell r="E129" t="str">
            <v>HGV 1</v>
          </cell>
          <cell r="F129" t="str">
            <v>18T Tipper/Grab</v>
          </cell>
          <cell r="H129" t="str">
            <v>HGV 6</v>
          </cell>
          <cell r="I129" t="str">
            <v>HGV 6</v>
          </cell>
          <cell r="J129" t="str">
            <v>HGV 1</v>
          </cell>
          <cell r="K129"/>
          <cell r="L129">
            <v>5</v>
          </cell>
          <cell r="N129">
            <v>0</v>
          </cell>
        </row>
        <row r="130">
          <cell r="A130" t="str">
            <v>TIPP 3 WAY 18t HGV 1</v>
          </cell>
          <cell r="B130" t="str">
            <v>TIPP 3 WAY 18t</v>
          </cell>
          <cell r="C130" t="str">
            <v>TIPP 3 WAY 18t</v>
          </cell>
          <cell r="D130" t="str">
            <v>HGV 6</v>
          </cell>
          <cell r="E130" t="str">
            <v>HGV 1</v>
          </cell>
          <cell r="F130" t="str">
            <v>18T Tipper/Grab</v>
          </cell>
          <cell r="G130" t="str">
            <v>Done</v>
          </cell>
          <cell r="H130" t="str">
            <v>HGV 1</v>
          </cell>
          <cell r="I130" t="str">
            <v>HGV 1</v>
          </cell>
          <cell r="J130" t="str">
            <v>HGV 1</v>
          </cell>
          <cell r="K130"/>
          <cell r="L130">
            <v>4</v>
          </cell>
          <cell r="N130">
            <v>0</v>
          </cell>
        </row>
        <row r="131">
          <cell r="A131" t="str">
            <v>TIPP 3 WAY FL6.14 HGV 1</v>
          </cell>
          <cell r="B131" t="str">
            <v>TIPP 3 WAY FL6.14</v>
          </cell>
          <cell r="C131" t="str">
            <v>TIPP 3 WAY FL6.14</v>
          </cell>
          <cell r="D131" t="str">
            <v>HGV 6</v>
          </cell>
          <cell r="E131" t="str">
            <v>HGV 1</v>
          </cell>
          <cell r="F131" t="str">
            <v>18T Tipper/Grab</v>
          </cell>
          <cell r="G131" t="str">
            <v>Done</v>
          </cell>
          <cell r="H131" t="str">
            <v>HGV 1</v>
          </cell>
          <cell r="I131" t="str">
            <v>HGV 1</v>
          </cell>
          <cell r="J131" t="str">
            <v>HGV 1</v>
          </cell>
          <cell r="K131"/>
          <cell r="L131">
            <v>1</v>
          </cell>
          <cell r="N131">
            <v>0</v>
          </cell>
        </row>
        <row r="132">
          <cell r="A132" t="str">
            <v>TIPP 3 WAY FL6.18 HGV 1</v>
          </cell>
          <cell r="B132" t="str">
            <v>TIPP 3 WAY FL6.18</v>
          </cell>
          <cell r="C132" t="str">
            <v>TIPP 3 WAY FL6.18</v>
          </cell>
          <cell r="D132" t="str">
            <v>HGV 6</v>
          </cell>
          <cell r="E132" t="str">
            <v>HGV 1</v>
          </cell>
          <cell r="F132" t="str">
            <v>18T Tipper/Grab</v>
          </cell>
          <cell r="H132" t="str">
            <v>HGV 6</v>
          </cell>
          <cell r="I132" t="str">
            <v>HGV 1</v>
          </cell>
          <cell r="J132" t="str">
            <v>HGV 1</v>
          </cell>
          <cell r="K132"/>
          <cell r="L132">
            <v>5</v>
          </cell>
          <cell r="N132">
            <v>0</v>
          </cell>
        </row>
        <row r="133">
          <cell r="A133" t="str">
            <v>TIPP ATEGO 7.5t 7.5T2</v>
          </cell>
          <cell r="B133" t="str">
            <v>TIPP ATEGO 7.5t</v>
          </cell>
          <cell r="C133" t="str">
            <v>TIPP ATEGO 7.5t (2)</v>
          </cell>
          <cell r="D133" t="str">
            <v>7.5T</v>
          </cell>
          <cell r="E133" t="str">
            <v>7.5T2</v>
          </cell>
          <cell r="F133" t="str">
            <v>7.5T Tipper/Grab</v>
          </cell>
          <cell r="G133" t="str">
            <v>Done</v>
          </cell>
          <cell r="H133" t="str">
            <v>Model not in use</v>
          </cell>
          <cell r="I133" t="str">
            <v>Model not in use</v>
          </cell>
          <cell r="J133" t="str">
            <v>Model not in use</v>
          </cell>
          <cell r="K133" t="str">
            <v>check Type against model</v>
          </cell>
          <cell r="L133">
            <v>8</v>
          </cell>
          <cell r="M133" t="str">
            <v>TIPP ATEGO 7.5t (2)</v>
          </cell>
          <cell r="N133">
            <v>19</v>
          </cell>
        </row>
        <row r="134">
          <cell r="A134" t="str">
            <v>TIPP ATEGO 7.5t 7.5T4</v>
          </cell>
          <cell r="B134" t="str">
            <v>TIPP ATEGO 7.5t</v>
          </cell>
          <cell r="C134" t="str">
            <v>TIPP ATEGO 7.5t (4)</v>
          </cell>
          <cell r="E134" t="str">
            <v>7.5T4</v>
          </cell>
          <cell r="F134" t="str">
            <v>7-10T Tpp/Pod/Grb/AD</v>
          </cell>
          <cell r="G134" t="str">
            <v>Done</v>
          </cell>
          <cell r="H134" t="str">
            <v>Model not in use</v>
          </cell>
          <cell r="I134" t="str">
            <v>Model not in use</v>
          </cell>
          <cell r="J134" t="str">
            <v>Model not in use</v>
          </cell>
          <cell r="K134" t="str">
            <v>check Type against model</v>
          </cell>
          <cell r="L134">
            <v>2</v>
          </cell>
          <cell r="M134" t="str">
            <v>TIPP ATEGO 7.5t (4)</v>
          </cell>
          <cell r="N134">
            <v>19</v>
          </cell>
        </row>
        <row r="135">
          <cell r="A135" t="str">
            <v>TIPP C/C 3 WAY 7.5t 7.5T2</v>
          </cell>
          <cell r="B135" t="str">
            <v>TIPP C/C 3 WAY 7.5t</v>
          </cell>
          <cell r="C135" t="str">
            <v>TIPP C/C 3 WAY 7.5t</v>
          </cell>
          <cell r="D135" t="str">
            <v>7.5T</v>
          </cell>
          <cell r="E135" t="str">
            <v>7.5T2</v>
          </cell>
          <cell r="F135" t="str">
            <v>7.5T Tipper/Grab</v>
          </cell>
          <cell r="G135" t="str">
            <v>Done</v>
          </cell>
          <cell r="H135" t="str">
            <v>7.5T2</v>
          </cell>
          <cell r="I135" t="str">
            <v>7.5T2</v>
          </cell>
          <cell r="J135" t="str">
            <v>7.5T2</v>
          </cell>
          <cell r="K135"/>
          <cell r="L135">
            <v>1</v>
          </cell>
          <cell r="N135">
            <v>0</v>
          </cell>
        </row>
        <row r="136">
          <cell r="A136" t="str">
            <v>TIPP C/C DAILY. 7.5T1</v>
          </cell>
          <cell r="B136" t="str">
            <v>TIPP C/C DAILY.</v>
          </cell>
          <cell r="C136" t="str">
            <v>TIPP C/C DAILY.</v>
          </cell>
          <cell r="D136" t="str">
            <v>7.5T</v>
          </cell>
          <cell r="E136" t="str">
            <v>7.5T1</v>
          </cell>
          <cell r="F136" t="str">
            <v>7.5T Tipper</v>
          </cell>
          <cell r="H136" t="str">
            <v>7.5T</v>
          </cell>
          <cell r="I136" t="str">
            <v>7.5T</v>
          </cell>
          <cell r="J136" t="str">
            <v>7.5T1</v>
          </cell>
          <cell r="K136"/>
          <cell r="L136">
            <v>2</v>
          </cell>
          <cell r="N136">
            <v>0</v>
          </cell>
        </row>
        <row r="137">
          <cell r="A137" t="str">
            <v>TIPP CARGO 75E15K 7.5T4</v>
          </cell>
          <cell r="B137" t="str">
            <v>TIPP CARGO 75E15K</v>
          </cell>
          <cell r="C137" t="str">
            <v>TIPP CARGO 75E15K (4)</v>
          </cell>
          <cell r="D137" t="str">
            <v>7.5T</v>
          </cell>
          <cell r="E137" t="str">
            <v>7.5T4</v>
          </cell>
          <cell r="F137" t="str">
            <v>7-10T Tpp/Pod/Grb/AD</v>
          </cell>
          <cell r="G137" t="str">
            <v>Done</v>
          </cell>
          <cell r="H137" t="str">
            <v>Model not in use</v>
          </cell>
          <cell r="I137" t="str">
            <v>Model not in use</v>
          </cell>
          <cell r="J137" t="str">
            <v>Model not in use</v>
          </cell>
          <cell r="K137" t="str">
            <v>check Type against model</v>
          </cell>
          <cell r="L137">
            <v>3</v>
          </cell>
          <cell r="M137" t="str">
            <v>TIPP CARGO 75E15K(4)</v>
          </cell>
          <cell r="N137">
            <v>20</v>
          </cell>
        </row>
        <row r="138">
          <cell r="A138" t="str">
            <v>TIPP CARGO 75E15K 7.5T5</v>
          </cell>
          <cell r="B138" t="str">
            <v>TIPP CARGO 75E15K</v>
          </cell>
          <cell r="C138" t="str">
            <v>TIPP CARGO 75E15K(5)</v>
          </cell>
          <cell r="E138" t="str">
            <v>7.5T5</v>
          </cell>
          <cell r="F138" t="str">
            <v>7.5T Tipp/Pod/SL/AD</v>
          </cell>
          <cell r="G138" t="str">
            <v>Done</v>
          </cell>
          <cell r="H138" t="str">
            <v>Model not in use</v>
          </cell>
          <cell r="I138" t="str">
            <v>Model not in use</v>
          </cell>
          <cell r="J138" t="str">
            <v>Model not in use</v>
          </cell>
          <cell r="K138" t="str">
            <v>check Type against model</v>
          </cell>
          <cell r="L138">
            <v>1</v>
          </cell>
          <cell r="M138" t="str">
            <v>TIPP CARGO 75E15K(5)</v>
          </cell>
          <cell r="N138">
            <v>20</v>
          </cell>
        </row>
        <row r="139">
          <cell r="A139" t="str">
            <v>TIPP D/SIDE FL6.18 HGV 7</v>
          </cell>
          <cell r="B139" t="str">
            <v>TIPP D/SIDE FL6.18</v>
          </cell>
          <cell r="C139" t="str">
            <v>TIPP D/SIDE FL6.18</v>
          </cell>
          <cell r="D139" t="str">
            <v>HGV 6</v>
          </cell>
          <cell r="E139" t="str">
            <v>HGV 7</v>
          </cell>
          <cell r="F139" t="str">
            <v>18T Platform Crane</v>
          </cell>
          <cell r="G139" t="str">
            <v>Done</v>
          </cell>
          <cell r="H139" t="str">
            <v>HGV 7</v>
          </cell>
          <cell r="I139" t="str">
            <v>HGV 7</v>
          </cell>
          <cell r="J139" t="str">
            <v>HGV 7</v>
          </cell>
          <cell r="K139"/>
          <cell r="L139">
            <v>1</v>
          </cell>
          <cell r="N139">
            <v>0</v>
          </cell>
        </row>
        <row r="140">
          <cell r="A140" t="str">
            <v>TIPP D/SIDE LORRY HGV 1</v>
          </cell>
          <cell r="B140" t="str">
            <v>TIPP D/SIDE LORRY</v>
          </cell>
          <cell r="C140" t="str">
            <v>TIPP D/SIDE LORRY</v>
          </cell>
          <cell r="D140" t="str">
            <v>7.5T</v>
          </cell>
          <cell r="E140" t="str">
            <v>HGV 1</v>
          </cell>
          <cell r="F140" t="str">
            <v>18T Tipper/Grab</v>
          </cell>
          <cell r="G140" t="str">
            <v>Done</v>
          </cell>
          <cell r="H140" t="str">
            <v>HGV 1</v>
          </cell>
          <cell r="I140" t="str">
            <v>HGV 1</v>
          </cell>
          <cell r="J140" t="str">
            <v>HGV 1</v>
          </cell>
          <cell r="K140"/>
          <cell r="L140">
            <v>1</v>
          </cell>
          <cell r="N140">
            <v>0</v>
          </cell>
        </row>
        <row r="141">
          <cell r="A141" t="str">
            <v>TIPP DEMOUNT 18t HGV 1</v>
          </cell>
          <cell r="B141" t="str">
            <v>TIPP DEMOUNT 18t</v>
          </cell>
          <cell r="C141" t="str">
            <v>TIPP DEMOUNT 18t</v>
          </cell>
          <cell r="D141" t="str">
            <v>HGV 6</v>
          </cell>
          <cell r="E141" t="str">
            <v>HGV 1</v>
          </cell>
          <cell r="F141" t="str">
            <v>18T Tipper/Grab</v>
          </cell>
          <cell r="G141" t="str">
            <v>Done</v>
          </cell>
          <cell r="H141" t="str">
            <v>HGV 1</v>
          </cell>
          <cell r="I141" t="str">
            <v>HGV 1</v>
          </cell>
          <cell r="J141" t="str">
            <v>HGV 1</v>
          </cell>
          <cell r="K141"/>
          <cell r="L141">
            <v>1</v>
          </cell>
          <cell r="N141">
            <v>0</v>
          </cell>
        </row>
        <row r="142">
          <cell r="A142" t="str">
            <v>TIPP FA45-130 7.5t 7.5T2</v>
          </cell>
          <cell r="B142" t="str">
            <v>TIPP FA45-130 7.5t</v>
          </cell>
          <cell r="C142" t="str">
            <v>TIPP FA45-130 7.5t</v>
          </cell>
          <cell r="D142" t="str">
            <v>7.5T</v>
          </cell>
          <cell r="E142" t="str">
            <v>7.5T2</v>
          </cell>
          <cell r="F142" t="str">
            <v>7.5T Tipper/Grab</v>
          </cell>
          <cell r="G142" t="str">
            <v>Done</v>
          </cell>
          <cell r="H142" t="str">
            <v>7.5T2</v>
          </cell>
          <cell r="I142" t="str">
            <v>7.5T2</v>
          </cell>
          <cell r="J142" t="str">
            <v>7.5T2</v>
          </cell>
          <cell r="K142"/>
          <cell r="L142">
            <v>1</v>
          </cell>
          <cell r="N142">
            <v>0</v>
          </cell>
        </row>
        <row r="143">
          <cell r="A143" t="str">
            <v>TIPP FL6.18 HGV 1</v>
          </cell>
          <cell r="B143" t="str">
            <v>TIPP FL6.18</v>
          </cell>
          <cell r="C143" t="str">
            <v>TIPP FL6.18</v>
          </cell>
          <cell r="D143" t="str">
            <v>HGV 6</v>
          </cell>
          <cell r="E143" t="str">
            <v>HGV 1</v>
          </cell>
          <cell r="F143" t="str">
            <v>18T Tipper/Grab</v>
          </cell>
          <cell r="G143" t="str">
            <v>Done</v>
          </cell>
          <cell r="H143" t="str">
            <v>HGV 1</v>
          </cell>
          <cell r="I143" t="str">
            <v>HGV 1</v>
          </cell>
          <cell r="J143" t="str">
            <v>HGV 1</v>
          </cell>
          <cell r="K143"/>
          <cell r="L143">
            <v>3</v>
          </cell>
          <cell r="N143">
            <v>0</v>
          </cell>
        </row>
        <row r="144">
          <cell r="A144" t="str">
            <v>TIPP FL6.18 18t HGV 1</v>
          </cell>
          <cell r="B144" t="str">
            <v>TIPP FL6.18 18t</v>
          </cell>
          <cell r="C144" t="str">
            <v>TIPP FL6.18 18t</v>
          </cell>
          <cell r="D144" t="str">
            <v>HGV 6</v>
          </cell>
          <cell r="E144" t="str">
            <v>HGV 1</v>
          </cell>
          <cell r="F144" t="str">
            <v>18T Tipper/Grab</v>
          </cell>
          <cell r="G144" t="str">
            <v>Done</v>
          </cell>
          <cell r="H144" t="str">
            <v>HGV 1</v>
          </cell>
          <cell r="I144" t="str">
            <v>HGV 1</v>
          </cell>
          <cell r="J144" t="str">
            <v>HGV 1</v>
          </cell>
          <cell r="K144"/>
          <cell r="L144">
            <v>6</v>
          </cell>
          <cell r="N144">
            <v>0</v>
          </cell>
        </row>
        <row r="145">
          <cell r="A145" t="str">
            <v>TIPP POD FA45 130 7.5T3</v>
          </cell>
          <cell r="B145" t="str">
            <v>TIPP POD FA45 130</v>
          </cell>
          <cell r="C145" t="str">
            <v>TIPP POD FA45 130</v>
          </cell>
          <cell r="D145" t="str">
            <v>7.5T</v>
          </cell>
          <cell r="E145" t="str">
            <v>7.5T3</v>
          </cell>
          <cell r="F145" t="str">
            <v>7.5T Tipper/Pod/Grab</v>
          </cell>
          <cell r="G145" t="str">
            <v>Done</v>
          </cell>
          <cell r="H145" t="str">
            <v>7.5T3</v>
          </cell>
          <cell r="I145" t="str">
            <v>7.5T3</v>
          </cell>
          <cell r="J145" t="str">
            <v>7.5T3</v>
          </cell>
          <cell r="K145"/>
          <cell r="L145">
            <v>2</v>
          </cell>
          <cell r="N145">
            <v>0</v>
          </cell>
        </row>
        <row r="146">
          <cell r="A146" t="str">
            <v>TIPP POD FA45 150 7.5T4</v>
          </cell>
          <cell r="B146" t="str">
            <v>TIPP POD FA45 150</v>
          </cell>
          <cell r="C146" t="str">
            <v>TIPP POD FA45 150</v>
          </cell>
          <cell r="D146" t="str">
            <v>7.5T</v>
          </cell>
          <cell r="E146" t="str">
            <v>7.5T4</v>
          </cell>
          <cell r="F146" t="str">
            <v>7-10T Tpp/Pod/Grb/AD</v>
          </cell>
          <cell r="G146" t="str">
            <v>Done</v>
          </cell>
          <cell r="H146" t="str">
            <v>7.5T4</v>
          </cell>
          <cell r="I146" t="str">
            <v>7.5T4</v>
          </cell>
          <cell r="J146" t="str">
            <v>7.5T4</v>
          </cell>
          <cell r="K146"/>
          <cell r="L146">
            <v>7</v>
          </cell>
          <cell r="N146">
            <v>0</v>
          </cell>
        </row>
        <row r="147">
          <cell r="A147" t="str">
            <v>TIPP TGL 7.150 7.5T2</v>
          </cell>
          <cell r="B147" t="str">
            <v>TIPP TGL 7.150</v>
          </cell>
          <cell r="C147" t="str">
            <v>TIPP TGL 7.150</v>
          </cell>
          <cell r="D147" t="str">
            <v>7.5T</v>
          </cell>
          <cell r="E147" t="str">
            <v>7.5T2</v>
          </cell>
          <cell r="F147" t="str">
            <v>7.5T Tipper/Grab</v>
          </cell>
          <cell r="G147" t="str">
            <v>Done</v>
          </cell>
          <cell r="H147" t="str">
            <v>7.5T2</v>
          </cell>
          <cell r="I147" t="str">
            <v>7.5T2</v>
          </cell>
          <cell r="J147" t="str">
            <v>7.5T2</v>
          </cell>
          <cell r="K147"/>
          <cell r="L147">
            <v>4</v>
          </cell>
          <cell r="N147">
            <v>0</v>
          </cell>
        </row>
        <row r="148">
          <cell r="A148" t="str">
            <v>TIPP TRANSIT 350 LWB 3.5T3SL</v>
          </cell>
          <cell r="B148" t="str">
            <v>TIPP TRANSIT 350 LWB</v>
          </cell>
          <cell r="C148" t="str">
            <v>TIPP TRANSIT 350 LWB</v>
          </cell>
          <cell r="D148" t="str">
            <v>3.5T</v>
          </cell>
          <cell r="E148" t="str">
            <v>3.5T3SL</v>
          </cell>
          <cell r="F148" t="str">
            <v>3.5T Van - E&amp;M SL</v>
          </cell>
          <cell r="H148" t="str">
            <v>3.5T8SL</v>
          </cell>
          <cell r="I148" t="str">
            <v>3.5T3SL</v>
          </cell>
          <cell r="J148" t="str">
            <v>3.5T3SL</v>
          </cell>
          <cell r="K148"/>
          <cell r="L148">
            <v>3</v>
          </cell>
          <cell r="N148">
            <v>0</v>
          </cell>
        </row>
        <row r="149">
          <cell r="A149" t="str">
            <v>TIPP TRANSIT 350LWB 3.5T1</v>
          </cell>
          <cell r="B149" t="str">
            <v>TIPP TRANSIT 350LWB</v>
          </cell>
          <cell r="C149" t="str">
            <v>TIPP TRANSIT 350LWB</v>
          </cell>
          <cell r="D149" t="str">
            <v>3.5T</v>
          </cell>
          <cell r="E149" t="str">
            <v>3.5T1</v>
          </cell>
          <cell r="F149" t="str">
            <v>3.5T VAN - NM</v>
          </cell>
          <cell r="G149" t="str">
            <v>Done</v>
          </cell>
          <cell r="H149" t="str">
            <v>3.5T1</v>
          </cell>
          <cell r="I149" t="str">
            <v>3.5T1</v>
          </cell>
          <cell r="J149" t="str">
            <v>3.5T1</v>
          </cell>
          <cell r="K149"/>
          <cell r="L149">
            <v>1</v>
          </cell>
          <cell r="N149">
            <v>0</v>
          </cell>
        </row>
        <row r="150">
          <cell r="A150" t="str">
            <v>TKR 2500G FRESHWATER HGV 12</v>
          </cell>
          <cell r="B150" t="str">
            <v>TKR 2500G FRESHWATER</v>
          </cell>
          <cell r="C150" t="str">
            <v>TKR 2500G FRESHWATER</v>
          </cell>
          <cell r="D150" t="str">
            <v>HGV 5</v>
          </cell>
          <cell r="E150" t="str">
            <v>HGV 12</v>
          </cell>
          <cell r="F150" t="str">
            <v>EP Tanker Trailers</v>
          </cell>
          <cell r="G150" t="str">
            <v>Done</v>
          </cell>
          <cell r="H150" t="str">
            <v>HGV 12</v>
          </cell>
          <cell r="I150" t="str">
            <v>HGV 12</v>
          </cell>
          <cell r="J150" t="str">
            <v>HGV 12</v>
          </cell>
          <cell r="K150"/>
          <cell r="L150">
            <v>2</v>
          </cell>
          <cell r="N150">
            <v>0</v>
          </cell>
        </row>
        <row r="151">
          <cell r="A151" t="str">
            <v>TKR 8X4 KERAX 340 HGV 6</v>
          </cell>
          <cell r="B151" t="str">
            <v>TKR 8X4 KERAX 340</v>
          </cell>
          <cell r="C151" t="str">
            <v>TKR 8X4 KERAX 340</v>
          </cell>
          <cell r="D151" t="str">
            <v>HGV 5</v>
          </cell>
          <cell r="E151" t="str">
            <v>HGV 6</v>
          </cell>
          <cell r="F151" t="str">
            <v>32T Tkr/Multilift</v>
          </cell>
          <cell r="G151" t="str">
            <v>Done</v>
          </cell>
          <cell r="H151" t="str">
            <v>HGV 6</v>
          </cell>
          <cell r="I151" t="str">
            <v>HGV 6</v>
          </cell>
          <cell r="J151" t="str">
            <v>HGV 6</v>
          </cell>
          <cell r="K151"/>
          <cell r="L151">
            <v>1</v>
          </cell>
          <cell r="N151">
            <v>0</v>
          </cell>
        </row>
        <row r="152">
          <cell r="A152" t="str">
            <v>TKR CARGO 180 2000G HGV 8</v>
          </cell>
          <cell r="B152" t="str">
            <v>TKR CARGO 180 2000G</v>
          </cell>
          <cell r="C152" t="str">
            <v>TKR CARGO 180 2000G</v>
          </cell>
          <cell r="D152" t="str">
            <v>HGV 4</v>
          </cell>
          <cell r="E152" t="str">
            <v>HGV 8</v>
          </cell>
          <cell r="F152" t="str">
            <v>18T JETVAC</v>
          </cell>
          <cell r="G152" t="str">
            <v>Done</v>
          </cell>
          <cell r="H152" t="str">
            <v>HGV 8</v>
          </cell>
          <cell r="I152" t="str">
            <v>HGV 8</v>
          </cell>
          <cell r="J152" t="str">
            <v>HGV 8</v>
          </cell>
          <cell r="K152"/>
          <cell r="L152">
            <v>1</v>
          </cell>
          <cell r="N152">
            <v>0</v>
          </cell>
        </row>
        <row r="153">
          <cell r="A153" t="str">
            <v>TKR FL6.18 2000G HGV 4</v>
          </cell>
          <cell r="B153" t="str">
            <v>TKR FL6.18 2000G</v>
          </cell>
          <cell r="C153" t="str">
            <v>TKR FL6.18 2000G</v>
          </cell>
          <cell r="D153" t="str">
            <v>HGV 4</v>
          </cell>
          <cell r="E153" t="str">
            <v>HGV 4</v>
          </cell>
          <cell r="F153" t="str">
            <v>18T Tankers</v>
          </cell>
          <cell r="G153" t="str">
            <v>Done</v>
          </cell>
          <cell r="H153" t="str">
            <v>HGV 4</v>
          </cell>
          <cell r="I153" t="str">
            <v>HGV 4</v>
          </cell>
          <cell r="J153" t="str">
            <v>HGV 4</v>
          </cell>
          <cell r="K153"/>
          <cell r="L153">
            <v>1</v>
          </cell>
          <cell r="N153">
            <v>0</v>
          </cell>
        </row>
        <row r="154">
          <cell r="A154" t="str">
            <v>TKR JETVAC 17t C/C HGV 8</v>
          </cell>
          <cell r="B154" t="str">
            <v>TKR JETVAC 17t C/C</v>
          </cell>
          <cell r="C154" t="str">
            <v>TKR JETVAC 17t C/C</v>
          </cell>
          <cell r="D154" t="str">
            <v>HGV 4</v>
          </cell>
          <cell r="E154" t="str">
            <v>HGV 8</v>
          </cell>
          <cell r="F154" t="str">
            <v>18T JETVAC</v>
          </cell>
          <cell r="G154" t="str">
            <v>Done</v>
          </cell>
          <cell r="H154" t="str">
            <v>HGV 8</v>
          </cell>
          <cell r="I154" t="str">
            <v>HGV 8</v>
          </cell>
          <cell r="J154" t="str">
            <v>HGV 8</v>
          </cell>
          <cell r="K154"/>
          <cell r="L154">
            <v>3</v>
          </cell>
          <cell r="N154">
            <v>0</v>
          </cell>
        </row>
        <row r="155">
          <cell r="A155" t="str">
            <v>TKR JETVAC 18T HGV 8</v>
          </cell>
          <cell r="B155" t="str">
            <v>TKR JETVAC 18T</v>
          </cell>
          <cell r="C155" t="str">
            <v>TKR JETVAC 18T</v>
          </cell>
          <cell r="D155" t="str">
            <v>HGV 4</v>
          </cell>
          <cell r="E155" t="str">
            <v>HGV 8</v>
          </cell>
          <cell r="F155" t="str">
            <v>18T JETVAC</v>
          </cell>
          <cell r="G155" t="str">
            <v>Done</v>
          </cell>
          <cell r="H155" t="str">
            <v>HGV 8</v>
          </cell>
          <cell r="I155" t="str">
            <v>HGV 8</v>
          </cell>
          <cell r="J155" t="str">
            <v>HGV 8</v>
          </cell>
          <cell r="K155"/>
          <cell r="L155">
            <v>1</v>
          </cell>
          <cell r="N155">
            <v>0</v>
          </cell>
        </row>
        <row r="156">
          <cell r="A156" t="str">
            <v>TKR JETVAC 2000G HGV 8</v>
          </cell>
          <cell r="B156" t="str">
            <v>TKR JETVAC 2000G</v>
          </cell>
          <cell r="C156" t="str">
            <v>TKR JETVAC 2000G</v>
          </cell>
          <cell r="D156" t="str">
            <v>HGV 4</v>
          </cell>
          <cell r="E156" t="str">
            <v>HGV 8</v>
          </cell>
          <cell r="F156" t="str">
            <v>18T JETVAC</v>
          </cell>
          <cell r="G156" t="str">
            <v>Done</v>
          </cell>
          <cell r="H156" t="str">
            <v>HGV 8</v>
          </cell>
          <cell r="I156" t="str">
            <v>HGV 8</v>
          </cell>
          <cell r="J156" t="str">
            <v>HGV 8</v>
          </cell>
          <cell r="K156"/>
          <cell r="L156">
            <v>2</v>
          </cell>
          <cell r="N156">
            <v>0</v>
          </cell>
        </row>
        <row r="157">
          <cell r="A157" t="str">
            <v>TKR SLUDGE 4000G HGV 6</v>
          </cell>
          <cell r="B157" t="str">
            <v>TKR SLUDGE 4000G</v>
          </cell>
          <cell r="C157" t="str">
            <v>TKR SLUDGE 4000G</v>
          </cell>
          <cell r="D157" t="str">
            <v>HGV 5</v>
          </cell>
          <cell r="E157" t="str">
            <v>HGV 6</v>
          </cell>
          <cell r="F157" t="str">
            <v>32T Tkr/Multilift</v>
          </cell>
          <cell r="G157" t="str">
            <v>Done</v>
          </cell>
          <cell r="H157" t="str">
            <v>HGV 6</v>
          </cell>
          <cell r="I157" t="str">
            <v>HGV 6</v>
          </cell>
          <cell r="J157" t="str">
            <v>HGV 6</v>
          </cell>
          <cell r="K157"/>
          <cell r="L157">
            <v>2</v>
          </cell>
          <cell r="N157">
            <v>0</v>
          </cell>
        </row>
        <row r="158">
          <cell r="A158" t="str">
            <v>TKR TRL 250G Existing Type</v>
          </cell>
          <cell r="B158" t="str">
            <v>TKR TRL 250G</v>
          </cell>
          <cell r="C158" t="str">
            <v>TKR TRL 250G</v>
          </cell>
          <cell r="D158" t="str">
            <v>P8</v>
          </cell>
          <cell r="E158" t="str">
            <v>Existing Type</v>
          </cell>
          <cell r="F158" t="e">
            <v>#N/A</v>
          </cell>
          <cell r="G158" t="str">
            <v>Done</v>
          </cell>
          <cell r="L158">
            <v>1</v>
          </cell>
          <cell r="N158">
            <v>0</v>
          </cell>
        </row>
        <row r="159">
          <cell r="A159" t="str">
            <v>TKR TRL 33000 ALUM HGV 13</v>
          </cell>
          <cell r="B159" t="str">
            <v>TKR TRL 33000 ALUM</v>
          </cell>
          <cell r="C159" t="str">
            <v>TKR TRL 33000 ALUM</v>
          </cell>
          <cell r="D159" t="str">
            <v>HGV 5</v>
          </cell>
          <cell r="E159" t="str">
            <v>HGV 13</v>
          </cell>
          <cell r="F159" t="str">
            <v>Lrge Sludge trailers</v>
          </cell>
          <cell r="G159" t="str">
            <v>Done</v>
          </cell>
          <cell r="H159" t="str">
            <v>HGV 13</v>
          </cell>
          <cell r="I159" t="str">
            <v>HGV 13</v>
          </cell>
          <cell r="J159" t="str">
            <v>HGV 13</v>
          </cell>
          <cell r="K159"/>
          <cell r="L159">
            <v>1</v>
          </cell>
          <cell r="N159">
            <v>0</v>
          </cell>
        </row>
        <row r="160">
          <cell r="A160" t="str">
            <v>TKR TRL 35T O LIC HGV 13</v>
          </cell>
          <cell r="B160" t="str">
            <v>TKR TRL 35T O LIC</v>
          </cell>
          <cell r="C160" t="str">
            <v>TKR TRL 35T O LIC</v>
          </cell>
          <cell r="D160" t="str">
            <v>HGV 5</v>
          </cell>
          <cell r="E160" t="str">
            <v>HGV 13</v>
          </cell>
          <cell r="F160" t="str">
            <v>Lrge Sludge trailers</v>
          </cell>
          <cell r="G160" t="str">
            <v>Done</v>
          </cell>
          <cell r="H160" t="str">
            <v>HGV 13</v>
          </cell>
          <cell r="I160" t="str">
            <v>HGV 13</v>
          </cell>
          <cell r="J160" t="str">
            <v>HGV 13</v>
          </cell>
          <cell r="K160"/>
          <cell r="L160">
            <v>5</v>
          </cell>
          <cell r="N160">
            <v>0</v>
          </cell>
        </row>
        <row r="161">
          <cell r="A161" t="str">
            <v>TKR TRL 5000G O LIC HGV 13</v>
          </cell>
          <cell r="B161" t="str">
            <v>TKR TRL 5000G O LIC</v>
          </cell>
          <cell r="C161" t="str">
            <v>TKR TRL 5000G O LIC</v>
          </cell>
          <cell r="D161" t="str">
            <v>HGV 5</v>
          </cell>
          <cell r="E161" t="str">
            <v>HGV 13</v>
          </cell>
          <cell r="F161" t="str">
            <v>Lrge Sludge trailers</v>
          </cell>
          <cell r="G161" t="str">
            <v>Done</v>
          </cell>
          <cell r="H161" t="str">
            <v>HGV 13</v>
          </cell>
          <cell r="I161" t="str">
            <v>HGV 13</v>
          </cell>
          <cell r="J161" t="str">
            <v>HGV 13</v>
          </cell>
          <cell r="K161"/>
          <cell r="L161">
            <v>2</v>
          </cell>
          <cell r="N161">
            <v>0</v>
          </cell>
        </row>
        <row r="162">
          <cell r="A162" t="str">
            <v>TKR TRL O LIC .... HGV 13</v>
          </cell>
          <cell r="B162" t="str">
            <v>TKR TRL O LIC ....</v>
          </cell>
          <cell r="C162" t="str">
            <v>TKR TRL O LIC ....</v>
          </cell>
          <cell r="D162" t="str">
            <v>HGV 5</v>
          </cell>
          <cell r="E162" t="str">
            <v>HGV 13</v>
          </cell>
          <cell r="F162" t="str">
            <v>Lrge Sludge trailers</v>
          </cell>
          <cell r="H162" t="str">
            <v>HGV 12</v>
          </cell>
          <cell r="I162" t="str">
            <v>HGV 13</v>
          </cell>
          <cell r="J162" t="str">
            <v>HGV 13</v>
          </cell>
          <cell r="K162"/>
          <cell r="L162">
            <v>5</v>
          </cell>
          <cell r="N162">
            <v>0</v>
          </cell>
        </row>
        <row r="163">
          <cell r="A163" t="str">
            <v>TKR TRL O LIC.. HGV 13</v>
          </cell>
          <cell r="B163" t="str">
            <v>TKR TRL O LIC..</v>
          </cell>
          <cell r="C163" t="str">
            <v>TKR TRL O LIC..</v>
          </cell>
          <cell r="D163" t="str">
            <v>HGV 5</v>
          </cell>
          <cell r="E163" t="str">
            <v>HGV 13</v>
          </cell>
          <cell r="F163" t="str">
            <v>Lrge Sludge trailers</v>
          </cell>
          <cell r="H163" t="str">
            <v>HGV 5</v>
          </cell>
          <cell r="I163" t="str">
            <v>HGV 13</v>
          </cell>
          <cell r="J163" t="str">
            <v>HGV 13</v>
          </cell>
          <cell r="K163"/>
          <cell r="L163">
            <v>2</v>
          </cell>
          <cell r="N163">
            <v>0</v>
          </cell>
        </row>
        <row r="164">
          <cell r="A164" t="str">
            <v>TKR TRL O LIC... HGV 12</v>
          </cell>
          <cell r="B164" t="str">
            <v>TKR TRL O LIC...</v>
          </cell>
          <cell r="C164" t="str">
            <v>TKR TRL O LIC...</v>
          </cell>
          <cell r="D164" t="str">
            <v>HGV 5</v>
          </cell>
          <cell r="E164" t="str">
            <v>HGV 12</v>
          </cell>
          <cell r="F164" t="str">
            <v>EP Tanker Trailers</v>
          </cell>
          <cell r="H164" t="str">
            <v>HGV 5</v>
          </cell>
          <cell r="I164" t="str">
            <v>HGV 12</v>
          </cell>
          <cell r="J164" t="str">
            <v>HGV 12</v>
          </cell>
          <cell r="K164"/>
          <cell r="L164">
            <v>1</v>
          </cell>
          <cell r="N164">
            <v>0</v>
          </cell>
        </row>
        <row r="165">
          <cell r="A165" t="str">
            <v>TKR VAC 3ATC O LIC HGV 13</v>
          </cell>
          <cell r="B165" t="str">
            <v>TKR VAC 3ATC O LIC</v>
          </cell>
          <cell r="C165" t="str">
            <v>TKR VAC 3ATC O LIC</v>
          </cell>
          <cell r="D165" t="str">
            <v>HGV 5</v>
          </cell>
          <cell r="E165" t="str">
            <v>HGV 13</v>
          </cell>
          <cell r="F165" t="str">
            <v>Lrge Sludge trailers</v>
          </cell>
          <cell r="G165" t="str">
            <v>Done</v>
          </cell>
          <cell r="H165" t="str">
            <v>HGV 13</v>
          </cell>
          <cell r="I165" t="str">
            <v>HGV 13</v>
          </cell>
          <cell r="J165" t="str">
            <v>HGV 13</v>
          </cell>
          <cell r="K165"/>
          <cell r="L165">
            <v>1</v>
          </cell>
          <cell r="N165">
            <v>0</v>
          </cell>
        </row>
        <row r="166">
          <cell r="A166" t="str">
            <v>TRACTOR AGRI Existing Type</v>
          </cell>
          <cell r="B166" t="str">
            <v>TRACTOR AGRI</v>
          </cell>
          <cell r="C166" t="str">
            <v>TRACTOR AGRI</v>
          </cell>
          <cell r="D166" t="str">
            <v>P2</v>
          </cell>
          <cell r="E166" t="str">
            <v>Existing Type</v>
          </cell>
          <cell r="F166" t="e">
            <v>#N/A</v>
          </cell>
          <cell r="G166" t="str">
            <v>Done</v>
          </cell>
          <cell r="L166">
            <v>1</v>
          </cell>
          <cell r="N166">
            <v>0</v>
          </cell>
        </row>
        <row r="167">
          <cell r="A167" t="str">
            <v>TRACTOR B1550 Existing Type</v>
          </cell>
          <cell r="B167" t="str">
            <v>TRACTOR B1550</v>
          </cell>
          <cell r="C167" t="str">
            <v>TRACTOR B1550</v>
          </cell>
          <cell r="D167" t="str">
            <v>P2</v>
          </cell>
          <cell r="E167" t="str">
            <v>Existing Type</v>
          </cell>
          <cell r="F167" t="e">
            <v>#N/A</v>
          </cell>
          <cell r="G167" t="str">
            <v>Done</v>
          </cell>
          <cell r="L167">
            <v>1</v>
          </cell>
          <cell r="N167">
            <v>0</v>
          </cell>
        </row>
        <row r="168">
          <cell r="A168" t="str">
            <v>TRACTOR UNIT HGV 2</v>
          </cell>
          <cell r="B168" t="str">
            <v>TRACTOR UNIT</v>
          </cell>
          <cell r="C168" t="str">
            <v>TRACTOR UNIT</v>
          </cell>
          <cell r="D168" t="str">
            <v>HGV 2</v>
          </cell>
          <cell r="E168" t="str">
            <v>HGV 2</v>
          </cell>
          <cell r="F168" t="str">
            <v>Artic Units</v>
          </cell>
          <cell r="G168" t="str">
            <v>Done</v>
          </cell>
          <cell r="H168" t="str">
            <v>HGV 2</v>
          </cell>
          <cell r="I168" t="str">
            <v>HGV 2</v>
          </cell>
          <cell r="J168" t="str">
            <v>HGV 2</v>
          </cell>
          <cell r="K168"/>
          <cell r="L168">
            <v>1</v>
          </cell>
          <cell r="N168">
            <v>0</v>
          </cell>
        </row>
        <row r="169">
          <cell r="A169" t="str">
            <v>TRAN 350 TIPP S/C SL 3.5T4SL</v>
          </cell>
          <cell r="B169" t="str">
            <v>TRAN 350 TIPP S/C SL</v>
          </cell>
          <cell r="C169" t="str">
            <v>TRAN 350 TIPP S/C SL</v>
          </cell>
          <cell r="E169" t="str">
            <v>3.5T4SL</v>
          </cell>
          <cell r="F169" t="str">
            <v>3.5T Tipper - S/C SL</v>
          </cell>
          <cell r="H169" t="str">
            <v>Model not in use</v>
          </cell>
          <cell r="I169" t="str">
            <v>Model not in use</v>
          </cell>
          <cell r="J169" t="str">
            <v>Model not in use</v>
          </cell>
          <cell r="K169" t="str">
            <v>check Type against model</v>
          </cell>
          <cell r="M169" t="str">
            <v>New Build</v>
          </cell>
        </row>
        <row r="170">
          <cell r="A170" t="str">
            <v>TRANSIT 120 VAN 3.5T3SL</v>
          </cell>
          <cell r="B170" t="str">
            <v>TRANSIT 120 VAN</v>
          </cell>
          <cell r="C170" t="str">
            <v>TRANSIT 120 VAN</v>
          </cell>
          <cell r="D170" t="str">
            <v>3.5T</v>
          </cell>
          <cell r="E170" t="str">
            <v>3.5T3SL</v>
          </cell>
          <cell r="F170" t="str">
            <v>3.5T Van - E&amp;M SL</v>
          </cell>
          <cell r="G170" t="str">
            <v>Redone</v>
          </cell>
          <cell r="H170" t="str">
            <v>3.5T3SL</v>
          </cell>
          <cell r="I170" t="str">
            <v>3.5T3SL</v>
          </cell>
          <cell r="J170" t="str">
            <v>3.5T3SL</v>
          </cell>
          <cell r="K170"/>
          <cell r="L170">
            <v>2</v>
          </cell>
          <cell r="N170">
            <v>0</v>
          </cell>
        </row>
        <row r="171">
          <cell r="A171" t="str">
            <v>TRANSIT 150 VAN 3.5T3SL</v>
          </cell>
          <cell r="B171" t="str">
            <v>TRANSIT 150 VAN</v>
          </cell>
          <cell r="C171" t="str">
            <v>TRANSIT 150 VAN(3SL)</v>
          </cell>
          <cell r="D171" t="str">
            <v>3.5T</v>
          </cell>
          <cell r="E171" t="str">
            <v>3.5T3SL</v>
          </cell>
          <cell r="F171" t="str">
            <v>3.5T Van - E&amp;M SL</v>
          </cell>
          <cell r="G171" t="str">
            <v>Redone</v>
          </cell>
          <cell r="H171" t="str">
            <v>Model not in use</v>
          </cell>
          <cell r="I171" t="str">
            <v>Model not in use</v>
          </cell>
          <cell r="J171" t="str">
            <v>Model not in use</v>
          </cell>
          <cell r="K171" t="str">
            <v>check Type against model</v>
          </cell>
          <cell r="L171">
            <v>1</v>
          </cell>
          <cell r="M171" t="str">
            <v>TRANSIT 150 VAN(3SL)</v>
          </cell>
          <cell r="N171">
            <v>20</v>
          </cell>
        </row>
        <row r="172">
          <cell r="A172" t="str">
            <v>TRANSIT 150 VAN 3.5T7</v>
          </cell>
          <cell r="B172" t="str">
            <v>TRANSIT 150 VAN</v>
          </cell>
          <cell r="C172" t="str">
            <v>TRANSIT 150 VAN</v>
          </cell>
          <cell r="E172" t="str">
            <v>3.5T7</v>
          </cell>
          <cell r="F172" t="str">
            <v>3.5T Van - BASE VAN</v>
          </cell>
          <cell r="G172" t="str">
            <v>Done</v>
          </cell>
          <cell r="H172" t="str">
            <v>3.5T7</v>
          </cell>
          <cell r="I172" t="str">
            <v>3.5T7</v>
          </cell>
          <cell r="J172" t="str">
            <v>3.5T7</v>
          </cell>
          <cell r="K172"/>
          <cell r="L172">
            <v>3</v>
          </cell>
          <cell r="M172" t="str">
            <v>keep</v>
          </cell>
          <cell r="N172">
            <v>4</v>
          </cell>
        </row>
        <row r="173">
          <cell r="A173" t="str">
            <v>TRANSIT 190 BOX VAN 3.5T7</v>
          </cell>
          <cell r="B173" t="str">
            <v>TRANSIT 190 BOX VAN</v>
          </cell>
          <cell r="C173" t="str">
            <v>TRANSIT 190 BOX VAN</v>
          </cell>
          <cell r="D173" t="str">
            <v>3.5T</v>
          </cell>
          <cell r="E173" t="str">
            <v>3.5T7</v>
          </cell>
          <cell r="F173" t="str">
            <v>3.5T Van - BASE VAN</v>
          </cell>
          <cell r="G173" t="str">
            <v>Done</v>
          </cell>
          <cell r="H173" t="str">
            <v>Model not in use</v>
          </cell>
          <cell r="I173" t="str">
            <v>Model not in use</v>
          </cell>
          <cell r="J173" t="str">
            <v>Model not in use</v>
          </cell>
          <cell r="K173" t="str">
            <v>check Type against model</v>
          </cell>
          <cell r="L173">
            <v>1</v>
          </cell>
          <cell r="N173">
            <v>0</v>
          </cell>
        </row>
        <row r="174">
          <cell r="A174" t="str">
            <v>TRANSIT 190 C/C 3.5T8</v>
          </cell>
          <cell r="B174" t="str">
            <v>TRANSIT 190 C/C</v>
          </cell>
          <cell r="C174" t="str">
            <v>TRANSIT 190 C/C</v>
          </cell>
          <cell r="D174" t="str">
            <v>3.5T</v>
          </cell>
          <cell r="E174" t="str">
            <v>3.5T8</v>
          </cell>
          <cell r="F174" t="str">
            <v>3.5T Tipper - C/C</v>
          </cell>
          <cell r="G174" t="str">
            <v>Done</v>
          </cell>
          <cell r="H174" t="str">
            <v>3.5T8</v>
          </cell>
          <cell r="I174" t="str">
            <v>3.5T8</v>
          </cell>
          <cell r="J174" t="str">
            <v>3.5T8</v>
          </cell>
          <cell r="K174"/>
          <cell r="L174">
            <v>1</v>
          </cell>
          <cell r="N174">
            <v>0</v>
          </cell>
        </row>
        <row r="175">
          <cell r="A175" t="str">
            <v>TRANSIT 190 C/C P/UP 3.5T8</v>
          </cell>
          <cell r="B175" t="str">
            <v>TRANSIT 190 C/C P/UP</v>
          </cell>
          <cell r="C175" t="str">
            <v>TRANSIT 190 C/C P/UP</v>
          </cell>
          <cell r="D175" t="str">
            <v>3.5T</v>
          </cell>
          <cell r="E175" t="str">
            <v>3.5T8</v>
          </cell>
          <cell r="F175" t="str">
            <v>3.5T Tipper - C/C</v>
          </cell>
          <cell r="G175" t="str">
            <v>Done</v>
          </cell>
          <cell r="H175" t="str">
            <v>3.5T8</v>
          </cell>
          <cell r="I175" t="str">
            <v>3.5T8</v>
          </cell>
          <cell r="J175" t="str">
            <v>3.5T8</v>
          </cell>
          <cell r="K175"/>
          <cell r="L175">
            <v>1</v>
          </cell>
          <cell r="N175">
            <v>0</v>
          </cell>
        </row>
        <row r="176">
          <cell r="A176" t="str">
            <v>TRANSIT 190 C/C P/UP 3.5T8SL</v>
          </cell>
          <cell r="B176" t="str">
            <v>TRANSIT 190 C/C P/UP</v>
          </cell>
          <cell r="E176" t="str">
            <v>3.5T8SL</v>
          </cell>
          <cell r="F176" t="str">
            <v>3.5T Tipper - C/C SL</v>
          </cell>
          <cell r="H176" t="str">
            <v>Model not in use</v>
          </cell>
          <cell r="I176" t="str">
            <v>Model not in use</v>
          </cell>
          <cell r="J176" t="str">
            <v>Model not in use</v>
          </cell>
          <cell r="K176" t="str">
            <v>check Type against model</v>
          </cell>
          <cell r="L176">
            <v>1</v>
          </cell>
          <cell r="M176" t="str">
            <v>This item not updated by LR - Vehicle at auction anyway</v>
          </cell>
          <cell r="N176">
            <v>55</v>
          </cell>
        </row>
        <row r="177">
          <cell r="A177" t="str">
            <v>TRANSIT 190 H/R (AD) 3.5T2</v>
          </cell>
          <cell r="B177" t="str">
            <v>TRANSIT 190 H/R (AD)</v>
          </cell>
          <cell r="C177" t="str">
            <v>TRANSIT 190 H/R (AD)</v>
          </cell>
          <cell r="D177" t="str">
            <v>3.5T(AD)</v>
          </cell>
          <cell r="E177" t="str">
            <v>3.5T2</v>
          </cell>
          <cell r="F177" t="str">
            <v>3.5T Van - AD</v>
          </cell>
          <cell r="G177" t="str">
            <v>Done</v>
          </cell>
          <cell r="H177" t="str">
            <v>3.5T2</v>
          </cell>
          <cell r="I177" t="str">
            <v>3.5T2</v>
          </cell>
          <cell r="J177" t="str">
            <v>3.5T2</v>
          </cell>
          <cell r="K177"/>
          <cell r="L177">
            <v>27</v>
          </cell>
          <cell r="N177">
            <v>0</v>
          </cell>
        </row>
        <row r="178">
          <cell r="A178" t="str">
            <v>TRANSIT 190 H/R VAN 3.5T7</v>
          </cell>
          <cell r="B178" t="str">
            <v>TRANSIT 190 H/R VAN</v>
          </cell>
          <cell r="C178" t="str">
            <v>TRANSIT 190 H/R VAN</v>
          </cell>
          <cell r="D178" t="str">
            <v>3.5T</v>
          </cell>
          <cell r="E178" t="str">
            <v>3.5T7</v>
          </cell>
          <cell r="F178" t="str">
            <v>3.5T Van - BASE VAN</v>
          </cell>
          <cell r="G178" t="str">
            <v>Done</v>
          </cell>
          <cell r="H178" t="str">
            <v>3.5T7</v>
          </cell>
          <cell r="I178" t="str">
            <v>3.5T7</v>
          </cell>
          <cell r="J178" t="str">
            <v>3.5T7</v>
          </cell>
          <cell r="K178"/>
          <cell r="L178">
            <v>3</v>
          </cell>
          <cell r="N178">
            <v>0</v>
          </cell>
        </row>
        <row r="179">
          <cell r="A179" t="str">
            <v>TRANSIT 190 H/R VAN 3.5T1</v>
          </cell>
          <cell r="B179" t="str">
            <v>TRANSIT 190 H/R VAN</v>
          </cell>
          <cell r="C179" t="str">
            <v>TRAN 190 H/R VAN(1)</v>
          </cell>
          <cell r="E179" t="str">
            <v>3.5T1</v>
          </cell>
          <cell r="F179" t="str">
            <v>3.5T VAN - NM</v>
          </cell>
          <cell r="G179" t="str">
            <v>Done</v>
          </cell>
          <cell r="H179" t="str">
            <v>Model not in use</v>
          </cell>
          <cell r="I179" t="str">
            <v>Model not in use</v>
          </cell>
          <cell r="J179" t="str">
            <v>Model not in use</v>
          </cell>
          <cell r="K179" t="str">
            <v>check Type against model</v>
          </cell>
          <cell r="L179">
            <v>1</v>
          </cell>
          <cell r="M179" t="str">
            <v>TRAN 190 H/R VAN(1)</v>
          </cell>
          <cell r="N179">
            <v>19</v>
          </cell>
        </row>
        <row r="180">
          <cell r="A180" t="str">
            <v>TRANSIT 190 H/R VAN 3.5T2</v>
          </cell>
          <cell r="B180" t="str">
            <v>TRANSIT 190 H/R VAN</v>
          </cell>
          <cell r="C180" t="str">
            <v>TRANSIT 190 H/R (AD)</v>
          </cell>
          <cell r="E180" t="str">
            <v>3.5T2</v>
          </cell>
          <cell r="F180" t="str">
            <v>3.5T Van - AD</v>
          </cell>
          <cell r="G180" t="str">
            <v>Done</v>
          </cell>
          <cell r="H180" t="str">
            <v>3.5T2</v>
          </cell>
          <cell r="I180" t="str">
            <v>3.5T2</v>
          </cell>
          <cell r="J180" t="str">
            <v>3.5T2</v>
          </cell>
          <cell r="K180"/>
          <cell r="L180">
            <v>1</v>
          </cell>
          <cell r="M180" t="str">
            <v>TRANSIT 190 H/R (AD) - This item not updated by LER, already done - line176</v>
          </cell>
          <cell r="N180">
            <v>75</v>
          </cell>
        </row>
        <row r="181">
          <cell r="A181" t="str">
            <v>TRANSIT 190 H/R VAN 3.5T3</v>
          </cell>
          <cell r="B181" t="str">
            <v>TRANSIT 190 H/R VAN</v>
          </cell>
          <cell r="C181" t="str">
            <v>TRAN 190 H/R VAN(3)</v>
          </cell>
          <cell r="E181" t="str">
            <v>3.5T3</v>
          </cell>
          <cell r="F181" t="str">
            <v>3.5T Van - E&amp;M</v>
          </cell>
          <cell r="G181" t="str">
            <v>Redone</v>
          </cell>
          <cell r="H181" t="str">
            <v>Model not in use</v>
          </cell>
          <cell r="I181" t="str">
            <v>Model not in use</v>
          </cell>
          <cell r="J181" t="str">
            <v>3.5T3</v>
          </cell>
          <cell r="K181"/>
          <cell r="L181">
            <v>24</v>
          </cell>
          <cell r="M181" t="str">
            <v>TRAN 190 H/R VAN(3)</v>
          </cell>
          <cell r="N181">
            <v>19</v>
          </cell>
        </row>
        <row r="182">
          <cell r="A182" t="str">
            <v>TRANSIT 190 H/R VAN 3.5T3SL</v>
          </cell>
          <cell r="B182" t="str">
            <v>TRANSIT 190 H/R VAN</v>
          </cell>
          <cell r="C182" t="str">
            <v>TRN 190 H/R VAN(3SL)</v>
          </cell>
          <cell r="E182" t="str">
            <v>3.5T3SL</v>
          </cell>
          <cell r="F182" t="str">
            <v>3.5T Van - E&amp;M SL</v>
          </cell>
          <cell r="G182" t="str">
            <v>Redone</v>
          </cell>
          <cell r="H182" t="str">
            <v>Model not in use</v>
          </cell>
          <cell r="I182" t="str">
            <v>Model not in use</v>
          </cell>
          <cell r="J182" t="str">
            <v>Model not in use</v>
          </cell>
          <cell r="K182" t="str">
            <v>check Type against model</v>
          </cell>
          <cell r="L182">
            <v>32</v>
          </cell>
          <cell r="M182" t="str">
            <v>TRN 190 H/R VAN(3SL)</v>
          </cell>
          <cell r="N182">
            <v>20</v>
          </cell>
        </row>
        <row r="183">
          <cell r="A183" t="str">
            <v>TRANSIT 190 H/R VAN 3.5T5</v>
          </cell>
          <cell r="B183" t="str">
            <v>TRANSIT 190 H/R VAN</v>
          </cell>
          <cell r="C183" t="str">
            <v>TRAN 190 H/R VAN(5)</v>
          </cell>
          <cell r="E183" t="str">
            <v>3.5T5</v>
          </cell>
          <cell r="F183" t="str">
            <v>3.5T Van - H&amp;S</v>
          </cell>
          <cell r="G183" t="str">
            <v>Done</v>
          </cell>
          <cell r="H183" t="str">
            <v>Model not in use</v>
          </cell>
          <cell r="I183" t="str">
            <v>Model not in use</v>
          </cell>
          <cell r="J183" t="str">
            <v>3.5T5</v>
          </cell>
          <cell r="K183"/>
          <cell r="L183">
            <v>2</v>
          </cell>
          <cell r="M183" t="str">
            <v>TRAN 190 H/R VAN(5)</v>
          </cell>
          <cell r="N183">
            <v>19</v>
          </cell>
        </row>
        <row r="184">
          <cell r="A184" t="str">
            <v>TRANSIT 190 H/R VAN 3.5T6</v>
          </cell>
          <cell r="B184" t="str">
            <v>TRANSIT 190 H/R VAN</v>
          </cell>
          <cell r="C184" t="str">
            <v>TRAN 190 H/R VAN(6)</v>
          </cell>
          <cell r="E184" t="str">
            <v>3.5T6</v>
          </cell>
          <cell r="F184" t="str">
            <v>3.5T Van - NSO</v>
          </cell>
          <cell r="G184" t="str">
            <v>Done</v>
          </cell>
          <cell r="H184" t="str">
            <v>Model not in use</v>
          </cell>
          <cell r="I184" t="str">
            <v>Model not in use</v>
          </cell>
          <cell r="J184" t="str">
            <v>Model not in use</v>
          </cell>
          <cell r="K184" t="str">
            <v>check Type against model</v>
          </cell>
          <cell r="L184">
            <v>1</v>
          </cell>
          <cell r="M184" t="str">
            <v>TRAN 190 H/R VAN(6)</v>
          </cell>
          <cell r="N184">
            <v>19</v>
          </cell>
        </row>
        <row r="185">
          <cell r="A185" t="str">
            <v>TRANSIT 190 H/R VAN 3.5T7</v>
          </cell>
          <cell r="B185" t="str">
            <v>TRANSIT 190 H/R VAN</v>
          </cell>
          <cell r="C185" t="str">
            <v>TRANSIT 190 H/R VAN</v>
          </cell>
          <cell r="E185" t="str">
            <v>3.5T7</v>
          </cell>
          <cell r="F185" t="str">
            <v>3.5T Van - BASE VAN</v>
          </cell>
          <cell r="G185" t="str">
            <v>Done</v>
          </cell>
          <cell r="H185" t="str">
            <v>3.5T7</v>
          </cell>
          <cell r="I185" t="str">
            <v>3.5T7</v>
          </cell>
          <cell r="J185" t="str">
            <v>3.5T7</v>
          </cell>
          <cell r="K185"/>
          <cell r="L185">
            <v>7</v>
          </cell>
          <cell r="M185" t="str">
            <v>keep</v>
          </cell>
          <cell r="N185">
            <v>4</v>
          </cell>
        </row>
        <row r="186">
          <cell r="A186" t="str">
            <v>TRANSIT 300 VAN 3.5T1</v>
          </cell>
          <cell r="B186" t="str">
            <v>TRANSIT 300 VAN</v>
          </cell>
          <cell r="C186" t="str">
            <v>TRANSIT 300 VAN</v>
          </cell>
          <cell r="D186" t="str">
            <v>3.5T</v>
          </cell>
          <cell r="E186" t="str">
            <v>3.5T1</v>
          </cell>
          <cell r="F186" t="str">
            <v>3.5T VAN - NM</v>
          </cell>
          <cell r="H186" t="str">
            <v>3.5T</v>
          </cell>
          <cell r="I186" t="str">
            <v>3.5T1</v>
          </cell>
          <cell r="J186" t="str">
            <v>3.5T1</v>
          </cell>
          <cell r="K186"/>
          <cell r="L186">
            <v>3</v>
          </cell>
          <cell r="N186">
            <v>0</v>
          </cell>
        </row>
        <row r="187">
          <cell r="A187" t="str">
            <v>TRANSIT 350 C/C TIP 3.5T8</v>
          </cell>
          <cell r="B187" t="str">
            <v>TRANSIT 350 C/C TIP</v>
          </cell>
          <cell r="C187" t="str">
            <v>TRANSIT 350 C/C TIP</v>
          </cell>
          <cell r="D187" t="str">
            <v>3.5T</v>
          </cell>
          <cell r="E187" t="str">
            <v>3.5T8</v>
          </cell>
          <cell r="F187" t="str">
            <v>3.5T Tipper - C/C</v>
          </cell>
          <cell r="H187" t="str">
            <v>4X44</v>
          </cell>
          <cell r="I187" t="str">
            <v>3.5T8</v>
          </cell>
          <cell r="J187" t="str">
            <v>3.5T8</v>
          </cell>
          <cell r="K187"/>
          <cell r="L187">
            <v>1</v>
          </cell>
          <cell r="N187">
            <v>0</v>
          </cell>
        </row>
        <row r="188">
          <cell r="A188" t="str">
            <v>TRAN 350 TIPP C/C 3.5T8SL</v>
          </cell>
          <cell r="B188" t="str">
            <v>TRAN 350 TIPP C/C</v>
          </cell>
          <cell r="C188" t="str">
            <v>TRAN 350 TIPP C/C SL</v>
          </cell>
          <cell r="E188" t="str">
            <v>3.5T8SL</v>
          </cell>
          <cell r="F188" t="str">
            <v>3.5T Tipper - C/C SL</v>
          </cell>
          <cell r="I188" t="str">
            <v>Model not in use</v>
          </cell>
          <cell r="J188" t="str">
            <v>Model not in use</v>
          </cell>
          <cell r="K188" t="str">
            <v>check Type against model</v>
          </cell>
        </row>
        <row r="189">
          <cell r="A189" t="str">
            <v>TRANSIT 350 JUMBO 3.5T3SL</v>
          </cell>
          <cell r="B189" t="str">
            <v>TRANSIT 350 JUMBO</v>
          </cell>
          <cell r="C189" t="str">
            <v>TRAN 350 JUMBO(3SL)</v>
          </cell>
          <cell r="D189" t="str">
            <v>3.5T</v>
          </cell>
          <cell r="E189" t="str">
            <v>3.5T3SL</v>
          </cell>
          <cell r="F189" t="str">
            <v>3.5T Van - E&amp;M SL</v>
          </cell>
          <cell r="G189" t="str">
            <v>Redone</v>
          </cell>
          <cell r="H189" t="str">
            <v>Model not in use</v>
          </cell>
          <cell r="I189" t="str">
            <v>Model not in use</v>
          </cell>
          <cell r="J189" t="str">
            <v>Model not in use</v>
          </cell>
          <cell r="K189" t="str">
            <v>check Type against model</v>
          </cell>
          <cell r="L189">
            <v>2</v>
          </cell>
          <cell r="M189" t="str">
            <v>TRAN 350 JUMBO(3SL)</v>
          </cell>
          <cell r="N189">
            <v>19</v>
          </cell>
        </row>
        <row r="190">
          <cell r="A190" t="str">
            <v>TRANSIT 350 JUMBO 3.5T7</v>
          </cell>
          <cell r="B190" t="str">
            <v>TRANSIT 350 JUMBO</v>
          </cell>
          <cell r="C190" t="str">
            <v>TRANSIT 350 JUMBO</v>
          </cell>
          <cell r="E190" t="str">
            <v>3.5T7</v>
          </cell>
          <cell r="F190" t="str">
            <v>3.5T Van - BASE VAN</v>
          </cell>
          <cell r="G190" t="str">
            <v>Done</v>
          </cell>
          <cell r="H190" t="str">
            <v>3.5T7</v>
          </cell>
          <cell r="I190" t="str">
            <v>3.5T7</v>
          </cell>
          <cell r="J190" t="str">
            <v>3.5T7</v>
          </cell>
          <cell r="K190"/>
          <cell r="L190">
            <v>4</v>
          </cell>
          <cell r="M190" t="str">
            <v>keep</v>
          </cell>
          <cell r="N190">
            <v>4</v>
          </cell>
        </row>
        <row r="191">
          <cell r="A191" t="str">
            <v>TRANSIT 350 LWB H/R 3.5T1</v>
          </cell>
          <cell r="B191" t="str">
            <v>TRANSIT 350 LWB H/R</v>
          </cell>
          <cell r="C191" t="str">
            <v>TRAN 350 LWB H/R(1)</v>
          </cell>
          <cell r="D191" t="str">
            <v>3.5T</v>
          </cell>
          <cell r="E191" t="str">
            <v>3.5T1</v>
          </cell>
          <cell r="F191" t="str">
            <v>3.5T VAN - NM</v>
          </cell>
          <cell r="G191" t="str">
            <v>Done</v>
          </cell>
          <cell r="H191" t="str">
            <v>Model not in use</v>
          </cell>
          <cell r="I191" t="str">
            <v>Model not in use</v>
          </cell>
          <cell r="J191" t="str">
            <v>3.5T1</v>
          </cell>
          <cell r="K191"/>
          <cell r="L191">
            <v>5</v>
          </cell>
          <cell r="M191" t="str">
            <v>TRAN 350 LWB H/R(1)</v>
          </cell>
          <cell r="N191">
            <v>19</v>
          </cell>
        </row>
        <row r="192">
          <cell r="A192" t="str">
            <v>TRANSIT 350 LWB H/R 3.5T2</v>
          </cell>
          <cell r="B192" t="str">
            <v>TRANSIT 350 LWB H/R</v>
          </cell>
          <cell r="C192" t="str">
            <v>TRAN 350 LWB H/R(2)</v>
          </cell>
          <cell r="E192" t="str">
            <v>3.5T2</v>
          </cell>
          <cell r="F192" t="str">
            <v>3.5T Van - AD</v>
          </cell>
          <cell r="G192" t="str">
            <v>Done</v>
          </cell>
          <cell r="H192" t="str">
            <v>Model not in use</v>
          </cell>
          <cell r="I192" t="str">
            <v>Model not in use</v>
          </cell>
          <cell r="J192" t="str">
            <v>Model not in use</v>
          </cell>
          <cell r="K192" t="str">
            <v>check Type against model</v>
          </cell>
          <cell r="L192">
            <v>2</v>
          </cell>
          <cell r="M192" t="str">
            <v>TRAN 350 LWB H/R(2)</v>
          </cell>
          <cell r="N192">
            <v>19</v>
          </cell>
        </row>
        <row r="193">
          <cell r="A193" t="str">
            <v>TRANSIT 350 LWB H/R 3.5T3</v>
          </cell>
          <cell r="B193" t="str">
            <v>TRANSIT 350 LWB H/R</v>
          </cell>
          <cell r="C193" t="str">
            <v>TRAN 350 LWB H/R(3)</v>
          </cell>
          <cell r="E193" t="str">
            <v>3.5T3</v>
          </cell>
          <cell r="F193" t="str">
            <v>3.5T Van - E&amp;M</v>
          </cell>
          <cell r="G193" t="str">
            <v>Redone</v>
          </cell>
          <cell r="H193" t="str">
            <v>Model not in use</v>
          </cell>
          <cell r="I193" t="str">
            <v>Model not in use</v>
          </cell>
          <cell r="J193" t="str">
            <v>Model not in use</v>
          </cell>
          <cell r="K193" t="str">
            <v>check Type against model</v>
          </cell>
          <cell r="L193">
            <v>5</v>
          </cell>
          <cell r="M193" t="str">
            <v>TRAN 350 LWB H/R(3)</v>
          </cell>
          <cell r="N193">
            <v>19</v>
          </cell>
        </row>
        <row r="194">
          <cell r="A194" t="str">
            <v>TRANSIT 350 LWB H/R 3.5T3SL</v>
          </cell>
          <cell r="B194" t="str">
            <v>TRANSIT 350 LWB H/R</v>
          </cell>
          <cell r="C194" t="str">
            <v>TRAN 350 LWB H/R(3SL)</v>
          </cell>
          <cell r="E194" t="str">
            <v>3.5T3SL</v>
          </cell>
          <cell r="F194" t="str">
            <v>3.5T Van - E&amp;M SL</v>
          </cell>
          <cell r="G194" t="str">
            <v>Redone</v>
          </cell>
          <cell r="H194" t="str">
            <v>Model not in use</v>
          </cell>
          <cell r="I194" t="str">
            <v>Model not in use</v>
          </cell>
          <cell r="J194" t="str">
            <v>Model not in use</v>
          </cell>
          <cell r="K194" t="str">
            <v>check Type against model</v>
          </cell>
          <cell r="L194">
            <v>61</v>
          </cell>
          <cell r="M194" t="str">
            <v>TRAN 350 LWB H/R(3)</v>
          </cell>
          <cell r="N194">
            <v>19</v>
          </cell>
        </row>
        <row r="195">
          <cell r="A195" t="str">
            <v>TRANSIT 350 LWB H/R 3.5T7</v>
          </cell>
          <cell r="B195" t="str">
            <v>TRANSIT 350 LWB H/R</v>
          </cell>
          <cell r="C195" t="str">
            <v>TRANSIT 350 LWB H/R</v>
          </cell>
          <cell r="E195" t="str">
            <v>3.5T7</v>
          </cell>
          <cell r="F195" t="str">
            <v>3.5T Van - BASE VAN</v>
          </cell>
          <cell r="G195" t="str">
            <v>Done</v>
          </cell>
          <cell r="H195" t="str">
            <v>3.5T7</v>
          </cell>
          <cell r="I195" t="str">
            <v>3.5T7</v>
          </cell>
          <cell r="J195" t="str">
            <v>3.5T7</v>
          </cell>
          <cell r="K195"/>
          <cell r="L195">
            <v>3</v>
          </cell>
          <cell r="M195" t="str">
            <v>keep</v>
          </cell>
          <cell r="N195">
            <v>4</v>
          </cell>
        </row>
        <row r="196">
          <cell r="A196" t="str">
            <v>TRANSIT 350 LWB H/R SPV3?? - USE 3.5T7</v>
          </cell>
          <cell r="B196" t="str">
            <v>TRANSIT 350 LWB H/R</v>
          </cell>
          <cell r="C196" t="str">
            <v>TRANSIT 350 LWB H/R</v>
          </cell>
          <cell r="E196" t="str">
            <v>SPV3?? - USE 3.5T7</v>
          </cell>
          <cell r="F196" t="e">
            <v>#N/A</v>
          </cell>
          <cell r="G196" t="str">
            <v>n/a</v>
          </cell>
          <cell r="H196" t="str">
            <v>3.5T7</v>
          </cell>
          <cell r="I196" t="str">
            <v>3.5T7</v>
          </cell>
          <cell r="J196" t="str">
            <v>3.5T7</v>
          </cell>
          <cell r="K196" t="str">
            <v>check Type against model</v>
          </cell>
          <cell r="L196">
            <v>1</v>
          </cell>
          <cell r="M196" t="str">
            <v xml:space="preserve"> LEAVE AS MODEL COMPLETELY WRONG !</v>
          </cell>
          <cell r="N196">
            <v>34</v>
          </cell>
        </row>
        <row r="197">
          <cell r="A197" t="str">
            <v>TRANSIT 350 TIP 3.5T4</v>
          </cell>
          <cell r="B197" t="str">
            <v>TRANSIT 350 TIP</v>
          </cell>
          <cell r="C197" t="str">
            <v>TRANSIT 350 TIP</v>
          </cell>
          <cell r="D197" t="str">
            <v>3.5T</v>
          </cell>
          <cell r="E197" t="str">
            <v>3.5T4</v>
          </cell>
          <cell r="F197" t="str">
            <v>3.5T Tipper - S/C</v>
          </cell>
          <cell r="G197" t="str">
            <v>Done</v>
          </cell>
          <cell r="H197" t="str">
            <v>3.5T4</v>
          </cell>
          <cell r="I197" t="str">
            <v>3.5T4</v>
          </cell>
          <cell r="J197" t="str">
            <v>3.5T4</v>
          </cell>
          <cell r="K197"/>
          <cell r="L197">
            <v>3</v>
          </cell>
          <cell r="N197">
            <v>0</v>
          </cell>
        </row>
        <row r="198">
          <cell r="A198" t="str">
            <v>TRANSIT 350 VAN 3.5T7</v>
          </cell>
          <cell r="B198" t="str">
            <v>TRANSIT 350 VAN</v>
          </cell>
          <cell r="C198" t="str">
            <v>TRANSIT 350 VAN</v>
          </cell>
          <cell r="D198" t="str">
            <v>3.5T</v>
          </cell>
          <cell r="E198" t="str">
            <v>3.5T7</v>
          </cell>
          <cell r="F198" t="str">
            <v>3.5T Van - BASE VAN</v>
          </cell>
          <cell r="G198" t="str">
            <v>Done</v>
          </cell>
          <cell r="H198" t="str">
            <v>3.5T7</v>
          </cell>
          <cell r="I198" t="str">
            <v>3.5T7</v>
          </cell>
          <cell r="J198" t="str">
            <v>3.5T7</v>
          </cell>
          <cell r="K198"/>
          <cell r="L198">
            <v>1</v>
          </cell>
          <cell r="N198">
            <v>0</v>
          </cell>
        </row>
        <row r="199">
          <cell r="A199" t="str">
            <v>TRANSIT 350 VAN 3.5T1</v>
          </cell>
          <cell r="B199" t="str">
            <v>TRANSIT 350 VAN</v>
          </cell>
          <cell r="C199" t="str">
            <v>TRAN 350 LWB H/R(1)</v>
          </cell>
          <cell r="E199" t="str">
            <v>3.5T1</v>
          </cell>
          <cell r="F199" t="str">
            <v>3.5T VAN - NM</v>
          </cell>
          <cell r="G199" t="str">
            <v>Done</v>
          </cell>
          <cell r="H199" t="str">
            <v>Model not in use</v>
          </cell>
          <cell r="I199" t="str">
            <v>Model not in use</v>
          </cell>
          <cell r="J199" t="str">
            <v>3.5T1</v>
          </cell>
          <cell r="K199"/>
          <cell r="L199">
            <v>6</v>
          </cell>
          <cell r="M199" t="str">
            <v>TRAN 350 LWB H/R(1)</v>
          </cell>
          <cell r="N199">
            <v>19</v>
          </cell>
        </row>
        <row r="200">
          <cell r="A200" t="str">
            <v>TRANSIT 350 VAN 3.5T3SL</v>
          </cell>
          <cell r="B200" t="str">
            <v>TRANSIT 350 VAN</v>
          </cell>
          <cell r="C200" t="str">
            <v>TRAN 350 LWB H/R(3SL)</v>
          </cell>
          <cell r="E200" t="str">
            <v>3.5T3SL</v>
          </cell>
          <cell r="F200" t="str">
            <v>3.5T Van - E&amp;M SL</v>
          </cell>
          <cell r="G200" t="str">
            <v>Redone</v>
          </cell>
          <cell r="H200" t="str">
            <v>Model not in use</v>
          </cell>
          <cell r="I200" t="str">
            <v>Model not in use</v>
          </cell>
          <cell r="J200" t="str">
            <v>Model not in use</v>
          </cell>
          <cell r="K200" t="str">
            <v>check Type against model</v>
          </cell>
          <cell r="L200">
            <v>1</v>
          </cell>
          <cell r="M200" t="str">
            <v>TRAN 350 LWB H/R(3)</v>
          </cell>
          <cell r="N200">
            <v>19</v>
          </cell>
        </row>
        <row r="201">
          <cell r="A201" t="str">
            <v>TRANSIT350LWB H/R AD 3.5T2</v>
          </cell>
          <cell r="B201" t="str">
            <v>TRANSIT350LWB H/R AD</v>
          </cell>
          <cell r="C201" t="str">
            <v>TRANSIT350LWB H/R AD</v>
          </cell>
          <cell r="D201" t="str">
            <v>3.5T(AD)</v>
          </cell>
          <cell r="E201" t="str">
            <v>3.5T2</v>
          </cell>
          <cell r="F201" t="str">
            <v>3.5T Van - AD</v>
          </cell>
          <cell r="G201" t="str">
            <v>Done</v>
          </cell>
          <cell r="H201" t="str">
            <v>3.5T2</v>
          </cell>
          <cell r="I201" t="str">
            <v>3.5T2</v>
          </cell>
          <cell r="J201" t="str">
            <v>3.5T2</v>
          </cell>
          <cell r="K201"/>
          <cell r="L201">
            <v>35</v>
          </cell>
          <cell r="N201">
            <v>0</v>
          </cell>
        </row>
        <row r="202">
          <cell r="A202" t="str">
            <v>TRL BRUSH R/MOUNT Existing Type</v>
          </cell>
          <cell r="B202" t="str">
            <v>TRL BRUSH R/MOUNT</v>
          </cell>
          <cell r="C202" t="str">
            <v>TRL BRUSH R/MOUNT</v>
          </cell>
          <cell r="D202" t="str">
            <v>P8</v>
          </cell>
          <cell r="E202" t="str">
            <v>Existing Type</v>
          </cell>
          <cell r="F202" t="e">
            <v>#N/A</v>
          </cell>
          <cell r="G202" t="str">
            <v>Done</v>
          </cell>
          <cell r="L202">
            <v>1</v>
          </cell>
          <cell r="N202">
            <v>0</v>
          </cell>
        </row>
        <row r="203">
          <cell r="A203" t="str">
            <v>TRL BUNDED 250G Existing Type</v>
          </cell>
          <cell r="B203" t="str">
            <v>TRL BUNDED 250G</v>
          </cell>
          <cell r="C203" t="str">
            <v>TRL BUNDED 250G</v>
          </cell>
          <cell r="D203" t="str">
            <v>P8</v>
          </cell>
          <cell r="E203" t="str">
            <v>Existing Type</v>
          </cell>
          <cell r="F203" t="e">
            <v>#N/A</v>
          </cell>
          <cell r="G203" t="str">
            <v>Done</v>
          </cell>
          <cell r="L203">
            <v>1</v>
          </cell>
          <cell r="N203">
            <v>0</v>
          </cell>
        </row>
        <row r="204">
          <cell r="A204" t="str">
            <v>TRL CURTNSIDER O LIC HGV 14</v>
          </cell>
          <cell r="B204" t="str">
            <v>TRL CURTNSIDER O LIC</v>
          </cell>
          <cell r="C204" t="str">
            <v>TRL CURTNSIDER O LIC</v>
          </cell>
          <cell r="D204" t="str">
            <v>HGV 1</v>
          </cell>
          <cell r="E204" t="str">
            <v>HGV 14</v>
          </cell>
          <cell r="F204" t="str">
            <v>Curtainsider Trailers</v>
          </cell>
          <cell r="G204" t="str">
            <v>Done</v>
          </cell>
          <cell r="H204" t="str">
            <v>HGV 14</v>
          </cell>
          <cell r="I204" t="str">
            <v>HGV 14</v>
          </cell>
          <cell r="J204" t="str">
            <v>HGV 14</v>
          </cell>
          <cell r="K204"/>
          <cell r="L204">
            <v>2</v>
          </cell>
          <cell r="N204">
            <v>0</v>
          </cell>
        </row>
        <row r="205">
          <cell r="A205" t="str">
            <v>TRL F50 IND Existing Type</v>
          </cell>
          <cell r="B205" t="str">
            <v>TRL F50 IND</v>
          </cell>
          <cell r="C205" t="str">
            <v>TRL F50 IND</v>
          </cell>
          <cell r="D205" t="str">
            <v>P8</v>
          </cell>
          <cell r="E205" t="str">
            <v>Existing Type</v>
          </cell>
          <cell r="F205" t="e">
            <v>#N/A</v>
          </cell>
          <cell r="G205" t="str">
            <v>Done</v>
          </cell>
          <cell r="L205">
            <v>1</v>
          </cell>
          <cell r="N205">
            <v>0</v>
          </cell>
        </row>
        <row r="206">
          <cell r="A206" t="str">
            <v>TRL FLOODLIGHT Existing Type</v>
          </cell>
          <cell r="B206" t="str">
            <v>TRL FLOODLIGHT</v>
          </cell>
          <cell r="C206" t="str">
            <v>TRL FLOODLIGHT</v>
          </cell>
          <cell r="D206" t="str">
            <v>P8</v>
          </cell>
          <cell r="E206" t="str">
            <v>Existing Type</v>
          </cell>
          <cell r="F206" t="e">
            <v>#N/A</v>
          </cell>
          <cell r="G206" t="str">
            <v>Done</v>
          </cell>
          <cell r="L206">
            <v>1</v>
          </cell>
          <cell r="N206">
            <v>0</v>
          </cell>
        </row>
        <row r="207">
          <cell r="A207" t="str">
            <v>TRL GEN Existing Type</v>
          </cell>
          <cell r="B207" t="str">
            <v>TRL GEN</v>
          </cell>
          <cell r="C207" t="str">
            <v>TRL GEN</v>
          </cell>
          <cell r="D207" t="str">
            <v>P8</v>
          </cell>
          <cell r="E207" t="str">
            <v>Existing Type</v>
          </cell>
          <cell r="F207" t="e">
            <v>#N/A</v>
          </cell>
          <cell r="G207" t="str">
            <v>Done</v>
          </cell>
          <cell r="L207">
            <v>10</v>
          </cell>
          <cell r="N207">
            <v>0</v>
          </cell>
        </row>
        <row r="208">
          <cell r="A208" t="str">
            <v>TRL GEN 1t Existing Type</v>
          </cell>
          <cell r="B208" t="str">
            <v>TRL GEN 1t</v>
          </cell>
          <cell r="C208" t="str">
            <v>TRL GEN 1t</v>
          </cell>
          <cell r="D208" t="str">
            <v>P9</v>
          </cell>
          <cell r="E208" t="str">
            <v>Existing Type</v>
          </cell>
          <cell r="F208" t="e">
            <v>#N/A</v>
          </cell>
          <cell r="G208" t="str">
            <v>Done</v>
          </cell>
          <cell r="L208">
            <v>71</v>
          </cell>
          <cell r="N208">
            <v>0</v>
          </cell>
        </row>
        <row r="209">
          <cell r="A209" t="str">
            <v>TRL GEN 2t Existing Type</v>
          </cell>
          <cell r="B209" t="str">
            <v>TRL GEN 2t</v>
          </cell>
          <cell r="C209" t="str">
            <v>TRL GEN 2t</v>
          </cell>
          <cell r="D209" t="str">
            <v>P8</v>
          </cell>
          <cell r="E209" t="str">
            <v>Existing Type</v>
          </cell>
          <cell r="F209" t="e">
            <v>#N/A</v>
          </cell>
          <cell r="G209" t="str">
            <v>Done</v>
          </cell>
          <cell r="L209">
            <v>55</v>
          </cell>
          <cell r="N209">
            <v>0</v>
          </cell>
        </row>
        <row r="210">
          <cell r="A210" t="str">
            <v>TRL GEN 4t Existing Type</v>
          </cell>
          <cell r="B210" t="str">
            <v>TRL GEN 4t</v>
          </cell>
          <cell r="C210" t="str">
            <v>TRL GEN 4t</v>
          </cell>
          <cell r="D210" t="str">
            <v>P8</v>
          </cell>
          <cell r="E210" t="str">
            <v>Existing Type</v>
          </cell>
          <cell r="F210" t="e">
            <v>#N/A</v>
          </cell>
          <cell r="G210" t="str">
            <v>Done</v>
          </cell>
          <cell r="L210">
            <v>9</v>
          </cell>
          <cell r="N210">
            <v>0</v>
          </cell>
        </row>
        <row r="211">
          <cell r="A211" t="str">
            <v>TRL GEN 5t Existing Type</v>
          </cell>
          <cell r="B211" t="str">
            <v>TRL GEN 5t</v>
          </cell>
          <cell r="C211" t="str">
            <v>TRL GEN 5t</v>
          </cell>
          <cell r="D211" t="str">
            <v>P8</v>
          </cell>
          <cell r="E211" t="str">
            <v>Existing Type</v>
          </cell>
          <cell r="F211" t="e">
            <v>#N/A</v>
          </cell>
          <cell r="G211" t="str">
            <v>Done</v>
          </cell>
          <cell r="L211">
            <v>2</v>
          </cell>
          <cell r="N211">
            <v>0</v>
          </cell>
        </row>
        <row r="212">
          <cell r="A212" t="str">
            <v>TRL LOADMASTER Existing Type</v>
          </cell>
          <cell r="B212" t="str">
            <v>TRL LOADMASTER</v>
          </cell>
          <cell r="C212" t="str">
            <v>TRL LOADMASTER</v>
          </cell>
          <cell r="D212" t="str">
            <v>P9</v>
          </cell>
          <cell r="E212" t="str">
            <v>Existing Type</v>
          </cell>
          <cell r="F212" t="e">
            <v>#N/A</v>
          </cell>
          <cell r="G212" t="str">
            <v>Done</v>
          </cell>
          <cell r="L212">
            <v>1</v>
          </cell>
          <cell r="N212">
            <v>0</v>
          </cell>
        </row>
        <row r="213">
          <cell r="A213" t="str">
            <v>TRL P-G-P-TA3 30t HGV 14</v>
          </cell>
          <cell r="B213" t="str">
            <v>TRL P-G-P-TA3 30t</v>
          </cell>
          <cell r="C213" t="str">
            <v>TRL P-G-P-TA3 30t</v>
          </cell>
          <cell r="D213" t="str">
            <v>HGV 1</v>
          </cell>
          <cell r="E213" t="str">
            <v>HGV 14</v>
          </cell>
          <cell r="F213" t="str">
            <v>Curtainsider Trailers</v>
          </cell>
          <cell r="G213" t="str">
            <v>Done</v>
          </cell>
          <cell r="H213" t="str">
            <v>HGV 14</v>
          </cell>
          <cell r="I213" t="str">
            <v>HGV 14</v>
          </cell>
          <cell r="J213" t="str">
            <v>HGV 14</v>
          </cell>
          <cell r="K213"/>
          <cell r="L213">
            <v>1</v>
          </cell>
          <cell r="N213">
            <v>0</v>
          </cell>
        </row>
        <row r="214">
          <cell r="A214" t="str">
            <v>TRL PLANT 1t Existing Type</v>
          </cell>
          <cell r="B214" t="str">
            <v>TRL PLANT 1t</v>
          </cell>
          <cell r="C214" t="str">
            <v>TRL PLANT 1t</v>
          </cell>
          <cell r="D214" t="str">
            <v>P9</v>
          </cell>
          <cell r="E214" t="str">
            <v>Existing Type</v>
          </cell>
          <cell r="F214" t="e">
            <v>#N/A</v>
          </cell>
          <cell r="G214" t="str">
            <v>Done</v>
          </cell>
          <cell r="L214">
            <v>1</v>
          </cell>
          <cell r="N214">
            <v>0</v>
          </cell>
        </row>
        <row r="215">
          <cell r="A215" t="str">
            <v>TRL SKELE 20FT O LIC HGV 11</v>
          </cell>
          <cell r="B215" t="str">
            <v>TRL SKELE 20FT O LIC</v>
          </cell>
          <cell r="C215" t="str">
            <v>TRL SKELE 20FT O LIC</v>
          </cell>
          <cell r="D215" t="str">
            <v>HGV 1</v>
          </cell>
          <cell r="E215" t="str">
            <v>HGV 11</v>
          </cell>
          <cell r="F215" t="str">
            <v>ISO Skeletal Trailer</v>
          </cell>
          <cell r="G215" t="str">
            <v>Done</v>
          </cell>
          <cell r="H215" t="str">
            <v>HGV 11</v>
          </cell>
          <cell r="I215" t="str">
            <v>HGV 11</v>
          </cell>
          <cell r="J215" t="str">
            <v>HGV 11</v>
          </cell>
          <cell r="K215"/>
          <cell r="L215">
            <v>1</v>
          </cell>
          <cell r="N215">
            <v>0</v>
          </cell>
        </row>
        <row r="216">
          <cell r="A216" t="str">
            <v>TRL SKELE S201 O LIC HGV 11</v>
          </cell>
          <cell r="B216" t="str">
            <v>TRL SKELE S201 O LIC</v>
          </cell>
          <cell r="C216" t="str">
            <v>TRL SKELE S201 O LIC</v>
          </cell>
          <cell r="D216" t="str">
            <v>HGV 1</v>
          </cell>
          <cell r="E216" t="str">
            <v>HGV 11</v>
          </cell>
          <cell r="F216" t="str">
            <v>ISO Skeletal Trailer</v>
          </cell>
          <cell r="G216" t="str">
            <v>Done</v>
          </cell>
          <cell r="H216" t="str">
            <v>HGV 11</v>
          </cell>
          <cell r="I216" t="str">
            <v>HGV 11</v>
          </cell>
          <cell r="J216" t="str">
            <v>HGV 11</v>
          </cell>
          <cell r="K216"/>
          <cell r="L216">
            <v>2</v>
          </cell>
          <cell r="N216">
            <v>0</v>
          </cell>
        </row>
        <row r="217">
          <cell r="A217" t="str">
            <v>TRL SKELETAL HGV 11</v>
          </cell>
          <cell r="B217" t="str">
            <v>TRL SKELETAL</v>
          </cell>
          <cell r="C217" t="str">
            <v>TRL SKELETAL</v>
          </cell>
          <cell r="D217" t="str">
            <v>HGV 1</v>
          </cell>
          <cell r="E217" t="str">
            <v>HGV 11</v>
          </cell>
          <cell r="F217" t="str">
            <v>ISO Skeletal Trailer</v>
          </cell>
          <cell r="G217" t="str">
            <v>Done</v>
          </cell>
          <cell r="H217" t="str">
            <v>HGV 11</v>
          </cell>
          <cell r="I217" t="str">
            <v>HGV 11</v>
          </cell>
          <cell r="J217" t="str">
            <v>HGV 11</v>
          </cell>
          <cell r="K217"/>
          <cell r="L217">
            <v>6</v>
          </cell>
          <cell r="N217">
            <v>0</v>
          </cell>
        </row>
        <row r="218">
          <cell r="A218" t="str">
            <v>TRL SKELETAL O LIC HGV 11</v>
          </cell>
          <cell r="B218" t="str">
            <v>TRL SKELETAL O LIC</v>
          </cell>
          <cell r="C218" t="str">
            <v>TRL SKELETAL O LIC</v>
          </cell>
          <cell r="D218" t="str">
            <v>HGV 1</v>
          </cell>
          <cell r="E218" t="str">
            <v>HGV 11</v>
          </cell>
          <cell r="F218" t="str">
            <v>ISO Skeletal Trailer</v>
          </cell>
          <cell r="G218" t="str">
            <v>Done</v>
          </cell>
          <cell r="H218" t="str">
            <v>HGV 11</v>
          </cell>
          <cell r="I218" t="str">
            <v>HGV 11</v>
          </cell>
          <cell r="J218" t="str">
            <v>HGV 11</v>
          </cell>
          <cell r="K218"/>
          <cell r="L218">
            <v>3</v>
          </cell>
          <cell r="N218">
            <v>0</v>
          </cell>
        </row>
        <row r="219">
          <cell r="A219" t="str">
            <v>TRL SKELETAL O LIC. HGV 11</v>
          </cell>
          <cell r="B219" t="str">
            <v>TRL SKELETAL O LIC.</v>
          </cell>
          <cell r="C219" t="str">
            <v>TRL SKELETAL O LIC.</v>
          </cell>
          <cell r="D219" t="str">
            <v>HGV 1</v>
          </cell>
          <cell r="E219" t="str">
            <v>HGV 11</v>
          </cell>
          <cell r="F219" t="str">
            <v>ISO Skeletal Trailer</v>
          </cell>
          <cell r="H219" t="str">
            <v>HGV 1</v>
          </cell>
          <cell r="I219" t="str">
            <v>HGV 11</v>
          </cell>
          <cell r="J219" t="str">
            <v>HGV 11</v>
          </cell>
          <cell r="K219"/>
          <cell r="L219">
            <v>1</v>
          </cell>
          <cell r="N219">
            <v>0</v>
          </cell>
        </row>
        <row r="220">
          <cell r="A220" t="str">
            <v>TRL TANDEM Existing Type</v>
          </cell>
          <cell r="B220" t="str">
            <v>TRL TANDEM</v>
          </cell>
          <cell r="C220" t="str">
            <v>TRL TANDEM</v>
          </cell>
          <cell r="D220" t="str">
            <v>P8</v>
          </cell>
          <cell r="E220" t="str">
            <v>Existing Type</v>
          </cell>
          <cell r="F220" t="e">
            <v>#N/A</v>
          </cell>
          <cell r="G220" t="str">
            <v>Done</v>
          </cell>
          <cell r="L220">
            <v>1</v>
          </cell>
          <cell r="N220">
            <v>0</v>
          </cell>
        </row>
        <row r="221">
          <cell r="A221" t="str">
            <v>TRL TIPP 10t Existing Type</v>
          </cell>
          <cell r="B221" t="str">
            <v>TRL TIPP 10t</v>
          </cell>
          <cell r="C221" t="str">
            <v>TRL TIPP 10t</v>
          </cell>
          <cell r="D221" t="str">
            <v>P8</v>
          </cell>
          <cell r="E221" t="str">
            <v>Existing Type</v>
          </cell>
          <cell r="F221" t="e">
            <v>#N/A</v>
          </cell>
          <cell r="G221" t="str">
            <v>Done</v>
          </cell>
          <cell r="L221">
            <v>4</v>
          </cell>
          <cell r="N221">
            <v>0</v>
          </cell>
        </row>
        <row r="222">
          <cell r="A222" t="str">
            <v>TRL TIPP 6t Existing Type</v>
          </cell>
          <cell r="B222" t="str">
            <v>TRL TIPP 6t</v>
          </cell>
          <cell r="C222" t="str">
            <v>TRL TIPP 6t</v>
          </cell>
          <cell r="D222" t="str">
            <v>P8</v>
          </cell>
          <cell r="E222" t="str">
            <v>Existing Type</v>
          </cell>
          <cell r="F222" t="e">
            <v>#N/A</v>
          </cell>
          <cell r="G222" t="str">
            <v>Done</v>
          </cell>
          <cell r="L222">
            <v>1</v>
          </cell>
          <cell r="N222">
            <v>0</v>
          </cell>
        </row>
        <row r="223">
          <cell r="A223" t="str">
            <v>TRL TOWAVAN 220DS Existing Type</v>
          </cell>
          <cell r="B223" t="str">
            <v>TRL TOWAVAN 220DS</v>
          </cell>
          <cell r="C223" t="str">
            <v>TRL TOWAVAN 220DS</v>
          </cell>
          <cell r="D223" t="str">
            <v>P8</v>
          </cell>
          <cell r="E223" t="str">
            <v>Existing Type</v>
          </cell>
          <cell r="F223" t="e">
            <v>#N/A</v>
          </cell>
          <cell r="G223" t="str">
            <v>Done</v>
          </cell>
          <cell r="L223">
            <v>1</v>
          </cell>
          <cell r="N223">
            <v>0</v>
          </cell>
        </row>
        <row r="224">
          <cell r="A224" t="str">
            <v>TRL TRANSPORTER Existing Type</v>
          </cell>
          <cell r="B224" t="str">
            <v>TRL TRANSPORTER</v>
          </cell>
          <cell r="C224" t="str">
            <v>TRL TRANSPORTER</v>
          </cell>
          <cell r="D224" t="str">
            <v>P8</v>
          </cell>
          <cell r="E224" t="str">
            <v>Existing Type</v>
          </cell>
          <cell r="F224" t="e">
            <v>#N/A</v>
          </cell>
          <cell r="G224" t="str">
            <v>Done</v>
          </cell>
          <cell r="L224">
            <v>1</v>
          </cell>
          <cell r="N224">
            <v>0</v>
          </cell>
        </row>
        <row r="225">
          <cell r="A225" t="str">
            <v>TRL UNBRAKED 127 Existing Type</v>
          </cell>
          <cell r="B225" t="str">
            <v>TRL UNBRAKED 127</v>
          </cell>
          <cell r="C225" t="str">
            <v>TRL UNBRAKED 127</v>
          </cell>
          <cell r="D225" t="str">
            <v>P8</v>
          </cell>
          <cell r="E225" t="str">
            <v>Existing Type</v>
          </cell>
          <cell r="F225" t="e">
            <v>#N/A</v>
          </cell>
          <cell r="G225" t="str">
            <v>Done</v>
          </cell>
          <cell r="L225">
            <v>2</v>
          </cell>
          <cell r="N225">
            <v>0</v>
          </cell>
        </row>
        <row r="226">
          <cell r="A226" t="str">
            <v>XSARA 1.9 X D ESTATE Existing Type</v>
          </cell>
          <cell r="B226" t="str">
            <v>XSARA 1.9 X D ESTATE</v>
          </cell>
          <cell r="C226" t="str">
            <v>XSARA 1.9 X D ESTATE</v>
          </cell>
          <cell r="D226" t="str">
            <v>CAR(JN)</v>
          </cell>
          <cell r="E226" t="str">
            <v>Existing Type</v>
          </cell>
          <cell r="F226" t="e">
            <v>#N/A</v>
          </cell>
          <cell r="G226" t="str">
            <v>Done</v>
          </cell>
          <cell r="L226">
            <v>1</v>
          </cell>
          <cell r="N226">
            <v>0</v>
          </cell>
        </row>
        <row r="227">
          <cell r="A227" t="str">
            <v>ZX 1.9D LEADER EST Existing Type</v>
          </cell>
          <cell r="B227" t="str">
            <v>ZX 1.9D LEADER EST</v>
          </cell>
          <cell r="C227" t="str">
            <v>ZX 1.9D LEADER EST</v>
          </cell>
          <cell r="D227" t="str">
            <v>CAR(JN)</v>
          </cell>
          <cell r="E227" t="str">
            <v>Existing Type</v>
          </cell>
          <cell r="F227" t="e">
            <v>#N/A</v>
          </cell>
          <cell r="G227" t="str">
            <v>Done</v>
          </cell>
          <cell r="L227">
            <v>1</v>
          </cell>
          <cell r="N227">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ing accruals"/>
      <sheetName val="Budget P2"/>
      <sheetName val="Prior year credits transferred "/>
      <sheetName val="Billing transactions"/>
      <sheetName val="prior year income accruals"/>
      <sheetName val="CNP top up &amp; utilisation"/>
      <sheetName val="Check of deferred income"/>
      <sheetName val="Check of Accrued Income"/>
      <sheetName val="Income Summary"/>
      <sheetName val="total GL P2 v2"/>
      <sheetName val="SW Refunds 01.12.2007 - present"/>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information"/>
      <sheetName val="Instructions"/>
      <sheetName val="AA1"/>
      <sheetName val="AA2"/>
      <sheetName val="AA3"/>
      <sheetName val="A1"/>
      <sheetName val="A2"/>
      <sheetName val="A3"/>
      <sheetName val="A3.b"/>
      <sheetName val="A4"/>
      <sheetName val="B1"/>
      <sheetName val="B2"/>
      <sheetName val="B3"/>
      <sheetName val="B3a"/>
      <sheetName val="B4"/>
      <sheetName val="B5"/>
      <sheetName val="B6"/>
      <sheetName val="B7"/>
      <sheetName val="B8"/>
      <sheetName val="B9a"/>
      <sheetName val="C1"/>
      <sheetName val="C2"/>
      <sheetName val="C3"/>
      <sheetName val="C4"/>
      <sheetName val="C5"/>
      <sheetName val="C6"/>
      <sheetName val="C7"/>
      <sheetName val="C8"/>
      <sheetName val="C8.b"/>
      <sheetName val="E1"/>
      <sheetName val="E2"/>
      <sheetName val="E2b"/>
      <sheetName val="E3"/>
      <sheetName val="E3a"/>
      <sheetName val="E4"/>
      <sheetName val="E5"/>
      <sheetName val="E6"/>
      <sheetName val="E7"/>
      <sheetName val="E7b"/>
      <sheetName val="E8"/>
      <sheetName val="E9"/>
      <sheetName val="E10"/>
      <sheetName val="E11"/>
      <sheetName val="F1"/>
      <sheetName val="F2"/>
      <sheetName val="F3"/>
      <sheetName val="F3a"/>
      <sheetName val="F4"/>
      <sheetName val="F5"/>
      <sheetName val="F6"/>
      <sheetName val="F7"/>
      <sheetName val="F8"/>
      <sheetName val="F9"/>
      <sheetName val="F10"/>
      <sheetName val="F11"/>
      <sheetName val="G1"/>
      <sheetName val="G2"/>
      <sheetName val="G3"/>
      <sheetName val="G4"/>
      <sheetName val="I1"/>
      <sheetName val="I2"/>
      <sheetName val="I3"/>
      <sheetName val="I4"/>
      <sheetName val="J1-Asset Repl (Full table)"/>
      <sheetName val="J2-Contractor rates"/>
      <sheetName val="Grid"/>
      <sheetName val="Lists"/>
      <sheetName val="KEY"/>
    </sheetNames>
    <sheetDataSet>
      <sheetData sheetId="0">
        <row r="6">
          <cell r="B6" t="str">
            <v>Three Waters Reform Programme: Request for Information</v>
          </cell>
        </row>
        <row r="23">
          <cell r="E23" t="str">
            <v>Part III</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etail"/>
      <sheetName val="Journal"/>
      <sheetName val="Variables"/>
    </sheetNames>
    <sheetDataSet>
      <sheetData sheetId="0" refreshError="1">
        <row r="3">
          <cell r="B3" t="str">
            <v>Andrew Woodward</v>
          </cell>
        </row>
      </sheetData>
      <sheetData sheetId="1" refreshError="1"/>
      <sheetData sheetId="2" refreshError="1"/>
      <sheetData sheetId="3" refreshError="1">
        <row r="3">
          <cell r="B3">
            <v>40118</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file"/>
      <sheetName val="BUDGET CALC"/>
      <sheetName val="Assumptions"/>
      <sheetName val="Tables for charts"/>
      <sheetName val="Sheet1"/>
      <sheetName val="Sheet2"/>
    </sheetNames>
    <sheetDataSet>
      <sheetData sheetId="0" refreshError="1"/>
      <sheetData sheetId="1">
        <row r="321">
          <cell r="I321" t="str">
            <v>ORANGE</v>
          </cell>
        </row>
        <row r="322">
          <cell r="I322" t="str">
            <v>ORANGE</v>
          </cell>
        </row>
        <row r="323">
          <cell r="I323" t="str">
            <v>ORANGE</v>
          </cell>
        </row>
        <row r="325">
          <cell r="I325" t="str">
            <v>ORANGE</v>
          </cell>
        </row>
        <row r="326">
          <cell r="I326" t="str">
            <v>ORANGE</v>
          </cell>
        </row>
        <row r="327">
          <cell r="I327" t="str">
            <v>ORANGE</v>
          </cell>
        </row>
        <row r="328">
          <cell r="I328" t="str">
            <v>ORANGE</v>
          </cell>
        </row>
        <row r="329">
          <cell r="I329" t="str">
            <v>ORANGE</v>
          </cell>
        </row>
        <row r="330">
          <cell r="I330" t="str">
            <v>ORANGE</v>
          </cell>
        </row>
        <row r="331">
          <cell r="I331" t="str">
            <v>ORANGE</v>
          </cell>
        </row>
      </sheetData>
      <sheetData sheetId="2" refreshError="1"/>
      <sheetData sheetId="3" refreshError="1"/>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 P6"/>
      <sheetName val="Deductions"/>
      <sheetName val="Budget P2"/>
    </sheetNames>
    <sheetDataSet>
      <sheetData sheetId="0"/>
      <sheetData sheetId="1"/>
      <sheetData sheetId="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KPI"/>
      <sheetName val="EVA_SummaryPlan"/>
      <sheetName val="Actg_SummaryYr1"/>
      <sheetName val="Actg_BO"/>
      <sheetName val="Actg_P1"/>
      <sheetName val="Actg_P2"/>
      <sheetName val="Actg_P3"/>
      <sheetName val="Actg_P4"/>
      <sheetName val="Actg_P5"/>
      <sheetName val="Actg_P6"/>
      <sheetName val="EVA_Output1"/>
      <sheetName val="Overview"/>
      <sheetName val="Print"/>
      <sheetName val="Control"/>
      <sheetName val="Actg_SummaryPlan"/>
      <sheetName val="EVA_Calc"/>
      <sheetName val="EVA_Output2"/>
      <sheetName val="Check"/>
      <sheetName val="FPT_Header"/>
      <sheetName val="Macros"/>
    </sheetNames>
    <sheetDataSet>
      <sheetData sheetId="0" refreshError="1">
        <row r="5">
          <cell r="B5" t="str">
            <v>1999/00 FINANCIAL PLANNING TEMPLATE</v>
          </cell>
        </row>
        <row r="6">
          <cell r="B6" t="str">
            <v>Model Instructions &amp; Completion Requirements</v>
          </cell>
        </row>
        <row r="10">
          <cell r="B10" t="str">
            <v>INTRODUCTION</v>
          </cell>
        </row>
        <row r="12">
          <cell r="B12" t="str">
            <v>This Financial Planning Template has been developed by Planning &amp; Analysis, Corporate Finance.</v>
          </cell>
        </row>
        <row r="14">
          <cell r="B14" t="str">
            <v>The objective of this template is to capture business planning data over a four year period by business unit/group.</v>
          </cell>
        </row>
        <row r="15">
          <cell r="B15" t="str">
            <v>The four year period captures the 1998/99 current year performance, and the next three years capture the business plan.</v>
          </cell>
        </row>
        <row r="16">
          <cell r="B16" t="str">
            <v>Planning data is captured by separately identifying base operations and programmes.</v>
          </cell>
        </row>
        <row r="17">
          <cell r="B17" t="str">
            <v>New this year, is a requirement to plan for Capital Employed in order to determine Economic Value Added (EVA).</v>
          </cell>
        </row>
        <row r="20">
          <cell r="B20" t="str">
            <v>PREREQUISITES</v>
          </cell>
        </row>
        <row r="22">
          <cell r="B22" t="str">
            <v>This template should be completed after reading these instructions and the following documents:</v>
          </cell>
        </row>
        <row r="24">
          <cell r="B24" t="str">
            <v>1.</v>
          </cell>
          <cell r="C24" t="str">
            <v>Business Planning Framework 1999</v>
          </cell>
        </row>
        <row r="25">
          <cell r="B25" t="str">
            <v>2.</v>
          </cell>
          <cell r="C25" t="str">
            <v>Business Planning Guidelines</v>
          </cell>
        </row>
        <row r="28">
          <cell r="B28" t="str">
            <v>MODEL LAYOUT</v>
          </cell>
        </row>
        <row r="30">
          <cell r="B30" t="str">
            <v>Refer to the diagram in the Overview sheet.</v>
          </cell>
        </row>
        <row r="32">
          <cell r="B32" t="str">
            <v>Basically, the model comprises three sections:</v>
          </cell>
        </row>
        <row r="33">
          <cell r="B33" t="str">
            <v>1.</v>
          </cell>
          <cell r="C33" t="str">
            <v>Inputs</v>
          </cell>
        </row>
        <row r="34">
          <cell r="B34" t="str">
            <v>2.</v>
          </cell>
          <cell r="C34" t="str">
            <v>Outputs</v>
          </cell>
        </row>
        <row r="35">
          <cell r="B35" t="str">
            <v>3.</v>
          </cell>
          <cell r="C35" t="str">
            <v>EVA Calculation</v>
          </cell>
        </row>
        <row r="37">
          <cell r="B37" t="str">
            <v>Spanning across these sections are two decision sheets:</v>
          </cell>
        </row>
        <row r="38">
          <cell r="B38" t="str">
            <v>1.</v>
          </cell>
          <cell r="C38" t="str">
            <v>Print</v>
          </cell>
        </row>
        <row r="39">
          <cell r="B39" t="str">
            <v>2.</v>
          </cell>
          <cell r="C39" t="str">
            <v>Control</v>
          </cell>
        </row>
        <row r="42">
          <cell r="B42" t="str">
            <v>Inputs</v>
          </cell>
        </row>
        <row r="44">
          <cell r="B44" t="str">
            <v>Accounting data must be entered for base operations and can be entered for up to six programmes.</v>
          </cell>
        </row>
        <row r="46">
          <cell r="B46" t="str">
            <v>Each input sheet has five input schedules, some of which are inter-linked:</v>
          </cell>
        </row>
        <row r="47">
          <cell r="B47" t="str">
            <v>-</v>
          </cell>
          <cell r="C47" t="str">
            <v>Earnings Statement</v>
          </cell>
        </row>
        <row r="48">
          <cell r="B48" t="str">
            <v>-</v>
          </cell>
          <cell r="C48" t="str">
            <v>Expenditure Detail</v>
          </cell>
        </row>
        <row r="49">
          <cell r="B49" t="str">
            <v>-</v>
          </cell>
          <cell r="C49" t="str">
            <v>Closing Capital Employed</v>
          </cell>
        </row>
        <row r="50">
          <cell r="B50" t="str">
            <v>-</v>
          </cell>
          <cell r="C50" t="str">
            <v>Fixed Assets Schedule</v>
          </cell>
        </row>
        <row r="51">
          <cell r="B51" t="str">
            <v>-</v>
          </cell>
          <cell r="C51" t="str">
            <v>Staff Numbers (Full Time Equivalents)</v>
          </cell>
        </row>
        <row r="53">
          <cell r="B53" t="str">
            <v>Programmes can easily be included or excluded in the final analysis by turning them 'on' or 'off' in the Control sheet.</v>
          </cell>
        </row>
        <row r="54">
          <cell r="B54" t="str">
            <v>This feature will help you determine the mix and impact of programmes to put forward as part of your business plan.</v>
          </cell>
        </row>
        <row r="57">
          <cell r="B57" t="str">
            <v>Outputs</v>
          </cell>
        </row>
        <row r="59">
          <cell r="B59" t="str">
            <v>Business planning data is summarised by plan year based on base operations and selected programmes.</v>
          </cell>
        </row>
        <row r="61">
          <cell r="B61" t="str">
            <v>Summary outputs are prepared for:</v>
          </cell>
        </row>
        <row r="62">
          <cell r="B62" t="str">
            <v>-</v>
          </cell>
          <cell r="C62" t="str">
            <v>Accounting Statements</v>
          </cell>
        </row>
        <row r="63">
          <cell r="B63" t="str">
            <v>-</v>
          </cell>
          <cell r="C63" t="str">
            <v>EVA Statement</v>
          </cell>
        </row>
        <row r="64">
          <cell r="B64" t="str">
            <v>-</v>
          </cell>
          <cell r="C64" t="str">
            <v>Key Performance Indicators (a tabular and graphical representation of the above).</v>
          </cell>
        </row>
        <row r="67">
          <cell r="B67" t="str">
            <v>EVA Calculation</v>
          </cell>
        </row>
        <row r="69">
          <cell r="B69" t="str">
            <v>A detailed EVA calculation is automatically performed based on data that has been entered in the input sheets.</v>
          </cell>
        </row>
        <row r="72">
          <cell r="B72" t="str">
            <v>Printing</v>
          </cell>
        </row>
        <row r="74">
          <cell r="B74" t="str">
            <v>The Print sheet is used to print pre-formatted output reports.</v>
          </cell>
        </row>
        <row r="75">
          <cell r="B75" t="str">
            <v>There is an option to print all the templates from this model that will (as a minimum) need to be included as an appendix to</v>
          </cell>
        </row>
        <row r="76">
          <cell r="B76" t="str">
            <v>your business plan.</v>
          </cell>
        </row>
        <row r="79">
          <cell r="B79" t="str">
            <v>Control</v>
          </cell>
        </row>
        <row r="81">
          <cell r="B81" t="str">
            <v>The Control sheet is used to define specifics around the calculation of the business plan.  For example:</v>
          </cell>
        </row>
        <row r="82">
          <cell r="B82" t="str">
            <v>-</v>
          </cell>
          <cell r="C82" t="str">
            <v>Whether specific programmes are included or excluded in the plan</v>
          </cell>
        </row>
        <row r="83">
          <cell r="B83" t="str">
            <v>-</v>
          </cell>
          <cell r="C83" t="str">
            <v>The Cost of Capital rate (Company rate versus Business Unit rate) used to calculate EVA</v>
          </cell>
        </row>
        <row r="84">
          <cell r="B84" t="str">
            <v>-</v>
          </cell>
          <cell r="C84" t="str">
            <v>Calculation of Tax Expense for EVA.</v>
          </cell>
        </row>
        <row r="87">
          <cell r="B87" t="str">
            <v>TEXT &amp; BACKGROUND COLOUR KEY</v>
          </cell>
        </row>
        <row r="89">
          <cell r="D89" t="str">
            <v xml:space="preserve">  =  input cell</v>
          </cell>
        </row>
        <row r="90">
          <cell r="C90" t="str">
            <v>black text</v>
          </cell>
          <cell r="D90" t="str">
            <v xml:space="preserve">  =  calculated</v>
          </cell>
        </row>
        <row r="91">
          <cell r="C91" t="str">
            <v>blue text</v>
          </cell>
          <cell r="D91" t="str">
            <v xml:space="preserve">  =  calculated but with a complex or unobvious link to another sheet</v>
          </cell>
        </row>
        <row r="92">
          <cell r="C92" t="str">
            <v>magenta text</v>
          </cell>
          <cell r="D92" t="str">
            <v xml:space="preserve">  =  calculated but with a different formula than that expected</v>
          </cell>
        </row>
        <row r="93">
          <cell r="C93" t="str">
            <v>green text</v>
          </cell>
          <cell r="D93" t="str">
            <v xml:space="preserve">  =  notes and comments</v>
          </cell>
        </row>
        <row r="96">
          <cell r="B96" t="str">
            <v>SHEET AND CELL PROTECTION</v>
          </cell>
        </row>
        <row r="98">
          <cell r="B98" t="str">
            <v>All cells with the exception of input cells are protected (without a password) to prevent accidental alteration to the model</v>
          </cell>
        </row>
        <row r="99">
          <cell r="B99" t="str">
            <v>structure or formulae.</v>
          </cell>
        </row>
        <row r="102">
          <cell r="B102" t="str">
            <v>HELP!</v>
          </cell>
        </row>
        <row r="104">
          <cell r="B104" t="str">
            <v>If you have any technical queries about the model, please contact Raj Patel on (04) 496-4974.</v>
          </cell>
        </row>
        <row r="105">
          <cell r="B105" t="str">
            <v>For all other queries involving the planning process, please contact Paul Kyne on (04) 496-4172.</v>
          </cell>
        </row>
      </sheetData>
      <sheetData sheetId="1" refreshError="1">
        <row r="6">
          <cell r="B6" t="str">
            <v>LETTERS - MANAGEMENT</v>
          </cell>
        </row>
        <row r="7">
          <cell r="B7" t="str">
            <v>Base Operations + P1 + P2 + P3 + P4 + P5 + P6</v>
          </cell>
        </row>
        <row r="8">
          <cell r="B8" t="str">
            <v>Key Performance Indicators</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cell r="F14">
            <v>0</v>
          </cell>
          <cell r="H14">
            <v>0</v>
          </cell>
          <cell r="I14">
            <v>0</v>
          </cell>
          <cell r="J14">
            <v>0</v>
          </cell>
          <cell r="L14">
            <v>0</v>
          </cell>
          <cell r="M14">
            <v>0</v>
          </cell>
          <cell r="N14">
            <v>0</v>
          </cell>
          <cell r="O14">
            <v>0</v>
          </cell>
          <cell r="P14">
            <v>0</v>
          </cell>
        </row>
        <row r="15">
          <cell r="D15" t="str">
            <v>Internal Revenue</v>
          </cell>
          <cell r="F15">
            <v>0</v>
          </cell>
          <cell r="H15">
            <v>0</v>
          </cell>
          <cell r="I15">
            <v>0</v>
          </cell>
          <cell r="J15">
            <v>0</v>
          </cell>
          <cell r="L15">
            <v>0</v>
          </cell>
          <cell r="M15">
            <v>0</v>
          </cell>
          <cell r="N15">
            <v>0</v>
          </cell>
          <cell r="O15">
            <v>0</v>
          </cell>
          <cell r="P15">
            <v>0</v>
          </cell>
        </row>
        <row r="16">
          <cell r="C16" t="str">
            <v>Total Revenue</v>
          </cell>
          <cell r="F16">
            <v>0</v>
          </cell>
          <cell r="H16">
            <v>0</v>
          </cell>
          <cell r="I16">
            <v>0</v>
          </cell>
          <cell r="J16">
            <v>0</v>
          </cell>
          <cell r="L16">
            <v>0</v>
          </cell>
          <cell r="M16">
            <v>0</v>
          </cell>
          <cell r="N16">
            <v>0</v>
          </cell>
          <cell r="O16">
            <v>0</v>
          </cell>
          <cell r="P16">
            <v>0</v>
          </cell>
        </row>
        <row r="17">
          <cell r="D17" t="str">
            <v>External Expenditure</v>
          </cell>
          <cell r="F17">
            <v>0</v>
          </cell>
          <cell r="H17">
            <v>0</v>
          </cell>
          <cell r="I17">
            <v>0</v>
          </cell>
          <cell r="J17">
            <v>0</v>
          </cell>
          <cell r="L17">
            <v>4604.945999999999</v>
          </cell>
          <cell r="M17">
            <v>4711.4427699999997</v>
          </cell>
          <cell r="N17">
            <v>4816.0927442599996</v>
          </cell>
          <cell r="O17">
            <v>0</v>
          </cell>
          <cell r="P17">
            <v>0</v>
          </cell>
        </row>
        <row r="18">
          <cell r="D18" t="str">
            <v>Internal Expenditure</v>
          </cell>
          <cell r="F18">
            <v>0</v>
          </cell>
          <cell r="H18">
            <v>0</v>
          </cell>
          <cell r="I18">
            <v>0</v>
          </cell>
          <cell r="J18">
            <v>0</v>
          </cell>
          <cell r="L18">
            <v>2179.6070000000004</v>
          </cell>
          <cell r="M18">
            <v>0</v>
          </cell>
          <cell r="N18">
            <v>0</v>
          </cell>
          <cell r="O18">
            <v>0</v>
          </cell>
          <cell r="P18">
            <v>0</v>
          </cell>
        </row>
        <row r="19">
          <cell r="C19" t="str">
            <v>Total Expenditure</v>
          </cell>
          <cell r="F19">
            <v>0</v>
          </cell>
          <cell r="H19">
            <v>0</v>
          </cell>
          <cell r="I19">
            <v>0</v>
          </cell>
          <cell r="J19">
            <v>0</v>
          </cell>
          <cell r="L19">
            <v>6784.5529999999999</v>
          </cell>
          <cell r="M19">
            <v>4711.4427699999997</v>
          </cell>
          <cell r="N19">
            <v>4816.0927442599996</v>
          </cell>
          <cell r="O19">
            <v>0</v>
          </cell>
          <cell r="P19">
            <v>0</v>
          </cell>
        </row>
        <row r="21">
          <cell r="C21" t="str">
            <v>EARNINGS BEFORE INTEREST &amp; TAX</v>
          </cell>
          <cell r="F21">
            <v>0</v>
          </cell>
          <cell r="H21">
            <v>0</v>
          </cell>
          <cell r="I21">
            <v>0</v>
          </cell>
          <cell r="J21">
            <v>0</v>
          </cell>
          <cell r="L21">
            <v>-6784.5529999999999</v>
          </cell>
          <cell r="M21">
            <v>-4711.4427699999997</v>
          </cell>
          <cell r="N21">
            <v>-4816.0927442599996</v>
          </cell>
          <cell r="O21">
            <v>0</v>
          </cell>
          <cell r="P21">
            <v>0</v>
          </cell>
        </row>
        <row r="22">
          <cell r="E22" t="str">
            <v>% Change</v>
          </cell>
          <cell r="H22" t="str">
            <v>n.a.</v>
          </cell>
          <cell r="I22" t="str">
            <v>n.a.</v>
          </cell>
          <cell r="J22" t="str">
            <v>n.a.</v>
          </cell>
          <cell r="L22" t="str">
            <v>n.a.</v>
          </cell>
          <cell r="M22">
            <v>-0.30556327439700159</v>
          </cell>
          <cell r="N22">
            <v>2.2211874232317144E-2</v>
          </cell>
          <cell r="O22">
            <v>-1</v>
          </cell>
          <cell r="P22" t="str">
            <v>n.a.</v>
          </cell>
        </row>
        <row r="24">
          <cell r="D24" t="str">
            <v>Net Financing Costs</v>
          </cell>
          <cell r="F24">
            <v>0</v>
          </cell>
          <cell r="H24">
            <v>0</v>
          </cell>
          <cell r="I24">
            <v>0</v>
          </cell>
          <cell r="J24">
            <v>0</v>
          </cell>
          <cell r="L24">
            <v>0</v>
          </cell>
          <cell r="M24">
            <v>0</v>
          </cell>
          <cell r="N24">
            <v>0</v>
          </cell>
          <cell r="O24">
            <v>0</v>
          </cell>
          <cell r="P24">
            <v>0</v>
          </cell>
        </row>
        <row r="25">
          <cell r="D25" t="str">
            <v>Gain/(Loss) on Sale of Property</v>
          </cell>
          <cell r="F25">
            <v>0</v>
          </cell>
          <cell r="H25">
            <v>0</v>
          </cell>
          <cell r="I25">
            <v>0</v>
          </cell>
          <cell r="J25">
            <v>0</v>
          </cell>
          <cell r="L25">
            <v>0</v>
          </cell>
          <cell r="M25">
            <v>0</v>
          </cell>
          <cell r="N25">
            <v>0</v>
          </cell>
          <cell r="O25">
            <v>0</v>
          </cell>
          <cell r="P25">
            <v>0</v>
          </cell>
        </row>
        <row r="26">
          <cell r="D26" t="str">
            <v>Property Revaluations</v>
          </cell>
          <cell r="F26">
            <v>0</v>
          </cell>
          <cell r="H26">
            <v>0</v>
          </cell>
          <cell r="I26">
            <v>0</v>
          </cell>
          <cell r="J26">
            <v>0</v>
          </cell>
          <cell r="L26">
            <v>0</v>
          </cell>
          <cell r="M26">
            <v>0</v>
          </cell>
          <cell r="N26">
            <v>0</v>
          </cell>
          <cell r="O26">
            <v>0</v>
          </cell>
          <cell r="P26">
            <v>0</v>
          </cell>
        </row>
        <row r="27">
          <cell r="D27" t="str">
            <v>Associates</v>
          </cell>
          <cell r="F27">
            <v>0</v>
          </cell>
          <cell r="H27">
            <v>0</v>
          </cell>
          <cell r="I27">
            <v>0</v>
          </cell>
          <cell r="J27">
            <v>0</v>
          </cell>
          <cell r="L27">
            <v>0</v>
          </cell>
          <cell r="M27">
            <v>0</v>
          </cell>
          <cell r="N27">
            <v>0</v>
          </cell>
        </row>
        <row r="28">
          <cell r="D28" t="str">
            <v>Income Tax</v>
          </cell>
          <cell r="F28">
            <v>0</v>
          </cell>
          <cell r="H28">
            <v>11926.906202377519</v>
          </cell>
          <cell r="I28">
            <v>0</v>
          </cell>
          <cell r="J28">
            <v>0</v>
          </cell>
          <cell r="L28">
            <v>-2238.9024899999999</v>
          </cell>
          <cell r="M28">
            <v>-1554.7761140999999</v>
          </cell>
          <cell r="N28">
            <v>-1589.3106056058</v>
          </cell>
          <cell r="O28">
            <v>0</v>
          </cell>
          <cell r="P28">
            <v>0</v>
          </cell>
        </row>
        <row r="30">
          <cell r="C30" t="str">
            <v>NET PROFIT AFTER TAX</v>
          </cell>
          <cell r="F30">
            <v>0</v>
          </cell>
          <cell r="H30">
            <v>-11926.906202377519</v>
          </cell>
          <cell r="I30">
            <v>0</v>
          </cell>
          <cell r="J30">
            <v>0</v>
          </cell>
          <cell r="L30">
            <v>-4545.6505099999995</v>
          </cell>
          <cell r="M30">
            <v>-3156.6666558999996</v>
          </cell>
          <cell r="N30">
            <v>-3226.7821386541996</v>
          </cell>
          <cell r="O30">
            <v>0</v>
          </cell>
          <cell r="P30">
            <v>0</v>
          </cell>
        </row>
        <row r="31">
          <cell r="E31" t="str">
            <v>% Change</v>
          </cell>
          <cell r="H31" t="str">
            <v>n.a.</v>
          </cell>
          <cell r="I31" t="str">
            <v>n.a.</v>
          </cell>
          <cell r="J31" t="str">
            <v>n.a.</v>
          </cell>
          <cell r="L31" t="str">
            <v>n.a.</v>
          </cell>
          <cell r="M31">
            <v>-0.30556327439700154</v>
          </cell>
          <cell r="N31">
            <v>2.2211874232317168E-2</v>
          </cell>
          <cell r="O31">
            <v>-1</v>
          </cell>
          <cell r="P31" t="str">
            <v>n.a.</v>
          </cell>
        </row>
        <row r="36">
          <cell r="C36" t="str">
            <v>Economic NOPAT</v>
          </cell>
          <cell r="F36">
            <v>0</v>
          </cell>
          <cell r="H36">
            <v>-21225.901321928319</v>
          </cell>
          <cell r="I36">
            <v>-9298.9951195508002</v>
          </cell>
          <cell r="J36">
            <v>0</v>
          </cell>
          <cell r="L36">
            <v>-8819.069991057142</v>
          </cell>
          <cell r="M36">
            <v>-5571.8693673114285</v>
          </cell>
          <cell r="N36">
            <v>-5212.1718775648733</v>
          </cell>
          <cell r="O36">
            <v>0</v>
          </cell>
          <cell r="P36">
            <v>0</v>
          </cell>
        </row>
        <row r="38">
          <cell r="D38" t="str">
            <v>Year Opening Economic Capital Employed</v>
          </cell>
          <cell r="F38">
            <v>0</v>
          </cell>
          <cell r="H38">
            <v>101835.0168927276</v>
          </cell>
          <cell r="I38">
            <v>101835.0168927276</v>
          </cell>
          <cell r="J38">
            <v>0</v>
          </cell>
          <cell r="L38">
            <v>13561.536360628574</v>
          </cell>
          <cell r="M38">
            <v>10199.968566630254</v>
          </cell>
          <cell r="N38">
            <v>7744.2895222117668</v>
          </cell>
          <cell r="O38">
            <v>0</v>
          </cell>
          <cell r="P38">
            <v>0</v>
          </cell>
        </row>
        <row r="39">
          <cell r="D39" t="str">
            <v>times Business Unit Cost of Capital Rate</v>
          </cell>
          <cell r="F39">
            <v>0</v>
          </cell>
          <cell r="H39">
            <v>0.11399999999999999</v>
          </cell>
          <cell r="I39">
            <v>0.11399999999999999</v>
          </cell>
          <cell r="J39">
            <v>0</v>
          </cell>
          <cell r="L39">
            <v>9.9000000000000005E-2</v>
          </cell>
          <cell r="M39">
            <v>9.9000000000000005E-2</v>
          </cell>
          <cell r="N39">
            <v>9.9000000000000005E-2</v>
          </cell>
          <cell r="O39">
            <v>0</v>
          </cell>
          <cell r="P39">
            <v>0</v>
          </cell>
        </row>
        <row r="40">
          <cell r="C40" t="str">
            <v>Capital Charge</v>
          </cell>
          <cell r="F40">
            <v>0</v>
          </cell>
          <cell r="H40">
            <v>11609.191925770945</v>
          </cell>
          <cell r="I40">
            <v>11609.191925770945</v>
          </cell>
          <cell r="J40">
            <v>0</v>
          </cell>
          <cell r="L40">
            <v>1342.5920997022288</v>
          </cell>
          <cell r="M40">
            <v>1009.7968880963952</v>
          </cell>
          <cell r="N40">
            <v>766.68466269896498</v>
          </cell>
          <cell r="O40">
            <v>0</v>
          </cell>
          <cell r="P40">
            <v>0</v>
          </cell>
        </row>
        <row r="42">
          <cell r="C42" t="str">
            <v>Economic Value Added</v>
          </cell>
          <cell r="F42">
            <v>0</v>
          </cell>
          <cell r="H42">
            <v>-32835.09324769926</v>
          </cell>
          <cell r="I42">
            <v>-20908.187045321745</v>
          </cell>
          <cell r="J42">
            <v>0</v>
          </cell>
          <cell r="L42">
            <v>-10161.662090759371</v>
          </cell>
          <cell r="M42">
            <v>-6581.6662554078239</v>
          </cell>
          <cell r="N42">
            <v>-5978.8565402638378</v>
          </cell>
          <cell r="O42">
            <v>0</v>
          </cell>
          <cell r="P42">
            <v>0</v>
          </cell>
        </row>
        <row r="44">
          <cell r="C44" t="str">
            <v>MOVEMENT IN EVA</v>
          </cell>
          <cell r="F44">
            <v>0</v>
          </cell>
          <cell r="H44" t="str">
            <v>n.a.</v>
          </cell>
          <cell r="I44" t="str">
            <v>n.a.</v>
          </cell>
          <cell r="J44" t="str">
            <v>n.a.</v>
          </cell>
          <cell r="L44">
            <v>-10161.662090759371</v>
          </cell>
          <cell r="M44">
            <v>3579.9958353515476</v>
          </cell>
          <cell r="N44">
            <v>602.80971514398607</v>
          </cell>
          <cell r="O44">
            <v>0</v>
          </cell>
          <cell r="P44">
            <v>0</v>
          </cell>
        </row>
        <row r="45">
          <cell r="C45" t="str">
            <v>Movement Attributable To Management*</v>
          </cell>
          <cell r="F45">
            <v>0</v>
          </cell>
          <cell r="H45" t="str">
            <v>n.a.</v>
          </cell>
          <cell r="I45" t="str">
            <v>n.a.</v>
          </cell>
          <cell r="J45" t="str">
            <v>n.a.</v>
          </cell>
          <cell r="L45">
            <v>-8819.069991057142</v>
          </cell>
          <cell r="M45">
            <v>3579.9958353515476</v>
          </cell>
          <cell r="N45">
            <v>602.80971514398607</v>
          </cell>
          <cell r="O45">
            <v>0</v>
          </cell>
          <cell r="P45">
            <v>0</v>
          </cell>
        </row>
        <row r="47">
          <cell r="C47" t="str">
            <v>*  Excludes impact of any change in the Cost of Capital rate as this is beyond the control of Management</v>
          </cell>
        </row>
        <row r="52">
          <cell r="C52" t="str">
            <v>Capital Expenditure</v>
          </cell>
          <cell r="F52">
            <v>0</v>
          </cell>
          <cell r="H52">
            <v>0</v>
          </cell>
          <cell r="I52">
            <v>0</v>
          </cell>
          <cell r="J52">
            <v>0</v>
          </cell>
          <cell r="L52">
            <v>0</v>
          </cell>
          <cell r="M52">
            <v>0</v>
          </cell>
          <cell r="N52">
            <v>0</v>
          </cell>
          <cell r="O52">
            <v>0</v>
          </cell>
          <cell r="P52">
            <v>0</v>
          </cell>
        </row>
        <row r="54">
          <cell r="C54" t="str">
            <v>Year Closing Accounting Capital Employed</v>
          </cell>
          <cell r="F54">
            <v>0</v>
          </cell>
          <cell r="H54">
            <v>0</v>
          </cell>
          <cell r="I54">
            <v>0</v>
          </cell>
          <cell r="J54">
            <v>0</v>
          </cell>
          <cell r="L54">
            <v>0</v>
          </cell>
          <cell r="M54">
            <v>0</v>
          </cell>
          <cell r="N54">
            <v>0</v>
          </cell>
          <cell r="O54">
            <v>0</v>
          </cell>
          <cell r="P54">
            <v>0</v>
          </cell>
        </row>
        <row r="56">
          <cell r="C56" t="str">
            <v>Staff Analysis</v>
          </cell>
        </row>
        <row r="57">
          <cell r="D57" t="str">
            <v>Total FTE's at Year End (No.)</v>
          </cell>
          <cell r="F57">
            <v>0</v>
          </cell>
          <cell r="H57">
            <v>0</v>
          </cell>
          <cell r="I57">
            <v>0</v>
          </cell>
          <cell r="J57">
            <v>0</v>
          </cell>
          <cell r="L57">
            <v>0</v>
          </cell>
          <cell r="M57">
            <v>0</v>
          </cell>
          <cell r="N57">
            <v>0</v>
          </cell>
          <cell r="O57">
            <v>0</v>
          </cell>
          <cell r="P57">
            <v>0</v>
          </cell>
        </row>
        <row r="58">
          <cell r="D58" t="str">
            <v>Average FTE's for the Year (No.)</v>
          </cell>
          <cell r="F58">
            <v>0</v>
          </cell>
          <cell r="H58">
            <v>0</v>
          </cell>
          <cell r="I58">
            <v>0</v>
          </cell>
          <cell r="J58">
            <v>0</v>
          </cell>
          <cell r="L58">
            <v>0</v>
          </cell>
          <cell r="M58">
            <v>0</v>
          </cell>
          <cell r="N58">
            <v>0</v>
          </cell>
          <cell r="O58">
            <v>0</v>
          </cell>
          <cell r="P58">
            <v>0</v>
          </cell>
        </row>
        <row r="60">
          <cell r="D60" t="str">
            <v>Average Salary (Incl Lump Sum) per FTE</v>
          </cell>
          <cell r="F60">
            <v>0</v>
          </cell>
          <cell r="H60">
            <v>0</v>
          </cell>
          <cell r="I60">
            <v>0</v>
          </cell>
          <cell r="J60">
            <v>0</v>
          </cell>
          <cell r="L60">
            <v>0</v>
          </cell>
          <cell r="M60">
            <v>0</v>
          </cell>
          <cell r="N60">
            <v>0</v>
          </cell>
          <cell r="O60">
            <v>0</v>
          </cell>
          <cell r="P60">
            <v>0</v>
          </cell>
        </row>
        <row r="61">
          <cell r="D61" t="str">
            <v>Average Total Personnel Cost per FTE</v>
          </cell>
          <cell r="F61">
            <v>0</v>
          </cell>
          <cell r="H61">
            <v>0</v>
          </cell>
          <cell r="I61">
            <v>0</v>
          </cell>
          <cell r="J61">
            <v>0</v>
          </cell>
          <cell r="L61">
            <v>0</v>
          </cell>
          <cell r="M61">
            <v>0</v>
          </cell>
          <cell r="N61">
            <v>0</v>
          </cell>
          <cell r="O61">
            <v>0</v>
          </cell>
          <cell r="P61">
            <v>0</v>
          </cell>
        </row>
        <row r="66">
          <cell r="B66" t="str">
            <v>LETTERS - MANAGEMENT</v>
          </cell>
        </row>
        <row r="67">
          <cell r="B67" t="str">
            <v>Base Operations + P1 + P2 + P3 + P4 + P5 + P6</v>
          </cell>
        </row>
        <row r="68">
          <cell r="B68" t="str">
            <v>Graphs</v>
          </cell>
        </row>
      </sheetData>
      <sheetData sheetId="2" refreshError="1">
        <row r="15">
          <cell r="C15" t="str">
            <v>ECONOMIC VALUE ADDED (EVA)</v>
          </cell>
        </row>
        <row r="17">
          <cell r="D17" t="str">
            <v>Economic NOPAT</v>
          </cell>
          <cell r="I17">
            <v>0</v>
          </cell>
          <cell r="K17">
            <v>-21225.901321928319</v>
          </cell>
          <cell r="L17">
            <v>-9298.9951195508002</v>
          </cell>
          <cell r="M17">
            <v>0</v>
          </cell>
          <cell r="O17">
            <v>-8819.069991057142</v>
          </cell>
          <cell r="P17">
            <v>-5571.8693673114285</v>
          </cell>
          <cell r="Q17">
            <v>-5212.1718775648733</v>
          </cell>
          <cell r="R17">
            <v>0</v>
          </cell>
          <cell r="S17">
            <v>0</v>
          </cell>
        </row>
        <row r="19">
          <cell r="E19" t="str">
            <v>Year Opening Economic Capital Employed</v>
          </cell>
          <cell r="I19">
            <v>0</v>
          </cell>
          <cell r="K19">
            <v>101835.0168927276</v>
          </cell>
          <cell r="L19">
            <v>101835.0168927276</v>
          </cell>
          <cell r="M19">
            <v>0</v>
          </cell>
          <cell r="O19">
            <v>13561.536360628574</v>
          </cell>
          <cell r="P19">
            <v>10199.968566630254</v>
          </cell>
          <cell r="Q19">
            <v>7744.2895222117668</v>
          </cell>
          <cell r="R19">
            <v>0</v>
          </cell>
          <cell r="S19">
            <v>0</v>
          </cell>
        </row>
        <row r="20">
          <cell r="E20" t="str">
            <v>times Business Unit Cost of Capital Rate</v>
          </cell>
          <cell r="I20">
            <v>0</v>
          </cell>
          <cell r="K20">
            <v>0.11399999999999999</v>
          </cell>
          <cell r="L20">
            <v>0.11399999999999999</v>
          </cell>
          <cell r="M20">
            <v>0</v>
          </cell>
          <cell r="O20">
            <v>9.9000000000000005E-2</v>
          </cell>
          <cell r="P20">
            <v>9.9000000000000005E-2</v>
          </cell>
          <cell r="Q20">
            <v>9.9000000000000005E-2</v>
          </cell>
          <cell r="R20">
            <v>0</v>
          </cell>
          <cell r="S20">
            <v>0</v>
          </cell>
        </row>
        <row r="21">
          <cell r="D21" t="str">
            <v>Capital Charge</v>
          </cell>
          <cell r="I21">
            <v>0</v>
          </cell>
          <cell r="K21">
            <v>11609.191925770945</v>
          </cell>
          <cell r="L21">
            <v>11609.191925770945</v>
          </cell>
          <cell r="M21">
            <v>0</v>
          </cell>
          <cell r="O21">
            <v>1342.5920997022288</v>
          </cell>
          <cell r="P21">
            <v>1009.7968880963952</v>
          </cell>
          <cell r="Q21">
            <v>766.68466269896498</v>
          </cell>
          <cell r="R21">
            <v>0</v>
          </cell>
          <cell r="S21">
            <v>0</v>
          </cell>
        </row>
        <row r="23">
          <cell r="D23" t="str">
            <v>Economic Value Added</v>
          </cell>
          <cell r="I23">
            <v>0</v>
          </cell>
          <cell r="K23">
            <v>-32835.09324769926</v>
          </cell>
          <cell r="L23">
            <v>-20908.187045321745</v>
          </cell>
          <cell r="M23">
            <v>0</v>
          </cell>
          <cell r="O23">
            <v>-10161.662090759371</v>
          </cell>
          <cell r="P23">
            <v>-6581.6662554078239</v>
          </cell>
          <cell r="Q23">
            <v>-5978.8565402638378</v>
          </cell>
          <cell r="R23">
            <v>0</v>
          </cell>
          <cell r="S23">
            <v>0</v>
          </cell>
        </row>
        <row r="25">
          <cell r="D25" t="str">
            <v>MOVEMENT IN EVA</v>
          </cell>
          <cell r="I25">
            <v>0</v>
          </cell>
          <cell r="K25" t="str">
            <v>n.a.</v>
          </cell>
          <cell r="L25" t="str">
            <v>n.a.</v>
          </cell>
          <cell r="M25" t="str">
            <v>n.a.</v>
          </cell>
          <cell r="O25">
            <v>-10161.662090759371</v>
          </cell>
          <cell r="P25">
            <v>3579.9958353515476</v>
          </cell>
          <cell r="Q25">
            <v>602.80971514398607</v>
          </cell>
          <cell r="R25">
            <v>0</v>
          </cell>
          <cell r="S25">
            <v>0</v>
          </cell>
        </row>
        <row r="26">
          <cell r="D26" t="str">
            <v>Movement Attributable To Management *</v>
          </cell>
          <cell r="I26">
            <v>0</v>
          </cell>
          <cell r="K26" t="str">
            <v>n.a.</v>
          </cell>
          <cell r="L26" t="str">
            <v>n.a.</v>
          </cell>
          <cell r="M26" t="str">
            <v>n.a.</v>
          </cell>
          <cell r="O26">
            <v>-8819.069991057142</v>
          </cell>
          <cell r="P26">
            <v>3579.9958353515476</v>
          </cell>
          <cell r="Q26">
            <v>602.80971514398607</v>
          </cell>
          <cell r="R26">
            <v>0</v>
          </cell>
          <cell r="S26">
            <v>0</v>
          </cell>
        </row>
        <row r="29">
          <cell r="D29" t="str">
            <v>Movement in EVA:</v>
          </cell>
        </row>
        <row r="30">
          <cell r="E30" t="str">
            <v>Change in NOPAT</v>
          </cell>
          <cell r="K30" t="str">
            <v>n.a.</v>
          </cell>
          <cell r="L30" t="str">
            <v>n.a.</v>
          </cell>
          <cell r="M30" t="str">
            <v>n.a.</v>
          </cell>
          <cell r="O30">
            <v>479.9251284936563</v>
          </cell>
          <cell r="P30">
            <v>3247.2006237457135</v>
          </cell>
          <cell r="Q30">
            <v>359.69748974655613</v>
          </cell>
          <cell r="R30">
            <v>0</v>
          </cell>
          <cell r="S30">
            <v>0</v>
          </cell>
        </row>
        <row r="31">
          <cell r="E31" t="str">
            <v>Change in Capital Charge</v>
          </cell>
          <cell r="K31" t="str">
            <v>n.a.</v>
          </cell>
          <cell r="L31" t="str">
            <v>n.a.</v>
          </cell>
          <cell r="M31" t="str">
            <v>n.a.</v>
          </cell>
          <cell r="O31">
            <v>10164.764809175989</v>
          </cell>
          <cell r="P31">
            <v>332.79521160583363</v>
          </cell>
          <cell r="Q31">
            <v>243.11222539743017</v>
          </cell>
          <cell r="R31">
            <v>0</v>
          </cell>
          <cell r="S31">
            <v>0</v>
          </cell>
        </row>
        <row r="32">
          <cell r="K32">
            <v>0</v>
          </cell>
          <cell r="L32">
            <v>0</v>
          </cell>
          <cell r="M32">
            <v>0</v>
          </cell>
          <cell r="O32">
            <v>10644.689937669646</v>
          </cell>
          <cell r="P32">
            <v>3579.9958353515472</v>
          </cell>
          <cell r="Q32">
            <v>602.8097151439863</v>
          </cell>
          <cell r="R32">
            <v>0</v>
          </cell>
          <cell r="S32">
            <v>0</v>
          </cell>
        </row>
        <row r="33">
          <cell r="D33" t="str">
            <v>Movement in Capital Charge:</v>
          </cell>
        </row>
        <row r="34">
          <cell r="E34" t="str">
            <v>Change in Opening Capital Employed</v>
          </cell>
          <cell r="K34" t="str">
            <v>n.a.</v>
          </cell>
          <cell r="L34" t="str">
            <v>n.a.</v>
          </cell>
          <cell r="M34" t="str">
            <v>n.a.</v>
          </cell>
          <cell r="O34">
            <v>9974.903300127191</v>
          </cell>
          <cell r="P34">
            <v>332.79521160583369</v>
          </cell>
          <cell r="Q34">
            <v>243.11222539743025</v>
          </cell>
          <cell r="R34">
            <v>0</v>
          </cell>
          <cell r="S34">
            <v>0</v>
          </cell>
        </row>
        <row r="35">
          <cell r="E35" t="str">
            <v>Change in Business Unit CoC Rate</v>
          </cell>
          <cell r="K35" t="str">
            <v>n.a.</v>
          </cell>
          <cell r="L35" t="str">
            <v>n.a.</v>
          </cell>
          <cell r="M35" t="str">
            <v>n.a.</v>
          </cell>
          <cell r="O35">
            <v>189.86150904879833</v>
          </cell>
          <cell r="P35">
            <v>0</v>
          </cell>
          <cell r="Q35">
            <v>0</v>
          </cell>
          <cell r="R35">
            <v>0</v>
          </cell>
          <cell r="S35">
            <v>0</v>
          </cell>
        </row>
        <row r="36">
          <cell r="K36">
            <v>0</v>
          </cell>
          <cell r="L36">
            <v>0</v>
          </cell>
          <cell r="M36">
            <v>0</v>
          </cell>
          <cell r="O36">
            <v>10164.764809175989</v>
          </cell>
          <cell r="P36">
            <v>332.79521160583369</v>
          </cell>
          <cell r="Q36">
            <v>243.11222539743025</v>
          </cell>
          <cell r="R36">
            <v>0</v>
          </cell>
          <cell r="S36">
            <v>0</v>
          </cell>
        </row>
        <row r="38">
          <cell r="D38" t="str">
            <v>*  Excludes impact of any change in the Cost of Capital rate as this is beyond the control of Management</v>
          </cell>
        </row>
        <row r="41">
          <cell r="C41" t="str">
            <v>ECONOMIC NET OPERATING PROFIT AFTER TAX (NOPAT)</v>
          </cell>
        </row>
        <row r="43">
          <cell r="E43" t="str">
            <v>External Revenue</v>
          </cell>
          <cell r="I43">
            <v>0</v>
          </cell>
          <cell r="K43">
            <v>0</v>
          </cell>
          <cell r="L43">
            <v>0</v>
          </cell>
          <cell r="M43">
            <v>0</v>
          </cell>
          <cell r="O43">
            <v>0</v>
          </cell>
          <cell r="P43">
            <v>0</v>
          </cell>
          <cell r="Q43">
            <v>0</v>
          </cell>
          <cell r="R43">
            <v>0</v>
          </cell>
          <cell r="S43">
            <v>0</v>
          </cell>
        </row>
        <row r="44">
          <cell r="E44" t="str">
            <v>Internal Revenue</v>
          </cell>
          <cell r="I44">
            <v>0</v>
          </cell>
          <cell r="K44">
            <v>0</v>
          </cell>
          <cell r="L44">
            <v>0</v>
          </cell>
          <cell r="M44">
            <v>0</v>
          </cell>
          <cell r="O44">
            <v>0</v>
          </cell>
          <cell r="P44">
            <v>0</v>
          </cell>
          <cell r="Q44">
            <v>0</v>
          </cell>
          <cell r="R44">
            <v>0</v>
          </cell>
          <cell r="S44">
            <v>0</v>
          </cell>
        </row>
        <row r="45">
          <cell r="E45" t="str">
            <v>Revenue Eliminations</v>
          </cell>
          <cell r="I45">
            <v>0</v>
          </cell>
          <cell r="K45">
            <v>0</v>
          </cell>
          <cell r="L45">
            <v>0</v>
          </cell>
          <cell r="M45">
            <v>0</v>
          </cell>
          <cell r="O45">
            <v>0</v>
          </cell>
          <cell r="P45">
            <v>0</v>
          </cell>
          <cell r="Q45">
            <v>0</v>
          </cell>
          <cell r="R45">
            <v>0</v>
          </cell>
          <cell r="S45">
            <v>0</v>
          </cell>
        </row>
        <row r="46">
          <cell r="D46" t="str">
            <v>Total Revenue</v>
          </cell>
          <cell r="I46">
            <v>0</v>
          </cell>
          <cell r="K46">
            <v>0</v>
          </cell>
          <cell r="L46">
            <v>0</v>
          </cell>
          <cell r="M46">
            <v>0</v>
          </cell>
          <cell r="O46">
            <v>0</v>
          </cell>
          <cell r="P46">
            <v>0</v>
          </cell>
          <cell r="Q46">
            <v>0</v>
          </cell>
          <cell r="R46">
            <v>0</v>
          </cell>
          <cell r="S46">
            <v>0</v>
          </cell>
        </row>
        <row r="47">
          <cell r="E47" t="str">
            <v>External Expenditure</v>
          </cell>
          <cell r="I47">
            <v>0</v>
          </cell>
          <cell r="K47">
            <v>0</v>
          </cell>
          <cell r="L47">
            <v>0</v>
          </cell>
          <cell r="M47">
            <v>0</v>
          </cell>
          <cell r="O47">
            <v>4604.9459999999999</v>
          </cell>
          <cell r="P47">
            <v>4711.4427699999997</v>
          </cell>
          <cell r="Q47">
            <v>4816.0927442599996</v>
          </cell>
          <cell r="R47">
            <v>0</v>
          </cell>
          <cell r="S47">
            <v>0</v>
          </cell>
        </row>
        <row r="48">
          <cell r="E48" t="str">
            <v>Internal Expenditure</v>
          </cell>
          <cell r="I48">
            <v>0</v>
          </cell>
          <cell r="K48">
            <v>0</v>
          </cell>
          <cell r="L48">
            <v>0</v>
          </cell>
          <cell r="M48">
            <v>0</v>
          </cell>
          <cell r="O48">
            <v>2179.6070000000004</v>
          </cell>
          <cell r="P48">
            <v>0</v>
          </cell>
          <cell r="Q48">
            <v>0</v>
          </cell>
          <cell r="R48">
            <v>0</v>
          </cell>
          <cell r="S48">
            <v>0</v>
          </cell>
        </row>
        <row r="49">
          <cell r="E49" t="str">
            <v>Expenditure Eliminations</v>
          </cell>
          <cell r="I49">
            <v>0</v>
          </cell>
          <cell r="K49">
            <v>0</v>
          </cell>
          <cell r="L49">
            <v>0</v>
          </cell>
          <cell r="M49">
            <v>0</v>
          </cell>
          <cell r="O49">
            <v>0</v>
          </cell>
          <cell r="P49">
            <v>0</v>
          </cell>
          <cell r="Q49">
            <v>0</v>
          </cell>
          <cell r="R49">
            <v>0</v>
          </cell>
          <cell r="S49">
            <v>0</v>
          </cell>
        </row>
        <row r="50">
          <cell r="D50" t="str">
            <v>Total Expenditure</v>
          </cell>
          <cell r="I50">
            <v>0</v>
          </cell>
          <cell r="K50">
            <v>0</v>
          </cell>
          <cell r="L50">
            <v>0</v>
          </cell>
          <cell r="M50">
            <v>0</v>
          </cell>
          <cell r="O50">
            <v>6784.5529999999999</v>
          </cell>
          <cell r="P50">
            <v>4711.4427699999997</v>
          </cell>
          <cell r="Q50">
            <v>4816.0927442599996</v>
          </cell>
          <cell r="R50">
            <v>0</v>
          </cell>
          <cell r="S50">
            <v>0</v>
          </cell>
        </row>
        <row r="51">
          <cell r="D51" t="str">
            <v>Gross Contribution</v>
          </cell>
          <cell r="I51">
            <v>0</v>
          </cell>
          <cell r="K51">
            <v>0</v>
          </cell>
          <cell r="L51">
            <v>0</v>
          </cell>
          <cell r="M51">
            <v>0</v>
          </cell>
          <cell r="O51">
            <v>-6784.5529999999999</v>
          </cell>
          <cell r="P51">
            <v>-4711.4427699999997</v>
          </cell>
          <cell r="Q51">
            <v>-4816.0927442599996</v>
          </cell>
          <cell r="R51">
            <v>0</v>
          </cell>
          <cell r="S51">
            <v>0</v>
          </cell>
        </row>
        <row r="52">
          <cell r="D52" t="str">
            <v>Earnings Before Interest &amp; Tax</v>
          </cell>
          <cell r="I52">
            <v>0</v>
          </cell>
          <cell r="K52">
            <v>0</v>
          </cell>
          <cell r="L52">
            <v>0</v>
          </cell>
          <cell r="M52">
            <v>0</v>
          </cell>
          <cell r="O52">
            <v>-6784.5529999999999</v>
          </cell>
          <cell r="P52">
            <v>-4711.4427699999997</v>
          </cell>
          <cell r="Q52">
            <v>-4816.0927442599996</v>
          </cell>
          <cell r="R52">
            <v>0</v>
          </cell>
          <cell r="S52">
            <v>0</v>
          </cell>
        </row>
        <row r="54">
          <cell r="D54" t="str">
            <v>Accounting NOPAT</v>
          </cell>
          <cell r="I54">
            <v>0</v>
          </cell>
          <cell r="K54">
            <v>-11926.906202377519</v>
          </cell>
          <cell r="L54">
            <v>0</v>
          </cell>
          <cell r="M54">
            <v>0</v>
          </cell>
          <cell r="O54">
            <v>-4545.6505099999995</v>
          </cell>
          <cell r="P54">
            <v>-3156.6666558999996</v>
          </cell>
          <cell r="Q54">
            <v>-3226.7821386541996</v>
          </cell>
          <cell r="R54">
            <v>0</v>
          </cell>
          <cell r="S54">
            <v>0</v>
          </cell>
        </row>
        <row r="56">
          <cell r="D56" t="str">
            <v>Allocation of Support Groups</v>
          </cell>
        </row>
        <row r="57">
          <cell r="E57" t="str">
            <v>Information Services</v>
          </cell>
          <cell r="I57">
            <v>0</v>
          </cell>
          <cell r="K57">
            <v>0</v>
          </cell>
          <cell r="L57">
            <v>0</v>
          </cell>
          <cell r="M57">
            <v>0</v>
          </cell>
          <cell r="O57">
            <v>0</v>
          </cell>
          <cell r="P57">
            <v>0</v>
          </cell>
          <cell r="Q57">
            <v>0</v>
          </cell>
          <cell r="R57">
            <v>0</v>
          </cell>
          <cell r="S57">
            <v>0</v>
          </cell>
        </row>
        <row r="58">
          <cell r="E58" t="str">
            <v>Corporate</v>
          </cell>
          <cell r="I58">
            <v>0</v>
          </cell>
          <cell r="K58">
            <v>-1941.5129502897541</v>
          </cell>
          <cell r="L58">
            <v>-1941.5129502897541</v>
          </cell>
          <cell r="M58">
            <v>0</v>
          </cell>
          <cell r="O58">
            <v>0</v>
          </cell>
          <cell r="P58">
            <v>0</v>
          </cell>
          <cell r="Q58">
            <v>0</v>
          </cell>
          <cell r="R58">
            <v>0</v>
          </cell>
          <cell r="S58">
            <v>0</v>
          </cell>
        </row>
        <row r="59">
          <cell r="E59" t="str">
            <v>CEO Reserve</v>
          </cell>
          <cell r="I59">
            <v>0</v>
          </cell>
          <cell r="K59">
            <v>-864.52964021250739</v>
          </cell>
          <cell r="L59">
            <v>-864.52964021250739</v>
          </cell>
          <cell r="M59">
            <v>0</v>
          </cell>
          <cell r="O59">
            <v>0</v>
          </cell>
          <cell r="P59">
            <v>0</v>
          </cell>
          <cell r="Q59">
            <v>0</v>
          </cell>
          <cell r="R59">
            <v>0</v>
          </cell>
          <cell r="S59">
            <v>0</v>
          </cell>
        </row>
        <row r="60">
          <cell r="I60">
            <v>0</v>
          </cell>
          <cell r="K60">
            <v>-2806.0425905022616</v>
          </cell>
          <cell r="L60">
            <v>-2806.0425905022616</v>
          </cell>
          <cell r="M60">
            <v>0</v>
          </cell>
          <cell r="O60">
            <v>0</v>
          </cell>
          <cell r="P60">
            <v>0</v>
          </cell>
          <cell r="Q60">
            <v>0</v>
          </cell>
          <cell r="R60">
            <v>0</v>
          </cell>
          <cell r="S60">
            <v>0</v>
          </cell>
        </row>
        <row r="62">
          <cell r="D62" t="str">
            <v>Accounting NOPAT After Allocation of SGs</v>
          </cell>
          <cell r="I62">
            <v>0</v>
          </cell>
          <cell r="K62">
            <v>-14732.948792879781</v>
          </cell>
          <cell r="L62">
            <v>-2806.0425905022616</v>
          </cell>
          <cell r="M62">
            <v>0</v>
          </cell>
          <cell r="O62">
            <v>-4545.6505099999995</v>
          </cell>
          <cell r="P62">
            <v>-3156.6666558999996</v>
          </cell>
          <cell r="Q62">
            <v>-3226.7821386541996</v>
          </cell>
          <cell r="R62">
            <v>0</v>
          </cell>
          <cell r="S62">
            <v>0</v>
          </cell>
        </row>
        <row r="64">
          <cell r="D64" t="str">
            <v>Allocation of Accounting Tax Expense</v>
          </cell>
        </row>
        <row r="65">
          <cell r="E65" t="str">
            <v>Share of Total Corporate Tax</v>
          </cell>
          <cell r="I65">
            <v>0</v>
          </cell>
          <cell r="K65">
            <v>0</v>
          </cell>
          <cell r="L65">
            <v>0</v>
          </cell>
          <cell r="M65">
            <v>0</v>
          </cell>
          <cell r="O65">
            <v>0</v>
          </cell>
          <cell r="P65">
            <v>0</v>
          </cell>
          <cell r="Q65">
            <v>0</v>
          </cell>
          <cell r="R65">
            <v>0</v>
          </cell>
          <cell r="S65">
            <v>0</v>
          </cell>
        </row>
        <row r="66">
          <cell r="E66" t="str">
            <v>Share of Support Groups Tax</v>
          </cell>
          <cell r="I66">
            <v>0</v>
          </cell>
          <cell r="K66">
            <v>-925.99405486574642</v>
          </cell>
          <cell r="L66">
            <v>-925.99405486574642</v>
          </cell>
          <cell r="M66">
            <v>0</v>
          </cell>
          <cell r="O66">
            <v>0</v>
          </cell>
          <cell r="P66">
            <v>0</v>
          </cell>
          <cell r="Q66">
            <v>0</v>
          </cell>
          <cell r="R66">
            <v>0</v>
          </cell>
          <cell r="S66">
            <v>0</v>
          </cell>
        </row>
        <row r="67">
          <cell r="I67">
            <v>0</v>
          </cell>
          <cell r="K67">
            <v>-925.99405486574642</v>
          </cell>
          <cell r="L67">
            <v>-925.99405486574642</v>
          </cell>
          <cell r="M67">
            <v>0</v>
          </cell>
          <cell r="O67">
            <v>0</v>
          </cell>
          <cell r="P67">
            <v>0</v>
          </cell>
          <cell r="Q67">
            <v>0</v>
          </cell>
          <cell r="R67">
            <v>0</v>
          </cell>
          <cell r="S67">
            <v>0</v>
          </cell>
        </row>
        <row r="69">
          <cell r="D69" t="str">
            <v>Accounting NOPAT After Allocation of Tax</v>
          </cell>
          <cell r="I69">
            <v>0</v>
          </cell>
          <cell r="K69">
            <v>-13806.954738014034</v>
          </cell>
          <cell r="L69">
            <v>-1880.0485356365152</v>
          </cell>
          <cell r="M69">
            <v>0</v>
          </cell>
          <cell r="O69">
            <v>-4545.6505099999995</v>
          </cell>
          <cell r="P69">
            <v>-3156.6666558999996</v>
          </cell>
          <cell r="Q69">
            <v>-3226.7821386541996</v>
          </cell>
          <cell r="R69">
            <v>0</v>
          </cell>
          <cell r="S69">
            <v>0</v>
          </cell>
        </row>
        <row r="71">
          <cell r="D71" t="str">
            <v>EVA Adjustments</v>
          </cell>
        </row>
        <row r="72">
          <cell r="D72" t="str">
            <v>Historical b.f.</v>
          </cell>
        </row>
        <row r="73">
          <cell r="E73" t="str">
            <v>Severances</v>
          </cell>
          <cell r="I73">
            <v>0</v>
          </cell>
          <cell r="K73">
            <v>-7481.5403171428561</v>
          </cell>
          <cell r="L73">
            <v>-7481.5403171428561</v>
          </cell>
          <cell r="M73">
            <v>0</v>
          </cell>
          <cell r="O73">
            <v>-4947.4831742857132</v>
          </cell>
          <cell r="P73">
            <v>-3688.2831742857143</v>
          </cell>
          <cell r="Q73">
            <v>-3047.9403171428567</v>
          </cell>
          <cell r="R73">
            <v>0</v>
          </cell>
          <cell r="S73">
            <v>0</v>
          </cell>
        </row>
        <row r="74">
          <cell r="E74" t="str">
            <v>Abnormal Items Revenue/(Cost)</v>
          </cell>
          <cell r="I74">
            <v>0</v>
          </cell>
          <cell r="K74">
            <v>-3591.5142857142855</v>
          </cell>
          <cell r="L74">
            <v>-3591.5142857142855</v>
          </cell>
          <cell r="M74">
            <v>0</v>
          </cell>
          <cell r="O74">
            <v>-1512.9428571428573</v>
          </cell>
          <cell r="P74">
            <v>0</v>
          </cell>
          <cell r="Q74">
            <v>0</v>
          </cell>
          <cell r="R74">
            <v>0</v>
          </cell>
          <cell r="S74">
            <v>0</v>
          </cell>
        </row>
        <row r="75">
          <cell r="E75" t="str">
            <v>Tax on above Adjustments</v>
          </cell>
          <cell r="I75">
            <v>0</v>
          </cell>
          <cell r="K75">
            <v>3654.1080189428567</v>
          </cell>
          <cell r="L75">
            <v>3654.1080189428567</v>
          </cell>
          <cell r="M75">
            <v>0</v>
          </cell>
          <cell r="O75">
            <v>2131.9405903714282</v>
          </cell>
          <cell r="P75">
            <v>1217.1334475142858</v>
          </cell>
          <cell r="Q75">
            <v>1005.8203046571427</v>
          </cell>
          <cell r="R75">
            <v>0</v>
          </cell>
          <cell r="S75">
            <v>0</v>
          </cell>
        </row>
        <row r="76">
          <cell r="I76">
            <v>0</v>
          </cell>
          <cell r="K76">
            <v>-7418.946583914284</v>
          </cell>
          <cell r="L76">
            <v>-7418.946583914284</v>
          </cell>
          <cell r="M76">
            <v>0</v>
          </cell>
          <cell r="O76">
            <v>-4328.4854410571425</v>
          </cell>
          <cell r="P76">
            <v>-2471.1497267714285</v>
          </cell>
          <cell r="Q76">
            <v>-2042.1200124857139</v>
          </cell>
          <cell r="R76">
            <v>0</v>
          </cell>
          <cell r="S76">
            <v>0</v>
          </cell>
        </row>
        <row r="77">
          <cell r="D77" t="str">
            <v>Current</v>
          </cell>
        </row>
        <row r="78">
          <cell r="E78" t="str">
            <v>Severances</v>
          </cell>
          <cell r="I78">
            <v>0</v>
          </cell>
          <cell r="K78">
            <v>0</v>
          </cell>
          <cell r="L78">
            <v>0</v>
          </cell>
          <cell r="M78">
            <v>0</v>
          </cell>
          <cell r="O78">
            <v>0</v>
          </cell>
          <cell r="P78">
            <v>0</v>
          </cell>
          <cell r="Q78">
            <v>0</v>
          </cell>
          <cell r="R78">
            <v>0</v>
          </cell>
          <cell r="S78">
            <v>0</v>
          </cell>
        </row>
        <row r="79">
          <cell r="E79" t="str">
            <v>Abnormal Items Revenue/(Cost)</v>
          </cell>
          <cell r="I79">
            <v>0</v>
          </cell>
          <cell r="K79">
            <v>0</v>
          </cell>
          <cell r="L79">
            <v>0</v>
          </cell>
          <cell r="M79">
            <v>0</v>
          </cell>
          <cell r="O79">
            <v>0</v>
          </cell>
          <cell r="P79">
            <v>0</v>
          </cell>
          <cell r="Q79">
            <v>0</v>
          </cell>
          <cell r="R79">
            <v>0</v>
          </cell>
          <cell r="S79">
            <v>0</v>
          </cell>
        </row>
        <row r="80">
          <cell r="E80" t="str">
            <v>Amortised Goodwill</v>
          </cell>
          <cell r="I80">
            <v>0</v>
          </cell>
          <cell r="K80">
            <v>0</v>
          </cell>
          <cell r="L80">
            <v>0</v>
          </cell>
          <cell r="M80">
            <v>0</v>
          </cell>
          <cell r="O80">
            <v>0</v>
          </cell>
          <cell r="P80">
            <v>0</v>
          </cell>
          <cell r="Q80">
            <v>0</v>
          </cell>
          <cell r="R80">
            <v>0</v>
          </cell>
          <cell r="S80">
            <v>0</v>
          </cell>
        </row>
        <row r="81">
          <cell r="E81" t="str">
            <v>Operating Leases</v>
          </cell>
          <cell r="I81">
            <v>0</v>
          </cell>
          <cell r="K81">
            <v>0</v>
          </cell>
          <cell r="L81">
            <v>0</v>
          </cell>
          <cell r="M81">
            <v>0</v>
          </cell>
          <cell r="O81">
            <v>82.187999999999974</v>
          </cell>
          <cell r="P81">
            <v>83.503007999999966</v>
          </cell>
          <cell r="Q81">
            <v>84.672050111999965</v>
          </cell>
          <cell r="R81">
            <v>0</v>
          </cell>
          <cell r="S81">
            <v>0</v>
          </cell>
        </row>
        <row r="82">
          <cell r="E82" t="str">
            <v>Smoothed Property Writedowns</v>
          </cell>
          <cell r="I82">
            <v>0</v>
          </cell>
          <cell r="K82">
            <v>0</v>
          </cell>
          <cell r="L82">
            <v>0</v>
          </cell>
          <cell r="M82">
            <v>0</v>
          </cell>
          <cell r="O82">
            <v>0</v>
          </cell>
          <cell r="P82">
            <v>0</v>
          </cell>
          <cell r="Q82">
            <v>0</v>
          </cell>
          <cell r="R82">
            <v>0</v>
          </cell>
          <cell r="S82">
            <v>0</v>
          </cell>
        </row>
        <row r="83">
          <cell r="E83" t="str">
            <v>Smoothed Property Revaluations</v>
          </cell>
          <cell r="I83">
            <v>0</v>
          </cell>
          <cell r="K83">
            <v>0</v>
          </cell>
          <cell r="L83">
            <v>0</v>
          </cell>
          <cell r="M83">
            <v>0</v>
          </cell>
          <cell r="O83">
            <v>0</v>
          </cell>
          <cell r="P83">
            <v>0</v>
          </cell>
          <cell r="Q83">
            <v>0</v>
          </cell>
          <cell r="R83">
            <v>0</v>
          </cell>
          <cell r="S83">
            <v>0</v>
          </cell>
        </row>
        <row r="84">
          <cell r="E84" t="str">
            <v>Long-term Personnel Provision</v>
          </cell>
          <cell r="I84">
            <v>0</v>
          </cell>
          <cell r="K84">
            <v>0</v>
          </cell>
          <cell r="L84">
            <v>0</v>
          </cell>
          <cell r="M84">
            <v>0</v>
          </cell>
          <cell r="O84">
            <v>0</v>
          </cell>
          <cell r="P84">
            <v>0</v>
          </cell>
          <cell r="Q84">
            <v>0</v>
          </cell>
          <cell r="R84">
            <v>0</v>
          </cell>
          <cell r="S84">
            <v>0</v>
          </cell>
        </row>
        <row r="85">
          <cell r="E85" t="str">
            <v>Net Financing Costs</v>
          </cell>
          <cell r="I85">
            <v>0</v>
          </cell>
          <cell r="K85">
            <v>0</v>
          </cell>
          <cell r="L85">
            <v>0</v>
          </cell>
          <cell r="M85">
            <v>0</v>
          </cell>
          <cell r="O85">
            <v>0</v>
          </cell>
          <cell r="P85">
            <v>0</v>
          </cell>
          <cell r="Q85">
            <v>0</v>
          </cell>
          <cell r="R85">
            <v>0</v>
          </cell>
          <cell r="S85">
            <v>0</v>
          </cell>
        </row>
        <row r="86">
          <cell r="E86" t="str">
            <v>Total Tax Adjustments</v>
          </cell>
          <cell r="I86">
            <v>0</v>
          </cell>
          <cell r="K86">
            <v>0</v>
          </cell>
          <cell r="L86">
            <v>0</v>
          </cell>
          <cell r="M86">
            <v>0</v>
          </cell>
          <cell r="O86">
            <v>-27.122040000000197</v>
          </cell>
          <cell r="P86">
            <v>-27.555992639999886</v>
          </cell>
          <cell r="Q86">
            <v>-27.941776536959992</v>
          </cell>
          <cell r="R86">
            <v>0</v>
          </cell>
          <cell r="S86">
            <v>0</v>
          </cell>
        </row>
        <row r="87">
          <cell r="I87">
            <v>0</v>
          </cell>
          <cell r="K87">
            <v>0</v>
          </cell>
          <cell r="L87">
            <v>0</v>
          </cell>
          <cell r="M87">
            <v>0</v>
          </cell>
          <cell r="O87">
            <v>55.065959999999777</v>
          </cell>
          <cell r="P87">
            <v>55.94701536000008</v>
          </cell>
          <cell r="Q87">
            <v>56.730273575039973</v>
          </cell>
          <cell r="R87">
            <v>0</v>
          </cell>
          <cell r="S87">
            <v>0</v>
          </cell>
        </row>
        <row r="89">
          <cell r="D89" t="str">
            <v>Total EVA Adjustments</v>
          </cell>
          <cell r="I89">
            <v>0</v>
          </cell>
          <cell r="K89">
            <v>-7418.946583914284</v>
          </cell>
          <cell r="L89">
            <v>-7418.946583914284</v>
          </cell>
          <cell r="M89">
            <v>0</v>
          </cell>
          <cell r="O89">
            <v>-4273.4194810571425</v>
          </cell>
          <cell r="P89">
            <v>-2415.2027114114285</v>
          </cell>
          <cell r="Q89">
            <v>-1985.3897389106739</v>
          </cell>
          <cell r="R89">
            <v>0</v>
          </cell>
          <cell r="S89">
            <v>0</v>
          </cell>
        </row>
        <row r="91">
          <cell r="D91" t="str">
            <v>ECONOMIC NOPAT</v>
          </cell>
          <cell r="I91">
            <v>0</v>
          </cell>
          <cell r="K91">
            <v>-21225.901321928319</v>
          </cell>
          <cell r="L91">
            <v>-9298.9951195508002</v>
          </cell>
          <cell r="M91">
            <v>0</v>
          </cell>
          <cell r="O91">
            <v>-8819.069991057142</v>
          </cell>
          <cell r="P91">
            <v>-5571.8693673114285</v>
          </cell>
          <cell r="Q91">
            <v>-5212.1718775648733</v>
          </cell>
          <cell r="R91">
            <v>0</v>
          </cell>
          <cell r="S91">
            <v>0</v>
          </cell>
        </row>
        <row r="94">
          <cell r="C94" t="str">
            <v>YEAR OPENING ECONOMIC CAPITAL EMPLOYED</v>
          </cell>
        </row>
        <row r="96">
          <cell r="D96" t="str">
            <v>Current Assets</v>
          </cell>
        </row>
        <row r="97">
          <cell r="E97" t="str">
            <v>Bank &amp; ST Investments</v>
          </cell>
          <cell r="I97">
            <v>0</v>
          </cell>
          <cell r="K97">
            <v>0</v>
          </cell>
          <cell r="L97">
            <v>0</v>
          </cell>
          <cell r="M97">
            <v>0</v>
          </cell>
          <cell r="O97">
            <v>0</v>
          </cell>
          <cell r="P97">
            <v>0</v>
          </cell>
          <cell r="Q97">
            <v>0</v>
          </cell>
          <cell r="R97">
            <v>0</v>
          </cell>
          <cell r="S97">
            <v>0</v>
          </cell>
        </row>
        <row r="98">
          <cell r="E98" t="str">
            <v>Operating Cash (Float)</v>
          </cell>
          <cell r="I98">
            <v>0</v>
          </cell>
          <cell r="K98">
            <v>0</v>
          </cell>
          <cell r="L98">
            <v>0</v>
          </cell>
          <cell r="M98">
            <v>0</v>
          </cell>
          <cell r="O98">
            <v>0</v>
          </cell>
          <cell r="P98">
            <v>0</v>
          </cell>
          <cell r="Q98">
            <v>0</v>
          </cell>
          <cell r="R98">
            <v>0</v>
          </cell>
          <cell r="S98">
            <v>0</v>
          </cell>
        </row>
        <row r="99">
          <cell r="E99" t="str">
            <v>Debtors &amp; Prepayments</v>
          </cell>
          <cell r="I99">
            <v>0</v>
          </cell>
          <cell r="K99">
            <v>0</v>
          </cell>
          <cell r="L99">
            <v>0</v>
          </cell>
          <cell r="M99">
            <v>0</v>
          </cell>
          <cell r="O99">
            <v>0</v>
          </cell>
          <cell r="P99">
            <v>0</v>
          </cell>
          <cell r="Q99">
            <v>0</v>
          </cell>
          <cell r="R99">
            <v>0</v>
          </cell>
          <cell r="S99">
            <v>0</v>
          </cell>
        </row>
        <row r="100">
          <cell r="E100" t="str">
            <v>Inventory</v>
          </cell>
          <cell r="I100">
            <v>0</v>
          </cell>
          <cell r="K100">
            <v>0</v>
          </cell>
          <cell r="L100">
            <v>0</v>
          </cell>
          <cell r="M100">
            <v>0</v>
          </cell>
          <cell r="O100">
            <v>0</v>
          </cell>
          <cell r="P100">
            <v>0</v>
          </cell>
          <cell r="Q100">
            <v>0</v>
          </cell>
          <cell r="R100">
            <v>0</v>
          </cell>
          <cell r="S100">
            <v>0</v>
          </cell>
        </row>
        <row r="101">
          <cell r="E101" t="str">
            <v>Property Intended for Sale</v>
          </cell>
          <cell r="I101">
            <v>0</v>
          </cell>
          <cell r="K101">
            <v>0</v>
          </cell>
          <cell r="L101">
            <v>0</v>
          </cell>
          <cell r="M101">
            <v>0</v>
          </cell>
          <cell r="O101">
            <v>0</v>
          </cell>
          <cell r="P101">
            <v>0</v>
          </cell>
          <cell r="Q101">
            <v>0</v>
          </cell>
          <cell r="R101">
            <v>0</v>
          </cell>
          <cell r="S101">
            <v>0</v>
          </cell>
        </row>
        <row r="102">
          <cell r="I102">
            <v>0</v>
          </cell>
          <cell r="K102">
            <v>0</v>
          </cell>
          <cell r="L102">
            <v>0</v>
          </cell>
          <cell r="M102">
            <v>0</v>
          </cell>
          <cell r="O102">
            <v>0</v>
          </cell>
          <cell r="P102">
            <v>0</v>
          </cell>
          <cell r="Q102">
            <v>0</v>
          </cell>
          <cell r="R102">
            <v>0</v>
          </cell>
          <cell r="S102">
            <v>0</v>
          </cell>
        </row>
        <row r="103">
          <cell r="D103" t="str">
            <v>Current Liabilities</v>
          </cell>
        </row>
        <row r="104">
          <cell r="E104" t="str">
            <v>Accounts Payable</v>
          </cell>
          <cell r="I104">
            <v>0</v>
          </cell>
          <cell r="K104">
            <v>0</v>
          </cell>
          <cell r="L104">
            <v>0</v>
          </cell>
          <cell r="M104">
            <v>0</v>
          </cell>
          <cell r="O104">
            <v>0</v>
          </cell>
          <cell r="P104">
            <v>0</v>
          </cell>
          <cell r="Q104">
            <v>0</v>
          </cell>
          <cell r="R104">
            <v>0</v>
          </cell>
          <cell r="S104">
            <v>0</v>
          </cell>
        </row>
        <row r="105">
          <cell r="E105" t="str">
            <v>Agency Creditors</v>
          </cell>
          <cell r="I105">
            <v>0</v>
          </cell>
          <cell r="K105">
            <v>0</v>
          </cell>
          <cell r="L105">
            <v>0</v>
          </cell>
          <cell r="M105">
            <v>0</v>
          </cell>
          <cell r="O105">
            <v>0</v>
          </cell>
          <cell r="P105">
            <v>0</v>
          </cell>
          <cell r="Q105">
            <v>0</v>
          </cell>
          <cell r="R105">
            <v>0</v>
          </cell>
          <cell r="S105">
            <v>0</v>
          </cell>
        </row>
        <row r="106">
          <cell r="E106" t="str">
            <v>Personal Liabilities (&lt; 1yr)</v>
          </cell>
          <cell r="I106">
            <v>0</v>
          </cell>
          <cell r="K106">
            <v>0</v>
          </cell>
          <cell r="L106">
            <v>0</v>
          </cell>
          <cell r="M106">
            <v>0</v>
          </cell>
          <cell r="O106">
            <v>0</v>
          </cell>
          <cell r="P106">
            <v>0</v>
          </cell>
          <cell r="Q106">
            <v>0</v>
          </cell>
          <cell r="R106">
            <v>0</v>
          </cell>
          <cell r="S106">
            <v>0</v>
          </cell>
        </row>
        <row r="107">
          <cell r="E107" t="str">
            <v>Provision For Taxation</v>
          </cell>
          <cell r="I107">
            <v>0</v>
          </cell>
          <cell r="K107">
            <v>0</v>
          </cell>
          <cell r="L107">
            <v>0</v>
          </cell>
          <cell r="M107">
            <v>0</v>
          </cell>
          <cell r="O107">
            <v>0</v>
          </cell>
          <cell r="P107">
            <v>0</v>
          </cell>
          <cell r="Q107">
            <v>0</v>
          </cell>
          <cell r="R107">
            <v>0</v>
          </cell>
          <cell r="S107">
            <v>0</v>
          </cell>
        </row>
        <row r="108">
          <cell r="E108" t="str">
            <v>Provision For Dividend</v>
          </cell>
          <cell r="I108">
            <v>0</v>
          </cell>
          <cell r="K108">
            <v>0</v>
          </cell>
          <cell r="L108">
            <v>0</v>
          </cell>
          <cell r="M108">
            <v>0</v>
          </cell>
          <cell r="O108">
            <v>0</v>
          </cell>
          <cell r="P108">
            <v>0</v>
          </cell>
          <cell r="Q108">
            <v>0</v>
          </cell>
          <cell r="R108">
            <v>0</v>
          </cell>
          <cell r="S108">
            <v>0</v>
          </cell>
        </row>
        <row r="109">
          <cell r="E109" t="str">
            <v>Other Liabilities</v>
          </cell>
          <cell r="I109">
            <v>0</v>
          </cell>
          <cell r="K109">
            <v>0</v>
          </cell>
          <cell r="L109">
            <v>0</v>
          </cell>
          <cell r="M109">
            <v>0</v>
          </cell>
          <cell r="O109">
            <v>0</v>
          </cell>
          <cell r="P109">
            <v>0</v>
          </cell>
          <cell r="Q109">
            <v>0</v>
          </cell>
          <cell r="R109">
            <v>0</v>
          </cell>
          <cell r="S109">
            <v>0</v>
          </cell>
        </row>
        <row r="110">
          <cell r="I110">
            <v>0</v>
          </cell>
          <cell r="K110">
            <v>0</v>
          </cell>
          <cell r="L110">
            <v>0</v>
          </cell>
          <cell r="M110">
            <v>0</v>
          </cell>
          <cell r="O110">
            <v>0</v>
          </cell>
          <cell r="P110">
            <v>0</v>
          </cell>
          <cell r="Q110">
            <v>0</v>
          </cell>
          <cell r="R110">
            <v>0</v>
          </cell>
          <cell r="S110">
            <v>0</v>
          </cell>
        </row>
        <row r="112">
          <cell r="D112" t="str">
            <v>Net Working Capital</v>
          </cell>
          <cell r="I112">
            <v>0</v>
          </cell>
          <cell r="K112">
            <v>0</v>
          </cell>
          <cell r="L112">
            <v>0</v>
          </cell>
          <cell r="M112">
            <v>0</v>
          </cell>
          <cell r="O112">
            <v>0</v>
          </cell>
          <cell r="P112">
            <v>0</v>
          </cell>
          <cell r="Q112">
            <v>0</v>
          </cell>
          <cell r="R112">
            <v>0</v>
          </cell>
          <cell r="S112">
            <v>0</v>
          </cell>
        </row>
        <row r="114">
          <cell r="E114" t="str">
            <v>Fixed Assets</v>
          </cell>
          <cell r="I114">
            <v>0</v>
          </cell>
          <cell r="K114">
            <v>0</v>
          </cell>
          <cell r="L114">
            <v>0</v>
          </cell>
          <cell r="M114">
            <v>0</v>
          </cell>
          <cell r="O114">
            <v>0</v>
          </cell>
          <cell r="P114">
            <v>0</v>
          </cell>
          <cell r="Q114">
            <v>0</v>
          </cell>
          <cell r="R114">
            <v>0</v>
          </cell>
          <cell r="S114">
            <v>0</v>
          </cell>
        </row>
        <row r="115">
          <cell r="E115" t="str">
            <v>Investment Properties</v>
          </cell>
          <cell r="I115">
            <v>0</v>
          </cell>
          <cell r="K115">
            <v>0</v>
          </cell>
          <cell r="L115">
            <v>0</v>
          </cell>
          <cell r="M115">
            <v>0</v>
          </cell>
          <cell r="O115">
            <v>0</v>
          </cell>
          <cell r="P115">
            <v>0</v>
          </cell>
          <cell r="Q115">
            <v>0</v>
          </cell>
          <cell r="R115">
            <v>0</v>
          </cell>
          <cell r="S115">
            <v>0</v>
          </cell>
        </row>
        <row r="116">
          <cell r="E116" t="str">
            <v>Investments</v>
          </cell>
          <cell r="I116">
            <v>0</v>
          </cell>
          <cell r="K116">
            <v>0</v>
          </cell>
          <cell r="L116">
            <v>0</v>
          </cell>
          <cell r="M116">
            <v>0</v>
          </cell>
          <cell r="O116">
            <v>0</v>
          </cell>
          <cell r="P116">
            <v>0</v>
          </cell>
          <cell r="Q116">
            <v>0</v>
          </cell>
          <cell r="R116">
            <v>0</v>
          </cell>
          <cell r="S116">
            <v>0</v>
          </cell>
        </row>
        <row r="117">
          <cell r="E117" t="str">
            <v>Goodwill</v>
          </cell>
          <cell r="I117">
            <v>0</v>
          </cell>
          <cell r="K117">
            <v>0</v>
          </cell>
          <cell r="L117">
            <v>0</v>
          </cell>
          <cell r="M117">
            <v>0</v>
          </cell>
          <cell r="O117">
            <v>0</v>
          </cell>
          <cell r="P117">
            <v>0</v>
          </cell>
          <cell r="Q117">
            <v>0</v>
          </cell>
          <cell r="R117">
            <v>0</v>
          </cell>
          <cell r="S117">
            <v>0</v>
          </cell>
        </row>
        <row r="118">
          <cell r="E118" t="str">
            <v>Associates</v>
          </cell>
          <cell r="I118">
            <v>0</v>
          </cell>
          <cell r="K118">
            <v>0</v>
          </cell>
          <cell r="L118">
            <v>0</v>
          </cell>
          <cell r="M118">
            <v>0</v>
          </cell>
          <cell r="O118">
            <v>0</v>
          </cell>
          <cell r="P118">
            <v>0</v>
          </cell>
          <cell r="Q118">
            <v>0</v>
          </cell>
          <cell r="R118">
            <v>0</v>
          </cell>
          <cell r="S118">
            <v>0</v>
          </cell>
        </row>
        <row r="119">
          <cell r="E119" t="str">
            <v>Deferred Tax Asset</v>
          </cell>
          <cell r="I119">
            <v>0</v>
          </cell>
          <cell r="K119">
            <v>0</v>
          </cell>
          <cell r="L119">
            <v>0</v>
          </cell>
          <cell r="M119">
            <v>0</v>
          </cell>
          <cell r="O119">
            <v>0</v>
          </cell>
          <cell r="P119">
            <v>0</v>
          </cell>
          <cell r="Q119">
            <v>0</v>
          </cell>
          <cell r="R119">
            <v>0</v>
          </cell>
          <cell r="S119">
            <v>0</v>
          </cell>
        </row>
        <row r="120">
          <cell r="D120" t="str">
            <v>Non-Current Assets</v>
          </cell>
          <cell r="I120">
            <v>0</v>
          </cell>
          <cell r="K120">
            <v>0</v>
          </cell>
          <cell r="L120">
            <v>0</v>
          </cell>
          <cell r="M120">
            <v>0</v>
          </cell>
          <cell r="O120">
            <v>0</v>
          </cell>
          <cell r="P120">
            <v>0</v>
          </cell>
          <cell r="Q120">
            <v>0</v>
          </cell>
          <cell r="R120">
            <v>0</v>
          </cell>
          <cell r="S120">
            <v>0</v>
          </cell>
        </row>
        <row r="122">
          <cell r="D122" t="str">
            <v>Allocated Capital Employed</v>
          </cell>
          <cell r="I122">
            <v>0</v>
          </cell>
          <cell r="K122">
            <v>0</v>
          </cell>
          <cell r="L122">
            <v>0</v>
          </cell>
          <cell r="M122">
            <v>0</v>
          </cell>
          <cell r="O122">
            <v>0</v>
          </cell>
          <cell r="P122">
            <v>0</v>
          </cell>
          <cell r="Q122">
            <v>0</v>
          </cell>
          <cell r="R122">
            <v>0</v>
          </cell>
          <cell r="S122">
            <v>0</v>
          </cell>
        </row>
        <row r="124">
          <cell r="D124" t="str">
            <v>Allocation of Support Groups</v>
          </cell>
        </row>
        <row r="125">
          <cell r="E125" t="str">
            <v>Information Services</v>
          </cell>
          <cell r="I125">
            <v>0</v>
          </cell>
          <cell r="K125">
            <v>0</v>
          </cell>
          <cell r="L125">
            <v>0</v>
          </cell>
          <cell r="M125">
            <v>0</v>
          </cell>
          <cell r="O125">
            <v>0</v>
          </cell>
          <cell r="P125">
            <v>0</v>
          </cell>
          <cell r="Q125">
            <v>0</v>
          </cell>
          <cell r="R125">
            <v>0</v>
          </cell>
          <cell r="S125">
            <v>0</v>
          </cell>
        </row>
        <row r="126">
          <cell r="E126" t="str">
            <v>Corporate</v>
          </cell>
          <cell r="I126">
            <v>0</v>
          </cell>
          <cell r="K126">
            <v>0</v>
          </cell>
          <cell r="L126">
            <v>0</v>
          </cell>
          <cell r="M126">
            <v>0</v>
          </cell>
          <cell r="O126">
            <v>0</v>
          </cell>
          <cell r="P126">
            <v>0</v>
          </cell>
          <cell r="Q126">
            <v>0</v>
          </cell>
          <cell r="R126">
            <v>0</v>
          </cell>
          <cell r="S126">
            <v>0</v>
          </cell>
        </row>
        <row r="127">
          <cell r="E127" t="str">
            <v>CEO Reserve</v>
          </cell>
          <cell r="I127">
            <v>0</v>
          </cell>
          <cell r="K127">
            <v>0</v>
          </cell>
          <cell r="L127">
            <v>0</v>
          </cell>
          <cell r="M127">
            <v>0</v>
          </cell>
          <cell r="O127">
            <v>0</v>
          </cell>
          <cell r="P127">
            <v>0</v>
          </cell>
          <cell r="Q127">
            <v>0</v>
          </cell>
          <cell r="R127">
            <v>0</v>
          </cell>
          <cell r="S127">
            <v>0</v>
          </cell>
        </row>
        <row r="128">
          <cell r="I128">
            <v>0</v>
          </cell>
          <cell r="K128">
            <v>0</v>
          </cell>
          <cell r="L128">
            <v>0</v>
          </cell>
          <cell r="M128">
            <v>0</v>
          </cell>
          <cell r="O128">
            <v>0</v>
          </cell>
          <cell r="P128">
            <v>0</v>
          </cell>
          <cell r="Q128">
            <v>0</v>
          </cell>
          <cell r="R128">
            <v>0</v>
          </cell>
          <cell r="S128">
            <v>0</v>
          </cell>
        </row>
        <row r="130">
          <cell r="D130" t="str">
            <v>Capital Employed After Allocation of SGs</v>
          </cell>
          <cell r="I130">
            <v>0</v>
          </cell>
          <cell r="K130">
            <v>0</v>
          </cell>
          <cell r="L130">
            <v>0</v>
          </cell>
          <cell r="M130">
            <v>0</v>
          </cell>
          <cell r="O130">
            <v>0</v>
          </cell>
          <cell r="P130">
            <v>0</v>
          </cell>
          <cell r="Q130">
            <v>0</v>
          </cell>
          <cell r="R130">
            <v>0</v>
          </cell>
          <cell r="S130">
            <v>0</v>
          </cell>
        </row>
        <row r="132">
          <cell r="D132" t="str">
            <v>EVA Adjustments</v>
          </cell>
        </row>
        <row r="133">
          <cell r="D133" t="str">
            <v>Historical b.f.</v>
          </cell>
        </row>
        <row r="134">
          <cell r="E134" t="str">
            <v>Capitalised Severances</v>
          </cell>
          <cell r="I134">
            <v>0</v>
          </cell>
          <cell r="K134">
            <v>17560.496658828572</v>
          </cell>
          <cell r="L134">
            <v>17560.496658828572</v>
          </cell>
          <cell r="M134">
            <v>0</v>
          </cell>
          <cell r="O134">
            <v>12547.864646342858</v>
          </cell>
          <cell r="P134">
            <v>9233.0509195714294</v>
          </cell>
          <cell r="Q134">
            <v>6761.9011928000009</v>
          </cell>
          <cell r="R134">
            <v>0</v>
          </cell>
          <cell r="S134">
            <v>0</v>
          </cell>
        </row>
        <row r="135">
          <cell r="E135" t="str">
            <v>Capitalised Abnormals</v>
          </cell>
          <cell r="I135">
            <v>0</v>
          </cell>
          <cell r="K135">
            <v>3419.9862857142871</v>
          </cell>
          <cell r="L135">
            <v>3419.9862857142871</v>
          </cell>
          <cell r="M135">
            <v>0</v>
          </cell>
          <cell r="O135">
            <v>1013.671714285716</v>
          </cell>
          <cell r="P135">
            <v>1.5916157281026244E-12</v>
          </cell>
          <cell r="Q135">
            <v>1.5916157281026244E-12</v>
          </cell>
          <cell r="R135">
            <v>0</v>
          </cell>
          <cell r="S135">
            <v>0</v>
          </cell>
        </row>
        <row r="136">
          <cell r="E136" t="str">
            <v>Capitalised Goodwill</v>
          </cell>
          <cell r="I136">
            <v>0</v>
          </cell>
          <cell r="K136">
            <v>0</v>
          </cell>
          <cell r="L136">
            <v>0</v>
          </cell>
          <cell r="M136">
            <v>0</v>
          </cell>
          <cell r="O136">
            <v>0</v>
          </cell>
          <cell r="P136">
            <v>0</v>
          </cell>
          <cell r="Q136">
            <v>0</v>
          </cell>
          <cell r="R136">
            <v>0</v>
          </cell>
          <cell r="S136">
            <v>0</v>
          </cell>
        </row>
        <row r="137">
          <cell r="I137">
            <v>0</v>
          </cell>
          <cell r="K137">
            <v>20980.482944542859</v>
          </cell>
          <cell r="L137">
            <v>20980.482944542859</v>
          </cell>
          <cell r="M137">
            <v>0</v>
          </cell>
          <cell r="O137">
            <v>13561.536360628574</v>
          </cell>
          <cell r="P137">
            <v>9233.0509195714312</v>
          </cell>
          <cell r="Q137">
            <v>6761.9011928000027</v>
          </cell>
          <cell r="R137">
            <v>0</v>
          </cell>
          <cell r="S137">
            <v>0</v>
          </cell>
        </row>
        <row r="138">
          <cell r="D138" t="str">
            <v>Current</v>
          </cell>
        </row>
        <row r="139">
          <cell r="E139" t="str">
            <v>Capitalised Severances</v>
          </cell>
          <cell r="I139">
            <v>0</v>
          </cell>
          <cell r="K139">
            <v>0</v>
          </cell>
          <cell r="L139">
            <v>0</v>
          </cell>
          <cell r="M139">
            <v>0</v>
          </cell>
          <cell r="O139">
            <v>0</v>
          </cell>
          <cell r="P139">
            <v>0</v>
          </cell>
          <cell r="Q139">
            <v>0</v>
          </cell>
          <cell r="R139">
            <v>0</v>
          </cell>
          <cell r="S139">
            <v>0</v>
          </cell>
        </row>
        <row r="140">
          <cell r="E140" t="str">
            <v>Capitalised Abnormals</v>
          </cell>
          <cell r="I140">
            <v>0</v>
          </cell>
          <cell r="K140">
            <v>0</v>
          </cell>
          <cell r="L140">
            <v>0</v>
          </cell>
          <cell r="M140">
            <v>0</v>
          </cell>
          <cell r="O140">
            <v>0</v>
          </cell>
          <cell r="P140">
            <v>0</v>
          </cell>
          <cell r="Q140">
            <v>0</v>
          </cell>
          <cell r="R140">
            <v>0</v>
          </cell>
          <cell r="S140">
            <v>0</v>
          </cell>
        </row>
        <row r="141">
          <cell r="E141" t="str">
            <v>Capitalised Goodwill</v>
          </cell>
          <cell r="I141">
            <v>0</v>
          </cell>
          <cell r="K141">
            <v>0</v>
          </cell>
          <cell r="L141">
            <v>0</v>
          </cell>
          <cell r="M141">
            <v>0</v>
          </cell>
          <cell r="O141">
            <v>0</v>
          </cell>
          <cell r="P141">
            <v>0</v>
          </cell>
          <cell r="Q141">
            <v>0</v>
          </cell>
          <cell r="R141">
            <v>0</v>
          </cell>
          <cell r="S141">
            <v>0</v>
          </cell>
        </row>
        <row r="142">
          <cell r="E142" t="str">
            <v>Capitalised Leases</v>
          </cell>
          <cell r="I142">
            <v>0</v>
          </cell>
          <cell r="K142">
            <v>80854.533948184733</v>
          </cell>
          <cell r="L142">
            <v>80854.533948184733</v>
          </cell>
          <cell r="M142">
            <v>0</v>
          </cell>
          <cell r="O142">
            <v>0</v>
          </cell>
          <cell r="P142">
            <v>966.91764705882315</v>
          </cell>
          <cell r="Q142">
            <v>982.38832941176418</v>
          </cell>
          <cell r="R142">
            <v>0</v>
          </cell>
          <cell r="S142">
            <v>0</v>
          </cell>
        </row>
        <row r="143">
          <cell r="E143" t="str">
            <v>Smoothed Net Property Revaluations</v>
          </cell>
          <cell r="I143">
            <v>0</v>
          </cell>
          <cell r="K143">
            <v>0</v>
          </cell>
          <cell r="L143">
            <v>0</v>
          </cell>
          <cell r="M143">
            <v>0</v>
          </cell>
          <cell r="O143">
            <v>0</v>
          </cell>
          <cell r="P143">
            <v>0</v>
          </cell>
          <cell r="Q143">
            <v>0</v>
          </cell>
          <cell r="R143">
            <v>0</v>
          </cell>
          <cell r="S143">
            <v>0</v>
          </cell>
        </row>
        <row r="144">
          <cell r="E144" t="str">
            <v>Surplus Cash</v>
          </cell>
          <cell r="I144">
            <v>0</v>
          </cell>
          <cell r="K144">
            <v>0</v>
          </cell>
          <cell r="L144">
            <v>0</v>
          </cell>
          <cell r="M144">
            <v>0</v>
          </cell>
          <cell r="O144">
            <v>0</v>
          </cell>
          <cell r="P144">
            <v>0</v>
          </cell>
          <cell r="Q144">
            <v>0</v>
          </cell>
          <cell r="R144">
            <v>0</v>
          </cell>
          <cell r="S144">
            <v>0</v>
          </cell>
        </row>
        <row r="145">
          <cell r="E145" t="str">
            <v>Provision For Dividend</v>
          </cell>
          <cell r="I145">
            <v>0</v>
          </cell>
          <cell r="K145">
            <v>0</v>
          </cell>
          <cell r="L145">
            <v>0</v>
          </cell>
          <cell r="M145">
            <v>0</v>
          </cell>
          <cell r="O145">
            <v>0</v>
          </cell>
          <cell r="P145">
            <v>0</v>
          </cell>
          <cell r="Q145">
            <v>0</v>
          </cell>
          <cell r="R145">
            <v>0</v>
          </cell>
          <cell r="S145">
            <v>0</v>
          </cell>
        </row>
        <row r="146">
          <cell r="E146" t="str">
            <v>Deferred Tax Asset</v>
          </cell>
          <cell r="I146">
            <v>0</v>
          </cell>
          <cell r="K146">
            <v>0</v>
          </cell>
          <cell r="L146">
            <v>0</v>
          </cell>
          <cell r="M146">
            <v>0</v>
          </cell>
          <cell r="O146">
            <v>0</v>
          </cell>
          <cell r="P146">
            <v>0</v>
          </cell>
          <cell r="Q146">
            <v>0</v>
          </cell>
          <cell r="R146">
            <v>0</v>
          </cell>
          <cell r="S146">
            <v>0</v>
          </cell>
        </row>
        <row r="147">
          <cell r="I147">
            <v>0</v>
          </cell>
          <cell r="K147">
            <v>80854.533948184733</v>
          </cell>
          <cell r="L147">
            <v>80854.533948184733</v>
          </cell>
          <cell r="M147">
            <v>0</v>
          </cell>
          <cell r="O147">
            <v>0</v>
          </cell>
          <cell r="P147">
            <v>966.91764705882315</v>
          </cell>
          <cell r="Q147">
            <v>982.38832941176418</v>
          </cell>
          <cell r="R147">
            <v>0</v>
          </cell>
          <cell r="S147">
            <v>0</v>
          </cell>
        </row>
        <row r="149">
          <cell r="D149" t="str">
            <v>Total EVA Adjustments</v>
          </cell>
          <cell r="I149">
            <v>0</v>
          </cell>
          <cell r="K149">
            <v>101835.0168927276</v>
          </cell>
          <cell r="L149">
            <v>101835.0168927276</v>
          </cell>
          <cell r="M149">
            <v>0</v>
          </cell>
          <cell r="O149">
            <v>13561.536360628574</v>
          </cell>
          <cell r="P149">
            <v>10199.968566630254</v>
          </cell>
          <cell r="Q149">
            <v>7744.2895222117668</v>
          </cell>
          <cell r="R149">
            <v>0</v>
          </cell>
          <cell r="S149">
            <v>0</v>
          </cell>
        </row>
        <row r="151">
          <cell r="D151" t="str">
            <v>Opening ECONOMIC CAPITAL EMPLOYED</v>
          </cell>
          <cell r="I151">
            <v>0</v>
          </cell>
          <cell r="K151">
            <v>101835.0168927276</v>
          </cell>
          <cell r="L151">
            <v>101835.0168927276</v>
          </cell>
          <cell r="M151">
            <v>0</v>
          </cell>
          <cell r="O151">
            <v>13561.536360628574</v>
          </cell>
          <cell r="P151">
            <v>10199.968566630254</v>
          </cell>
          <cell r="Q151">
            <v>7744.2895222117668</v>
          </cell>
          <cell r="R151">
            <v>0</v>
          </cell>
          <cell r="S151">
            <v>0</v>
          </cell>
        </row>
      </sheetData>
      <sheetData sheetId="3" refreshError="1">
        <row r="6">
          <cell r="B6" t="str">
            <v>LETTERS - MANAGEMENT</v>
          </cell>
        </row>
        <row r="7">
          <cell r="B7" t="str">
            <v>1999/00 Plan Year 1 Summary</v>
          </cell>
        </row>
        <row r="8">
          <cell r="B8" t="str">
            <v>Earnings Statement</v>
          </cell>
        </row>
        <row r="10">
          <cell r="F10" t="str">
            <v>1998/99</v>
          </cell>
          <cell r="H10" t="str">
            <v>1999/00</v>
          </cell>
          <cell r="Q10" t="str">
            <v>1999/00</v>
          </cell>
        </row>
        <row r="11">
          <cell r="F11" t="str">
            <v>Outturn</v>
          </cell>
          <cell r="H11" t="str">
            <v>Base</v>
          </cell>
          <cell r="I11" t="str">
            <v>Prog #1</v>
          </cell>
          <cell r="J11" t="str">
            <v>Prog #2</v>
          </cell>
          <cell r="K11" t="str">
            <v>Prog #3</v>
          </cell>
          <cell r="L11" t="str">
            <v>Prog #4</v>
          </cell>
          <cell r="M11" t="str">
            <v>Prog #5</v>
          </cell>
          <cell r="N11" t="str">
            <v>Prog #6</v>
          </cell>
          <cell r="O11" t="str">
            <v>Total</v>
          </cell>
          <cell r="Q11" t="str">
            <v>Movement</v>
          </cell>
        </row>
        <row r="12">
          <cell r="F12" t="str">
            <v>$k</v>
          </cell>
          <cell r="H12" t="str">
            <v>$k</v>
          </cell>
          <cell r="I12" t="str">
            <v>$k</v>
          </cell>
          <cell r="J12" t="str">
            <v>$k</v>
          </cell>
          <cell r="K12" t="str">
            <v>$k</v>
          </cell>
          <cell r="L12" t="str">
            <v>$k</v>
          </cell>
          <cell r="M12" t="str">
            <v>$k</v>
          </cell>
          <cell r="N12" t="str">
            <v>$k</v>
          </cell>
          <cell r="O12" t="str">
            <v>$k</v>
          </cell>
          <cell r="Q12" t="str">
            <v>$k</v>
          </cell>
        </row>
        <row r="14">
          <cell r="D14" t="str">
            <v>External Revenue</v>
          </cell>
        </row>
        <row r="15">
          <cell r="D15" t="str">
            <v>FastPost</v>
          </cell>
          <cell r="F15">
            <v>0</v>
          </cell>
          <cell r="H15">
            <v>0</v>
          </cell>
          <cell r="I15">
            <v>0</v>
          </cell>
          <cell r="J15">
            <v>0</v>
          </cell>
          <cell r="K15">
            <v>0</v>
          </cell>
          <cell r="L15">
            <v>0</v>
          </cell>
          <cell r="M15">
            <v>0</v>
          </cell>
          <cell r="N15">
            <v>0</v>
          </cell>
          <cell r="O15">
            <v>0</v>
          </cell>
          <cell r="Q15">
            <v>0</v>
          </cell>
        </row>
        <row r="16">
          <cell r="D16" t="str">
            <v>FreePost Business Reply</v>
          </cell>
          <cell r="F16">
            <v>0</v>
          </cell>
          <cell r="H16">
            <v>0</v>
          </cell>
          <cell r="I16">
            <v>0</v>
          </cell>
          <cell r="J16">
            <v>0</v>
          </cell>
          <cell r="K16">
            <v>0</v>
          </cell>
          <cell r="L16">
            <v>0</v>
          </cell>
          <cell r="M16">
            <v>0</v>
          </cell>
          <cell r="N16">
            <v>0</v>
          </cell>
          <cell r="O16">
            <v>0</v>
          </cell>
          <cell r="Q16">
            <v>0</v>
          </cell>
        </row>
        <row r="17">
          <cell r="D17" t="str">
            <v>Business Post</v>
          </cell>
          <cell r="F17">
            <v>0</v>
          </cell>
          <cell r="H17">
            <v>0</v>
          </cell>
          <cell r="I17">
            <v>0</v>
          </cell>
          <cell r="J17">
            <v>0</v>
          </cell>
          <cell r="K17">
            <v>0</v>
          </cell>
          <cell r="L17">
            <v>0</v>
          </cell>
          <cell r="M17">
            <v>0</v>
          </cell>
          <cell r="N17">
            <v>0</v>
          </cell>
          <cell r="O17">
            <v>0</v>
          </cell>
          <cell r="Q17">
            <v>0</v>
          </cell>
        </row>
        <row r="18">
          <cell r="D18" t="str">
            <v>Full Rate</v>
          </cell>
          <cell r="F18">
            <v>0</v>
          </cell>
          <cell r="H18">
            <v>0</v>
          </cell>
          <cell r="I18">
            <v>0</v>
          </cell>
          <cell r="J18">
            <v>0</v>
          </cell>
          <cell r="K18">
            <v>0</v>
          </cell>
          <cell r="L18">
            <v>0</v>
          </cell>
          <cell r="M18">
            <v>0</v>
          </cell>
          <cell r="N18">
            <v>0</v>
          </cell>
          <cell r="O18">
            <v>0</v>
          </cell>
          <cell r="Q18">
            <v>0</v>
          </cell>
        </row>
        <row r="19">
          <cell r="D19" t="str">
            <v>Bulk Mail</v>
          </cell>
          <cell r="F19">
            <v>0</v>
          </cell>
          <cell r="H19">
            <v>0</v>
          </cell>
          <cell r="I19">
            <v>0</v>
          </cell>
          <cell r="J19">
            <v>0</v>
          </cell>
          <cell r="K19">
            <v>0</v>
          </cell>
          <cell r="L19">
            <v>0</v>
          </cell>
          <cell r="M19">
            <v>0</v>
          </cell>
          <cell r="N19">
            <v>0</v>
          </cell>
          <cell r="O19">
            <v>0</v>
          </cell>
          <cell r="Q19">
            <v>0</v>
          </cell>
        </row>
        <row r="20">
          <cell r="D20" t="str">
            <v>Boxlink</v>
          </cell>
          <cell r="F20">
            <v>0</v>
          </cell>
          <cell r="H20">
            <v>0</v>
          </cell>
          <cell r="I20">
            <v>0</v>
          </cell>
          <cell r="J20">
            <v>0</v>
          </cell>
          <cell r="K20">
            <v>0</v>
          </cell>
          <cell r="L20">
            <v>0</v>
          </cell>
          <cell r="M20">
            <v>0</v>
          </cell>
          <cell r="N20">
            <v>0</v>
          </cell>
          <cell r="O20">
            <v>0</v>
          </cell>
          <cell r="Q20">
            <v>0</v>
          </cell>
        </row>
        <row r="21">
          <cell r="D21" t="str">
            <v>Post Small Parcels</v>
          </cell>
          <cell r="F21">
            <v>0</v>
          </cell>
          <cell r="H21">
            <v>0</v>
          </cell>
          <cell r="I21">
            <v>0</v>
          </cell>
          <cell r="J21">
            <v>0</v>
          </cell>
          <cell r="K21">
            <v>0</v>
          </cell>
          <cell r="L21">
            <v>0</v>
          </cell>
          <cell r="M21">
            <v>0</v>
          </cell>
          <cell r="N21">
            <v>0</v>
          </cell>
          <cell r="O21">
            <v>0</v>
          </cell>
          <cell r="Q21">
            <v>0</v>
          </cell>
        </row>
        <row r="22">
          <cell r="D22" t="str">
            <v>FastPost Small Parcels</v>
          </cell>
          <cell r="F22">
            <v>0</v>
          </cell>
          <cell r="H22">
            <v>0</v>
          </cell>
          <cell r="I22">
            <v>0</v>
          </cell>
          <cell r="J22">
            <v>0</v>
          </cell>
          <cell r="K22">
            <v>0</v>
          </cell>
          <cell r="L22">
            <v>0</v>
          </cell>
          <cell r="M22">
            <v>0</v>
          </cell>
          <cell r="N22">
            <v>0</v>
          </cell>
          <cell r="O22">
            <v>0</v>
          </cell>
          <cell r="Q22">
            <v>0</v>
          </cell>
        </row>
        <row r="23">
          <cell r="D23" t="str">
            <v>Direct Marketing</v>
          </cell>
          <cell r="F23">
            <v>0</v>
          </cell>
          <cell r="H23">
            <v>0</v>
          </cell>
          <cell r="I23">
            <v>0</v>
          </cell>
          <cell r="J23">
            <v>0</v>
          </cell>
          <cell r="K23">
            <v>0</v>
          </cell>
          <cell r="L23">
            <v>0</v>
          </cell>
          <cell r="M23">
            <v>0</v>
          </cell>
          <cell r="N23">
            <v>0</v>
          </cell>
          <cell r="O23">
            <v>0</v>
          </cell>
          <cell r="Q23">
            <v>0</v>
          </cell>
        </row>
        <row r="24">
          <cell r="D24" t="str">
            <v>Business Mail Centres</v>
          </cell>
          <cell r="F24">
            <v>0</v>
          </cell>
          <cell r="H24">
            <v>0</v>
          </cell>
          <cell r="I24">
            <v>0</v>
          </cell>
          <cell r="J24">
            <v>0</v>
          </cell>
          <cell r="K24">
            <v>0</v>
          </cell>
          <cell r="L24">
            <v>0</v>
          </cell>
          <cell r="M24">
            <v>0</v>
          </cell>
          <cell r="N24">
            <v>0</v>
          </cell>
          <cell r="O24">
            <v>0</v>
          </cell>
          <cell r="Q24">
            <v>0</v>
          </cell>
        </row>
        <row r="25">
          <cell r="D25" t="str">
            <v>Telegram</v>
          </cell>
          <cell r="F25">
            <v>0</v>
          </cell>
          <cell r="H25">
            <v>0</v>
          </cell>
          <cell r="I25">
            <v>0</v>
          </cell>
          <cell r="J25">
            <v>0</v>
          </cell>
          <cell r="K25">
            <v>0</v>
          </cell>
          <cell r="L25">
            <v>0</v>
          </cell>
          <cell r="M25">
            <v>0</v>
          </cell>
          <cell r="N25">
            <v>0</v>
          </cell>
          <cell r="O25">
            <v>0</v>
          </cell>
          <cell r="Q25">
            <v>0</v>
          </cell>
        </row>
        <row r="26">
          <cell r="D26" t="str">
            <v>NZPIL Revenue</v>
          </cell>
          <cell r="F26">
            <v>0</v>
          </cell>
          <cell r="H26">
            <v>0</v>
          </cell>
          <cell r="I26">
            <v>0</v>
          </cell>
          <cell r="J26">
            <v>0</v>
          </cell>
          <cell r="K26">
            <v>0</v>
          </cell>
          <cell r="L26">
            <v>0</v>
          </cell>
          <cell r="M26">
            <v>0</v>
          </cell>
          <cell r="N26">
            <v>0</v>
          </cell>
          <cell r="O26">
            <v>0</v>
          </cell>
          <cell r="Q26">
            <v>0</v>
          </cell>
        </row>
        <row r="27">
          <cell r="D27" t="str">
            <v>Other Revenue</v>
          </cell>
          <cell r="F27">
            <v>0</v>
          </cell>
          <cell r="H27">
            <v>0</v>
          </cell>
          <cell r="I27">
            <v>0</v>
          </cell>
          <cell r="J27">
            <v>0</v>
          </cell>
          <cell r="K27">
            <v>0</v>
          </cell>
          <cell r="L27">
            <v>0</v>
          </cell>
          <cell r="M27">
            <v>0</v>
          </cell>
          <cell r="N27">
            <v>0</v>
          </cell>
          <cell r="O27">
            <v>0</v>
          </cell>
          <cell r="Q27">
            <v>0</v>
          </cell>
        </row>
        <row r="29">
          <cell r="C29" t="str">
            <v>External Revenue</v>
          </cell>
          <cell r="F29">
            <v>0</v>
          </cell>
          <cell r="H29">
            <v>0</v>
          </cell>
          <cell r="I29">
            <v>0</v>
          </cell>
          <cell r="J29">
            <v>0</v>
          </cell>
          <cell r="K29">
            <v>0</v>
          </cell>
          <cell r="L29">
            <v>0</v>
          </cell>
          <cell r="M29">
            <v>0</v>
          </cell>
          <cell r="N29">
            <v>0</v>
          </cell>
          <cell r="O29">
            <v>0</v>
          </cell>
          <cell r="Q29">
            <v>0</v>
          </cell>
        </row>
        <row r="31">
          <cell r="D31" t="str">
            <v>Internal Revenue</v>
          </cell>
        </row>
        <row r="32">
          <cell r="D32" t="str">
            <v>Counter TP Revenue</v>
          </cell>
          <cell r="F32">
            <v>0</v>
          </cell>
          <cell r="H32">
            <v>0</v>
          </cell>
          <cell r="I32">
            <v>0</v>
          </cell>
          <cell r="J32">
            <v>0</v>
          </cell>
          <cell r="K32">
            <v>0</v>
          </cell>
          <cell r="L32">
            <v>0</v>
          </cell>
          <cell r="M32">
            <v>0</v>
          </cell>
          <cell r="N32">
            <v>0</v>
          </cell>
          <cell r="O32">
            <v>0</v>
          </cell>
          <cell r="Q32">
            <v>0</v>
          </cell>
        </row>
        <row r="33">
          <cell r="D33" t="str">
            <v>Acceptance TP Revenue</v>
          </cell>
          <cell r="F33">
            <v>0</v>
          </cell>
          <cell r="H33">
            <v>0</v>
          </cell>
          <cell r="I33">
            <v>0</v>
          </cell>
          <cell r="J33">
            <v>0</v>
          </cell>
          <cell r="K33">
            <v>0</v>
          </cell>
          <cell r="L33">
            <v>0</v>
          </cell>
          <cell r="M33">
            <v>0</v>
          </cell>
          <cell r="N33">
            <v>0</v>
          </cell>
          <cell r="O33">
            <v>0</v>
          </cell>
          <cell r="Q33">
            <v>0</v>
          </cell>
        </row>
        <row r="34">
          <cell r="D34" t="str">
            <v>Processing TP Revenue</v>
          </cell>
          <cell r="F34">
            <v>0</v>
          </cell>
          <cell r="H34">
            <v>0</v>
          </cell>
          <cell r="I34">
            <v>0</v>
          </cell>
          <cell r="J34">
            <v>0</v>
          </cell>
          <cell r="K34">
            <v>0</v>
          </cell>
          <cell r="L34">
            <v>0</v>
          </cell>
          <cell r="M34">
            <v>0</v>
          </cell>
          <cell r="N34">
            <v>0</v>
          </cell>
          <cell r="O34">
            <v>0</v>
          </cell>
          <cell r="Q34">
            <v>0</v>
          </cell>
        </row>
        <row r="35">
          <cell r="D35" t="str">
            <v>Transport TP Revenue</v>
          </cell>
          <cell r="F35">
            <v>0</v>
          </cell>
          <cell r="H35">
            <v>0</v>
          </cell>
          <cell r="I35">
            <v>0</v>
          </cell>
          <cell r="J35">
            <v>0</v>
          </cell>
          <cell r="K35">
            <v>0</v>
          </cell>
          <cell r="L35">
            <v>0</v>
          </cell>
          <cell r="M35">
            <v>0</v>
          </cell>
          <cell r="N35">
            <v>0</v>
          </cell>
          <cell r="O35">
            <v>0</v>
          </cell>
          <cell r="Q35">
            <v>0</v>
          </cell>
        </row>
        <row r="36">
          <cell r="D36" t="str">
            <v>Delivery TP Revenue</v>
          </cell>
          <cell r="F36">
            <v>0</v>
          </cell>
          <cell r="H36">
            <v>0</v>
          </cell>
          <cell r="I36">
            <v>0</v>
          </cell>
          <cell r="J36">
            <v>0</v>
          </cell>
          <cell r="K36">
            <v>0</v>
          </cell>
          <cell r="L36">
            <v>0</v>
          </cell>
          <cell r="M36">
            <v>0</v>
          </cell>
          <cell r="N36">
            <v>0</v>
          </cell>
          <cell r="O36">
            <v>0</v>
          </cell>
          <cell r="Q36">
            <v>0</v>
          </cell>
        </row>
        <row r="37">
          <cell r="D37" t="str">
            <v>Customer Interface TP Revenue</v>
          </cell>
          <cell r="F37">
            <v>0</v>
          </cell>
          <cell r="H37">
            <v>0</v>
          </cell>
          <cell r="I37">
            <v>0</v>
          </cell>
          <cell r="J37">
            <v>0</v>
          </cell>
          <cell r="K37">
            <v>0</v>
          </cell>
          <cell r="L37">
            <v>0</v>
          </cell>
          <cell r="M37">
            <v>0</v>
          </cell>
          <cell r="N37">
            <v>0</v>
          </cell>
          <cell r="O37">
            <v>0</v>
          </cell>
          <cell r="Q37">
            <v>0</v>
          </cell>
        </row>
        <row r="38">
          <cell r="D38" t="str">
            <v>Consultancy / Admin TP Revenue</v>
          </cell>
          <cell r="F38">
            <v>0</v>
          </cell>
          <cell r="H38">
            <v>0</v>
          </cell>
          <cell r="I38">
            <v>0</v>
          </cell>
          <cell r="J38">
            <v>0</v>
          </cell>
          <cell r="K38">
            <v>0</v>
          </cell>
          <cell r="L38">
            <v>0</v>
          </cell>
          <cell r="M38">
            <v>0</v>
          </cell>
          <cell r="N38">
            <v>0</v>
          </cell>
          <cell r="O38">
            <v>0</v>
          </cell>
          <cell r="Q38">
            <v>0</v>
          </cell>
        </row>
        <row r="39">
          <cell r="D39" t="str">
            <v>Bundled Services TP Revenue</v>
          </cell>
          <cell r="F39">
            <v>0</v>
          </cell>
          <cell r="H39">
            <v>0</v>
          </cell>
          <cell r="I39">
            <v>0</v>
          </cell>
          <cell r="J39">
            <v>0</v>
          </cell>
          <cell r="K39">
            <v>0</v>
          </cell>
          <cell r="L39">
            <v>0</v>
          </cell>
          <cell r="M39">
            <v>0</v>
          </cell>
          <cell r="N39">
            <v>0</v>
          </cell>
          <cell r="O39">
            <v>0</v>
          </cell>
          <cell r="Q39">
            <v>0</v>
          </cell>
        </row>
        <row r="40">
          <cell r="D40" t="str">
            <v>Product &amp; Service TP Revenue</v>
          </cell>
          <cell r="F40">
            <v>0</v>
          </cell>
          <cell r="H40">
            <v>0</v>
          </cell>
          <cell r="I40">
            <v>0</v>
          </cell>
          <cell r="J40">
            <v>0</v>
          </cell>
          <cell r="K40">
            <v>0</v>
          </cell>
          <cell r="L40">
            <v>0</v>
          </cell>
          <cell r="M40">
            <v>0</v>
          </cell>
          <cell r="N40">
            <v>0</v>
          </cell>
          <cell r="O40">
            <v>0</v>
          </cell>
          <cell r="Q40">
            <v>0</v>
          </cell>
        </row>
        <row r="41">
          <cell r="D41" t="str">
            <v>IS TP Revenue</v>
          </cell>
          <cell r="F41">
            <v>0</v>
          </cell>
          <cell r="H41">
            <v>0</v>
          </cell>
          <cell r="I41">
            <v>0</v>
          </cell>
          <cell r="J41">
            <v>0</v>
          </cell>
          <cell r="K41">
            <v>0</v>
          </cell>
          <cell r="L41">
            <v>0</v>
          </cell>
          <cell r="M41">
            <v>0</v>
          </cell>
          <cell r="N41">
            <v>0</v>
          </cell>
          <cell r="O41">
            <v>0</v>
          </cell>
          <cell r="Q41">
            <v>0</v>
          </cell>
        </row>
        <row r="43">
          <cell r="C43" t="str">
            <v>Internal Revenue</v>
          </cell>
          <cell r="F43">
            <v>0</v>
          </cell>
          <cell r="H43">
            <v>0</v>
          </cell>
          <cell r="I43">
            <v>0</v>
          </cell>
          <cell r="J43">
            <v>0</v>
          </cell>
          <cell r="K43">
            <v>0</v>
          </cell>
          <cell r="L43">
            <v>0</v>
          </cell>
          <cell r="M43">
            <v>0</v>
          </cell>
          <cell r="N43">
            <v>0</v>
          </cell>
          <cell r="O43">
            <v>0</v>
          </cell>
          <cell r="Q43">
            <v>0</v>
          </cell>
        </row>
        <row r="45">
          <cell r="C45" t="str">
            <v>TOTAL REVENUE</v>
          </cell>
          <cell r="F45">
            <v>0</v>
          </cell>
          <cell r="H45">
            <v>0</v>
          </cell>
          <cell r="I45">
            <v>0</v>
          </cell>
          <cell r="J45">
            <v>0</v>
          </cell>
          <cell r="K45">
            <v>0</v>
          </cell>
          <cell r="L45">
            <v>0</v>
          </cell>
          <cell r="M45">
            <v>0</v>
          </cell>
          <cell r="N45">
            <v>0</v>
          </cell>
          <cell r="O45">
            <v>0</v>
          </cell>
          <cell r="Q45">
            <v>0</v>
          </cell>
        </row>
        <row r="47">
          <cell r="D47" t="str">
            <v>External Expenditure</v>
          </cell>
        </row>
        <row r="48">
          <cell r="D48" t="str">
            <v>Personnel</v>
          </cell>
          <cell r="F48">
            <v>0</v>
          </cell>
          <cell r="H48">
            <v>3113.6229999999996</v>
          </cell>
          <cell r="I48">
            <v>0</v>
          </cell>
          <cell r="J48">
            <v>0</v>
          </cell>
          <cell r="K48">
            <v>0</v>
          </cell>
          <cell r="L48">
            <v>0</v>
          </cell>
          <cell r="M48">
            <v>0</v>
          </cell>
          <cell r="N48">
            <v>0</v>
          </cell>
          <cell r="O48">
            <v>3113.6229999999996</v>
          </cell>
          <cell r="Q48">
            <v>-3113.6229999999996</v>
          </cell>
        </row>
        <row r="49">
          <cell r="D49" t="str">
            <v>Severances</v>
          </cell>
          <cell r="F49">
            <v>0</v>
          </cell>
          <cell r="H49">
            <v>0</v>
          </cell>
          <cell r="I49">
            <v>0</v>
          </cell>
          <cell r="J49">
            <v>0</v>
          </cell>
          <cell r="K49">
            <v>0</v>
          </cell>
          <cell r="L49">
            <v>0</v>
          </cell>
          <cell r="M49">
            <v>0</v>
          </cell>
          <cell r="N49">
            <v>0</v>
          </cell>
          <cell r="O49">
            <v>0</v>
          </cell>
          <cell r="Q49">
            <v>0</v>
          </cell>
        </row>
        <row r="50">
          <cell r="D50" t="str">
            <v>Accommodation</v>
          </cell>
          <cell r="F50">
            <v>0</v>
          </cell>
          <cell r="H50">
            <v>247.97999999999993</v>
          </cell>
          <cell r="I50">
            <v>0</v>
          </cell>
          <cell r="J50">
            <v>0</v>
          </cell>
          <cell r="K50">
            <v>0</v>
          </cell>
          <cell r="L50">
            <v>0</v>
          </cell>
          <cell r="M50">
            <v>0</v>
          </cell>
          <cell r="N50">
            <v>0</v>
          </cell>
          <cell r="O50">
            <v>247.97999999999993</v>
          </cell>
          <cell r="Q50">
            <v>-247.97999999999993</v>
          </cell>
        </row>
        <row r="51">
          <cell r="D51" t="str">
            <v>Delivery Network</v>
          </cell>
          <cell r="F51">
            <v>0</v>
          </cell>
          <cell r="H51">
            <v>10.968</v>
          </cell>
          <cell r="I51">
            <v>0</v>
          </cell>
          <cell r="J51">
            <v>0</v>
          </cell>
          <cell r="K51">
            <v>0</v>
          </cell>
          <cell r="L51">
            <v>0</v>
          </cell>
          <cell r="M51">
            <v>0</v>
          </cell>
          <cell r="N51">
            <v>0</v>
          </cell>
          <cell r="O51">
            <v>10.968</v>
          </cell>
          <cell r="Q51">
            <v>-10.968</v>
          </cell>
        </row>
        <row r="52">
          <cell r="D52" t="str">
            <v>Marketing</v>
          </cell>
          <cell r="F52">
            <v>0</v>
          </cell>
          <cell r="H52">
            <v>105</v>
          </cell>
          <cell r="I52">
            <v>0</v>
          </cell>
          <cell r="J52">
            <v>0</v>
          </cell>
          <cell r="K52">
            <v>0</v>
          </cell>
          <cell r="L52">
            <v>0</v>
          </cell>
          <cell r="M52">
            <v>0</v>
          </cell>
          <cell r="N52">
            <v>0</v>
          </cell>
          <cell r="O52">
            <v>105</v>
          </cell>
          <cell r="Q52">
            <v>-105</v>
          </cell>
        </row>
        <row r="53">
          <cell r="D53" t="str">
            <v>Communications &amp; Computer</v>
          </cell>
          <cell r="F53">
            <v>0</v>
          </cell>
          <cell r="H53">
            <v>399.25600000000003</v>
          </cell>
          <cell r="I53">
            <v>0</v>
          </cell>
          <cell r="J53">
            <v>0</v>
          </cell>
          <cell r="K53">
            <v>0</v>
          </cell>
          <cell r="L53">
            <v>0</v>
          </cell>
          <cell r="M53">
            <v>0</v>
          </cell>
          <cell r="N53">
            <v>0</v>
          </cell>
          <cell r="O53">
            <v>399.25600000000003</v>
          </cell>
          <cell r="Q53">
            <v>-399.25600000000003</v>
          </cell>
        </row>
        <row r="54">
          <cell r="D54" t="str">
            <v>Other Expenditure</v>
          </cell>
          <cell r="F54">
            <v>0</v>
          </cell>
          <cell r="H54">
            <v>641.83899999999994</v>
          </cell>
          <cell r="I54">
            <v>0</v>
          </cell>
          <cell r="J54">
            <v>0</v>
          </cell>
          <cell r="K54">
            <v>0</v>
          </cell>
          <cell r="L54">
            <v>0</v>
          </cell>
          <cell r="M54">
            <v>0</v>
          </cell>
          <cell r="N54">
            <v>0</v>
          </cell>
          <cell r="O54">
            <v>641.83899999999994</v>
          </cell>
          <cell r="Q54">
            <v>-641.83899999999994</v>
          </cell>
        </row>
        <row r="55">
          <cell r="D55" t="str">
            <v>Depreciation &amp; Amortisation</v>
          </cell>
          <cell r="F55">
            <v>0</v>
          </cell>
          <cell r="H55">
            <v>86.279999999999987</v>
          </cell>
          <cell r="I55">
            <v>0</v>
          </cell>
          <cell r="J55">
            <v>0</v>
          </cell>
          <cell r="K55">
            <v>0</v>
          </cell>
          <cell r="L55">
            <v>0</v>
          </cell>
          <cell r="M55">
            <v>0</v>
          </cell>
          <cell r="N55">
            <v>0</v>
          </cell>
          <cell r="O55">
            <v>86.279999999999987</v>
          </cell>
          <cell r="Q55">
            <v>-86.279999999999987</v>
          </cell>
        </row>
        <row r="57">
          <cell r="C57" t="str">
            <v>External Expenditure</v>
          </cell>
          <cell r="F57">
            <v>0</v>
          </cell>
          <cell r="H57">
            <v>4604.945999999999</v>
          </cell>
          <cell r="I57">
            <v>0</v>
          </cell>
          <cell r="J57">
            <v>0</v>
          </cell>
          <cell r="K57">
            <v>0</v>
          </cell>
          <cell r="L57">
            <v>0</v>
          </cell>
          <cell r="M57">
            <v>0</v>
          </cell>
          <cell r="N57">
            <v>0</v>
          </cell>
          <cell r="O57">
            <v>4604.945999999999</v>
          </cell>
          <cell r="Q57">
            <v>-4604.945999999999</v>
          </cell>
        </row>
        <row r="59">
          <cell r="C59" t="str">
            <v>Internal Expenditure</v>
          </cell>
          <cell r="F59">
            <v>0</v>
          </cell>
          <cell r="H59">
            <v>2179.6070000000004</v>
          </cell>
          <cell r="I59">
            <v>0</v>
          </cell>
          <cell r="J59">
            <v>0</v>
          </cell>
          <cell r="K59">
            <v>0</v>
          </cell>
          <cell r="L59">
            <v>0</v>
          </cell>
          <cell r="M59">
            <v>0</v>
          </cell>
          <cell r="N59">
            <v>0</v>
          </cell>
          <cell r="O59">
            <v>2179.6070000000004</v>
          </cell>
          <cell r="Q59">
            <v>-2179.6070000000004</v>
          </cell>
        </row>
        <row r="61">
          <cell r="C61" t="str">
            <v>TOTAL EXPENDITURE</v>
          </cell>
          <cell r="F61">
            <v>0</v>
          </cell>
          <cell r="H61">
            <v>6784.5529999999999</v>
          </cell>
          <cell r="I61">
            <v>0</v>
          </cell>
          <cell r="J61">
            <v>0</v>
          </cell>
          <cell r="K61">
            <v>0</v>
          </cell>
          <cell r="L61">
            <v>0</v>
          </cell>
          <cell r="M61">
            <v>0</v>
          </cell>
          <cell r="N61">
            <v>0</v>
          </cell>
          <cell r="O61">
            <v>6784.5529999999999</v>
          </cell>
          <cell r="Q61">
            <v>-6784.5529999999999</v>
          </cell>
        </row>
        <row r="63">
          <cell r="C63" t="str">
            <v>EARNINGS BEFORE INTEREST &amp; TAX</v>
          </cell>
          <cell r="F63">
            <v>0</v>
          </cell>
          <cell r="H63">
            <v>-6784.5529999999999</v>
          </cell>
          <cell r="I63">
            <v>0</v>
          </cell>
          <cell r="J63">
            <v>0</v>
          </cell>
          <cell r="K63">
            <v>0</v>
          </cell>
          <cell r="L63">
            <v>0</v>
          </cell>
          <cell r="M63">
            <v>0</v>
          </cell>
          <cell r="N63">
            <v>0</v>
          </cell>
          <cell r="O63">
            <v>-6784.5529999999999</v>
          </cell>
          <cell r="Q63">
            <v>-6784.5529999999999</v>
          </cell>
        </row>
        <row r="65">
          <cell r="D65" t="str">
            <v>Net Financing Costs</v>
          </cell>
        </row>
        <row r="66">
          <cell r="D66" t="str">
            <v>Interest Revenue</v>
          </cell>
          <cell r="F66">
            <v>0</v>
          </cell>
          <cell r="H66">
            <v>0</v>
          </cell>
          <cell r="I66">
            <v>0</v>
          </cell>
          <cell r="J66">
            <v>0</v>
          </cell>
          <cell r="K66">
            <v>0</v>
          </cell>
          <cell r="L66">
            <v>0</v>
          </cell>
          <cell r="M66">
            <v>0</v>
          </cell>
          <cell r="N66">
            <v>0</v>
          </cell>
          <cell r="O66">
            <v>0</v>
          </cell>
          <cell r="Q66">
            <v>0</v>
          </cell>
        </row>
        <row r="67">
          <cell r="D67" t="str">
            <v>Interest Expenditure</v>
          </cell>
          <cell r="F67">
            <v>0</v>
          </cell>
          <cell r="H67">
            <v>0</v>
          </cell>
          <cell r="I67">
            <v>0</v>
          </cell>
          <cell r="J67">
            <v>0</v>
          </cell>
          <cell r="K67">
            <v>0</v>
          </cell>
          <cell r="L67">
            <v>0</v>
          </cell>
          <cell r="M67">
            <v>0</v>
          </cell>
          <cell r="N67">
            <v>0</v>
          </cell>
          <cell r="O67">
            <v>0</v>
          </cell>
          <cell r="Q67">
            <v>0</v>
          </cell>
        </row>
        <row r="69">
          <cell r="C69" t="str">
            <v>Net Financing Costs</v>
          </cell>
          <cell r="F69">
            <v>0</v>
          </cell>
          <cell r="H69">
            <v>0</v>
          </cell>
          <cell r="I69">
            <v>0</v>
          </cell>
          <cell r="J69">
            <v>0</v>
          </cell>
          <cell r="K69">
            <v>0</v>
          </cell>
          <cell r="L69">
            <v>0</v>
          </cell>
          <cell r="M69">
            <v>0</v>
          </cell>
          <cell r="N69">
            <v>0</v>
          </cell>
          <cell r="O69">
            <v>0</v>
          </cell>
          <cell r="Q69">
            <v>0</v>
          </cell>
        </row>
        <row r="71">
          <cell r="C71" t="str">
            <v>Abnormal Items Revenue/(Cost)</v>
          </cell>
          <cell r="F71">
            <v>0</v>
          </cell>
          <cell r="H71">
            <v>0</v>
          </cell>
          <cell r="I71">
            <v>0</v>
          </cell>
          <cell r="J71">
            <v>0</v>
          </cell>
          <cell r="K71">
            <v>0</v>
          </cell>
          <cell r="L71">
            <v>0</v>
          </cell>
          <cell r="M71">
            <v>0</v>
          </cell>
          <cell r="N71">
            <v>0</v>
          </cell>
          <cell r="O71">
            <v>0</v>
          </cell>
          <cell r="Q71">
            <v>0</v>
          </cell>
        </row>
        <row r="72">
          <cell r="C72" t="str">
            <v>Gain/(Loss) on Sale of Property</v>
          </cell>
          <cell r="F72">
            <v>0</v>
          </cell>
          <cell r="H72">
            <v>0</v>
          </cell>
          <cell r="I72">
            <v>0</v>
          </cell>
          <cell r="J72">
            <v>0</v>
          </cell>
          <cell r="K72">
            <v>0</v>
          </cell>
          <cell r="L72">
            <v>0</v>
          </cell>
          <cell r="M72">
            <v>0</v>
          </cell>
          <cell r="N72">
            <v>0</v>
          </cell>
          <cell r="O72">
            <v>0</v>
          </cell>
          <cell r="Q72">
            <v>0</v>
          </cell>
        </row>
        <row r="73">
          <cell r="C73" t="str">
            <v>Property Revaluations</v>
          </cell>
          <cell r="F73">
            <v>0</v>
          </cell>
          <cell r="H73">
            <v>0</v>
          </cell>
          <cell r="I73">
            <v>0</v>
          </cell>
          <cell r="J73">
            <v>0</v>
          </cell>
          <cell r="K73">
            <v>0</v>
          </cell>
          <cell r="L73">
            <v>0</v>
          </cell>
          <cell r="M73">
            <v>0</v>
          </cell>
          <cell r="N73">
            <v>0</v>
          </cell>
          <cell r="O73">
            <v>0</v>
          </cell>
          <cell r="Q73">
            <v>0</v>
          </cell>
        </row>
        <row r="75">
          <cell r="C75" t="str">
            <v>Net Profit Before Tax</v>
          </cell>
          <cell r="F75">
            <v>0</v>
          </cell>
          <cell r="H75">
            <v>-6784.5529999999999</v>
          </cell>
          <cell r="I75">
            <v>0</v>
          </cell>
          <cell r="J75">
            <v>0</v>
          </cell>
          <cell r="K75">
            <v>0</v>
          </cell>
          <cell r="L75">
            <v>0</v>
          </cell>
          <cell r="M75">
            <v>0</v>
          </cell>
          <cell r="N75">
            <v>0</v>
          </cell>
          <cell r="O75">
            <v>-6784.5529999999999</v>
          </cell>
          <cell r="Q75">
            <v>-6784.5529999999999</v>
          </cell>
        </row>
        <row r="77">
          <cell r="C77" t="str">
            <v>Income Tax</v>
          </cell>
          <cell r="F77">
            <v>0</v>
          </cell>
          <cell r="H77">
            <v>-2238.9024899999999</v>
          </cell>
          <cell r="I77">
            <v>0</v>
          </cell>
          <cell r="J77">
            <v>0</v>
          </cell>
          <cell r="K77">
            <v>0</v>
          </cell>
          <cell r="L77">
            <v>0</v>
          </cell>
          <cell r="M77">
            <v>0</v>
          </cell>
          <cell r="N77">
            <v>0</v>
          </cell>
          <cell r="O77">
            <v>-2238.9024899999999</v>
          </cell>
          <cell r="Q77">
            <v>2238.9024899999999</v>
          </cell>
        </row>
        <row r="79">
          <cell r="C79" t="str">
            <v>Associates</v>
          </cell>
          <cell r="F79">
            <v>0</v>
          </cell>
          <cell r="H79">
            <v>0</v>
          </cell>
          <cell r="I79">
            <v>0</v>
          </cell>
          <cell r="J79">
            <v>0</v>
          </cell>
          <cell r="K79">
            <v>0</v>
          </cell>
          <cell r="L79">
            <v>0</v>
          </cell>
          <cell r="M79">
            <v>0</v>
          </cell>
          <cell r="N79">
            <v>0</v>
          </cell>
          <cell r="O79">
            <v>0</v>
          </cell>
          <cell r="Q79">
            <v>0</v>
          </cell>
        </row>
        <row r="81">
          <cell r="C81" t="str">
            <v>NET PROFIT AFTER TAX</v>
          </cell>
          <cell r="F81">
            <v>0</v>
          </cell>
          <cell r="H81">
            <v>-4545.6505099999995</v>
          </cell>
          <cell r="I81">
            <v>0</v>
          </cell>
          <cell r="J81">
            <v>0</v>
          </cell>
          <cell r="K81">
            <v>0</v>
          </cell>
          <cell r="L81">
            <v>0</v>
          </cell>
          <cell r="M81">
            <v>0</v>
          </cell>
          <cell r="N81">
            <v>0</v>
          </cell>
          <cell r="O81">
            <v>-4545.6505099999995</v>
          </cell>
          <cell r="Q81">
            <v>-9023.4554900000003</v>
          </cell>
        </row>
        <row r="85">
          <cell r="B85" t="str">
            <v>LETTERS - MANAGEMENT</v>
          </cell>
        </row>
        <row r="86">
          <cell r="B86" t="str">
            <v>1999/00 Plan Year 1 Summary</v>
          </cell>
        </row>
        <row r="87">
          <cell r="B87" t="str">
            <v>Expenditure Detail</v>
          </cell>
        </row>
        <row r="89">
          <cell r="F89" t="str">
            <v>1998/99</v>
          </cell>
          <cell r="H89" t="str">
            <v>1999/00</v>
          </cell>
          <cell r="Q89" t="str">
            <v>1999/00</v>
          </cell>
        </row>
        <row r="90">
          <cell r="F90" t="str">
            <v>Outturn</v>
          </cell>
          <cell r="H90" t="str">
            <v>Base</v>
          </cell>
          <cell r="I90" t="str">
            <v>Prog #1</v>
          </cell>
          <cell r="J90" t="str">
            <v>Prog #2</v>
          </cell>
          <cell r="K90" t="str">
            <v>Prog #3</v>
          </cell>
          <cell r="L90" t="str">
            <v>Prog #4</v>
          </cell>
          <cell r="M90" t="str">
            <v>Prog #5</v>
          </cell>
          <cell r="N90" t="str">
            <v>Prog #6</v>
          </cell>
          <cell r="O90" t="str">
            <v>Total</v>
          </cell>
          <cell r="Q90" t="str">
            <v>Movement</v>
          </cell>
        </row>
        <row r="91">
          <cell r="F91" t="str">
            <v>$k</v>
          </cell>
          <cell r="H91" t="str">
            <v>$k</v>
          </cell>
          <cell r="I91" t="str">
            <v>$k</v>
          </cell>
          <cell r="J91" t="str">
            <v>$k</v>
          </cell>
          <cell r="K91" t="str">
            <v>$k</v>
          </cell>
          <cell r="L91" t="str">
            <v>$k</v>
          </cell>
          <cell r="M91" t="str">
            <v>$k</v>
          </cell>
          <cell r="N91" t="str">
            <v>$k</v>
          </cell>
          <cell r="O91" t="str">
            <v>$k</v>
          </cell>
          <cell r="Q91" t="str">
            <v>$k</v>
          </cell>
        </row>
        <row r="93">
          <cell r="D93" t="str">
            <v>Salaries, Overtime &amp; Allow (excl lump sums)</v>
          </cell>
          <cell r="F93">
            <v>-3262</v>
          </cell>
          <cell r="H93">
            <v>-2890.5149883706645</v>
          </cell>
          <cell r="I93">
            <v>0</v>
          </cell>
          <cell r="J93">
            <v>0</v>
          </cell>
          <cell r="K93">
            <v>0</v>
          </cell>
          <cell r="L93">
            <v>0</v>
          </cell>
          <cell r="M93">
            <v>0</v>
          </cell>
          <cell r="N93">
            <v>0</v>
          </cell>
          <cell r="O93">
            <v>-2890.5149883706645</v>
          </cell>
          <cell r="Q93">
            <v>-371.48501162933553</v>
          </cell>
        </row>
        <row r="94">
          <cell r="D94" t="str">
            <v>Lump Sums - Bonuses</v>
          </cell>
          <cell r="F94">
            <v>3262</v>
          </cell>
          <cell r="H94">
            <v>3262</v>
          </cell>
          <cell r="I94">
            <v>0</v>
          </cell>
          <cell r="J94">
            <v>0</v>
          </cell>
          <cell r="K94">
            <v>0</v>
          </cell>
          <cell r="L94">
            <v>0</v>
          </cell>
          <cell r="M94">
            <v>0</v>
          </cell>
          <cell r="N94">
            <v>0</v>
          </cell>
          <cell r="O94">
            <v>3262</v>
          </cell>
          <cell r="Q94">
            <v>0</v>
          </cell>
        </row>
        <row r="95">
          <cell r="D95" t="str">
            <v>Lump Sums - Other</v>
          </cell>
          <cell r="F95">
            <v>0</v>
          </cell>
          <cell r="H95">
            <v>1917.1659883706643</v>
          </cell>
          <cell r="I95">
            <v>0</v>
          </cell>
          <cell r="J95">
            <v>0</v>
          </cell>
          <cell r="K95">
            <v>0</v>
          </cell>
          <cell r="L95">
            <v>0</v>
          </cell>
          <cell r="M95">
            <v>0</v>
          </cell>
          <cell r="N95">
            <v>0</v>
          </cell>
          <cell r="O95">
            <v>1917.1659883706643</v>
          </cell>
          <cell r="Q95">
            <v>-1917.1659883706643</v>
          </cell>
        </row>
        <row r="96">
          <cell r="D96" t="str">
            <v>Other Personnel</v>
          </cell>
          <cell r="F96">
            <v>0</v>
          </cell>
          <cell r="H96">
            <v>99.37700000000001</v>
          </cell>
          <cell r="I96">
            <v>0</v>
          </cell>
          <cell r="J96">
            <v>0</v>
          </cell>
          <cell r="K96">
            <v>0</v>
          </cell>
          <cell r="L96">
            <v>0</v>
          </cell>
          <cell r="M96">
            <v>0</v>
          </cell>
          <cell r="N96">
            <v>0</v>
          </cell>
          <cell r="O96">
            <v>99.37700000000001</v>
          </cell>
          <cell r="Q96">
            <v>-99.37700000000001</v>
          </cell>
        </row>
        <row r="97">
          <cell r="D97" t="str">
            <v>Superannuation</v>
          </cell>
          <cell r="F97">
            <v>0</v>
          </cell>
          <cell r="H97">
            <v>183.03299999999999</v>
          </cell>
          <cell r="I97">
            <v>0</v>
          </cell>
          <cell r="J97">
            <v>0</v>
          </cell>
          <cell r="K97">
            <v>0</v>
          </cell>
          <cell r="L97">
            <v>0</v>
          </cell>
          <cell r="M97">
            <v>0</v>
          </cell>
          <cell r="N97">
            <v>0</v>
          </cell>
          <cell r="O97">
            <v>183.03299999999999</v>
          </cell>
          <cell r="Q97">
            <v>-183.03299999999999</v>
          </cell>
        </row>
        <row r="98">
          <cell r="D98" t="str">
            <v>ACC Levies and Penalties</v>
          </cell>
          <cell r="F98">
            <v>0</v>
          </cell>
          <cell r="H98">
            <v>101.473</v>
          </cell>
          <cell r="I98">
            <v>0</v>
          </cell>
          <cell r="J98">
            <v>0</v>
          </cell>
          <cell r="K98">
            <v>0</v>
          </cell>
          <cell r="L98">
            <v>0</v>
          </cell>
          <cell r="M98">
            <v>0</v>
          </cell>
          <cell r="N98">
            <v>0</v>
          </cell>
          <cell r="O98">
            <v>101.473</v>
          </cell>
          <cell r="Q98">
            <v>-101.473</v>
          </cell>
        </row>
        <row r="99">
          <cell r="D99" t="str">
            <v>Uniforms, Misc. Benefits (incl Med. Insurance)</v>
          </cell>
          <cell r="F99">
            <v>0</v>
          </cell>
          <cell r="H99">
            <v>35.128999999999998</v>
          </cell>
          <cell r="I99">
            <v>0</v>
          </cell>
          <cell r="J99">
            <v>0</v>
          </cell>
          <cell r="K99">
            <v>0</v>
          </cell>
          <cell r="L99">
            <v>0</v>
          </cell>
          <cell r="M99">
            <v>0</v>
          </cell>
          <cell r="N99">
            <v>0</v>
          </cell>
          <cell r="O99">
            <v>35.128999999999998</v>
          </cell>
          <cell r="Q99">
            <v>-35.128999999999998</v>
          </cell>
        </row>
        <row r="100">
          <cell r="D100" t="str">
            <v>Training, Transfers and Travel</v>
          </cell>
          <cell r="F100">
            <v>0</v>
          </cell>
          <cell r="H100">
            <v>405.96</v>
          </cell>
          <cell r="I100">
            <v>0</v>
          </cell>
          <cell r="J100">
            <v>0</v>
          </cell>
          <cell r="K100">
            <v>0</v>
          </cell>
          <cell r="L100">
            <v>0</v>
          </cell>
          <cell r="M100">
            <v>0</v>
          </cell>
          <cell r="N100">
            <v>0</v>
          </cell>
          <cell r="O100">
            <v>405.96</v>
          </cell>
          <cell r="Q100">
            <v>-405.96</v>
          </cell>
        </row>
        <row r="102">
          <cell r="C102" t="str">
            <v>Personnel Expenditure (Excl Severances)</v>
          </cell>
          <cell r="F102">
            <v>0</v>
          </cell>
          <cell r="H102">
            <v>3113.6229999999996</v>
          </cell>
          <cell r="I102">
            <v>0</v>
          </cell>
          <cell r="J102">
            <v>0</v>
          </cell>
          <cell r="K102">
            <v>0</v>
          </cell>
          <cell r="L102">
            <v>0</v>
          </cell>
          <cell r="M102">
            <v>0</v>
          </cell>
          <cell r="N102">
            <v>0</v>
          </cell>
          <cell r="O102">
            <v>3113.6229999999996</v>
          </cell>
          <cell r="Q102">
            <v>-3113.6229999999996</v>
          </cell>
        </row>
        <row r="104">
          <cell r="C104" t="str">
            <v>Severances</v>
          </cell>
          <cell r="F104">
            <v>0</v>
          </cell>
          <cell r="H104">
            <v>0</v>
          </cell>
          <cell r="I104">
            <v>0</v>
          </cell>
          <cell r="J104">
            <v>0</v>
          </cell>
          <cell r="K104">
            <v>0</v>
          </cell>
          <cell r="L104">
            <v>0</v>
          </cell>
          <cell r="M104">
            <v>0</v>
          </cell>
          <cell r="N104">
            <v>0</v>
          </cell>
          <cell r="O104">
            <v>0</v>
          </cell>
          <cell r="Q104">
            <v>0</v>
          </cell>
        </row>
        <row r="106">
          <cell r="D106" t="str">
            <v>Rent Paid to Externals</v>
          </cell>
          <cell r="F106">
            <v>0</v>
          </cell>
          <cell r="H106">
            <v>0</v>
          </cell>
          <cell r="I106">
            <v>0</v>
          </cell>
          <cell r="J106">
            <v>0</v>
          </cell>
          <cell r="K106">
            <v>0</v>
          </cell>
          <cell r="L106">
            <v>0</v>
          </cell>
          <cell r="M106">
            <v>0</v>
          </cell>
          <cell r="N106">
            <v>0</v>
          </cell>
          <cell r="O106">
            <v>0</v>
          </cell>
          <cell r="Q106">
            <v>0</v>
          </cell>
        </row>
        <row r="107">
          <cell r="D107" t="str">
            <v>Rent Charges - NZPPL</v>
          </cell>
          <cell r="F107">
            <v>0</v>
          </cell>
          <cell r="H107">
            <v>136.97999999999996</v>
          </cell>
          <cell r="I107">
            <v>0</v>
          </cell>
          <cell r="J107">
            <v>0</v>
          </cell>
          <cell r="K107">
            <v>0</v>
          </cell>
          <cell r="L107">
            <v>0</v>
          </cell>
          <cell r="M107">
            <v>0</v>
          </cell>
          <cell r="N107">
            <v>0</v>
          </cell>
          <cell r="O107">
            <v>136.97999999999996</v>
          </cell>
          <cell r="Q107">
            <v>-136.97999999999996</v>
          </cell>
        </row>
        <row r="108">
          <cell r="D108" t="str">
            <v>Outgoings Charge - NZPPL</v>
          </cell>
          <cell r="F108">
            <v>0</v>
          </cell>
          <cell r="H108">
            <v>92.339999999999975</v>
          </cell>
          <cell r="I108">
            <v>0</v>
          </cell>
          <cell r="J108">
            <v>0</v>
          </cell>
          <cell r="K108">
            <v>0</v>
          </cell>
          <cell r="L108">
            <v>0</v>
          </cell>
          <cell r="M108">
            <v>0</v>
          </cell>
          <cell r="N108">
            <v>0</v>
          </cell>
          <cell r="O108">
            <v>92.339999999999975</v>
          </cell>
          <cell r="Q108">
            <v>-92.339999999999975</v>
          </cell>
        </row>
        <row r="109">
          <cell r="D109" t="str">
            <v>Other Accommodation Costs</v>
          </cell>
          <cell r="F109">
            <v>0</v>
          </cell>
          <cell r="H109">
            <v>18.66</v>
          </cell>
          <cell r="I109">
            <v>0</v>
          </cell>
          <cell r="J109">
            <v>0</v>
          </cell>
          <cell r="K109">
            <v>0</v>
          </cell>
          <cell r="L109">
            <v>0</v>
          </cell>
          <cell r="M109">
            <v>0</v>
          </cell>
          <cell r="N109">
            <v>0</v>
          </cell>
          <cell r="O109">
            <v>18.66</v>
          </cell>
          <cell r="Q109">
            <v>-18.66</v>
          </cell>
        </row>
        <row r="111">
          <cell r="C111" t="str">
            <v>Accommodation Expenditure</v>
          </cell>
          <cell r="F111">
            <v>0</v>
          </cell>
          <cell r="H111">
            <v>247.97999999999993</v>
          </cell>
          <cell r="I111">
            <v>0</v>
          </cell>
          <cell r="J111">
            <v>0</v>
          </cell>
          <cell r="K111">
            <v>0</v>
          </cell>
          <cell r="L111">
            <v>0</v>
          </cell>
          <cell r="M111">
            <v>0</v>
          </cell>
          <cell r="N111">
            <v>0</v>
          </cell>
          <cell r="O111">
            <v>247.97999999999993</v>
          </cell>
          <cell r="Q111">
            <v>-247.97999999999993</v>
          </cell>
        </row>
        <row r="113">
          <cell r="D113" t="str">
            <v>Carriage of Mails</v>
          </cell>
          <cell r="F113">
            <v>0</v>
          </cell>
          <cell r="H113">
            <v>0</v>
          </cell>
          <cell r="I113">
            <v>0</v>
          </cell>
          <cell r="J113">
            <v>0</v>
          </cell>
          <cell r="K113">
            <v>0</v>
          </cell>
          <cell r="L113">
            <v>0</v>
          </cell>
          <cell r="M113">
            <v>0</v>
          </cell>
          <cell r="N113">
            <v>0</v>
          </cell>
          <cell r="O113">
            <v>0</v>
          </cell>
          <cell r="Q113">
            <v>0</v>
          </cell>
        </row>
        <row r="114">
          <cell r="D114" t="str">
            <v>Contract Delivery Costs</v>
          </cell>
          <cell r="F114">
            <v>0</v>
          </cell>
          <cell r="H114">
            <v>0</v>
          </cell>
          <cell r="I114">
            <v>0</v>
          </cell>
          <cell r="J114">
            <v>0</v>
          </cell>
          <cell r="K114">
            <v>0</v>
          </cell>
          <cell r="L114">
            <v>0</v>
          </cell>
          <cell r="M114">
            <v>0</v>
          </cell>
          <cell r="N114">
            <v>0</v>
          </cell>
          <cell r="O114">
            <v>0</v>
          </cell>
          <cell r="Q114">
            <v>0</v>
          </cell>
        </row>
        <row r="115">
          <cell r="D115" t="str">
            <v>Transport Costs</v>
          </cell>
          <cell r="F115">
            <v>0</v>
          </cell>
          <cell r="H115">
            <v>10.968</v>
          </cell>
          <cell r="I115">
            <v>0</v>
          </cell>
          <cell r="J115">
            <v>0</v>
          </cell>
          <cell r="K115">
            <v>0</v>
          </cell>
          <cell r="L115">
            <v>0</v>
          </cell>
          <cell r="M115">
            <v>0</v>
          </cell>
          <cell r="N115">
            <v>0</v>
          </cell>
          <cell r="O115">
            <v>10.968</v>
          </cell>
          <cell r="Q115">
            <v>-10.968</v>
          </cell>
        </row>
        <row r="117">
          <cell r="C117" t="str">
            <v>Delivery Network Expenditure</v>
          </cell>
          <cell r="F117">
            <v>0</v>
          </cell>
          <cell r="H117">
            <v>10.968</v>
          </cell>
          <cell r="I117">
            <v>0</v>
          </cell>
          <cell r="J117">
            <v>0</v>
          </cell>
          <cell r="K117">
            <v>0</v>
          </cell>
          <cell r="L117">
            <v>0</v>
          </cell>
          <cell r="M117">
            <v>0</v>
          </cell>
          <cell r="N117">
            <v>0</v>
          </cell>
          <cell r="O117">
            <v>10.968</v>
          </cell>
          <cell r="Q117">
            <v>-10.968</v>
          </cell>
        </row>
        <row r="119">
          <cell r="D119" t="str">
            <v>Advertising/Sponsorship/Public Relations</v>
          </cell>
          <cell r="F119">
            <v>0</v>
          </cell>
          <cell r="H119">
            <v>60</v>
          </cell>
          <cell r="I119">
            <v>0</v>
          </cell>
          <cell r="J119">
            <v>0</v>
          </cell>
          <cell r="K119">
            <v>0</v>
          </cell>
          <cell r="L119">
            <v>0</v>
          </cell>
          <cell r="M119">
            <v>0</v>
          </cell>
          <cell r="N119">
            <v>0</v>
          </cell>
          <cell r="O119">
            <v>60</v>
          </cell>
          <cell r="Q119">
            <v>-60</v>
          </cell>
        </row>
        <row r="120">
          <cell r="D120" t="str">
            <v>Research &amp; Consultancy</v>
          </cell>
          <cell r="F120">
            <v>0</v>
          </cell>
          <cell r="H120">
            <v>45</v>
          </cell>
          <cell r="I120">
            <v>0</v>
          </cell>
          <cell r="J120">
            <v>0</v>
          </cell>
          <cell r="K120">
            <v>0</v>
          </cell>
          <cell r="L120">
            <v>0</v>
          </cell>
          <cell r="M120">
            <v>0</v>
          </cell>
          <cell r="N120">
            <v>0</v>
          </cell>
          <cell r="O120">
            <v>45</v>
          </cell>
          <cell r="Q120">
            <v>-45</v>
          </cell>
        </row>
        <row r="121">
          <cell r="D121" t="str">
            <v>Other Marketing</v>
          </cell>
          <cell r="F121">
            <v>0</v>
          </cell>
          <cell r="H121">
            <v>0</v>
          </cell>
          <cell r="I121">
            <v>0</v>
          </cell>
          <cell r="J121">
            <v>0</v>
          </cell>
          <cell r="K121">
            <v>0</v>
          </cell>
          <cell r="L121">
            <v>0</v>
          </cell>
          <cell r="M121">
            <v>0</v>
          </cell>
          <cell r="N121">
            <v>0</v>
          </cell>
          <cell r="O121">
            <v>0</v>
          </cell>
          <cell r="Q121">
            <v>0</v>
          </cell>
        </row>
        <row r="123">
          <cell r="C123" t="str">
            <v>Marketing Expenditure</v>
          </cell>
          <cell r="F123">
            <v>0</v>
          </cell>
          <cell r="H123">
            <v>105</v>
          </cell>
          <cell r="I123">
            <v>0</v>
          </cell>
          <cell r="J123">
            <v>0</v>
          </cell>
          <cell r="K123">
            <v>0</v>
          </cell>
          <cell r="L123">
            <v>0</v>
          </cell>
          <cell r="M123">
            <v>0</v>
          </cell>
          <cell r="N123">
            <v>0</v>
          </cell>
          <cell r="O123">
            <v>105</v>
          </cell>
          <cell r="Q123">
            <v>-105</v>
          </cell>
        </row>
        <row r="125">
          <cell r="D125" t="str">
            <v>Communications Costs Allocated by IS</v>
          </cell>
          <cell r="F125">
            <v>0</v>
          </cell>
          <cell r="H125">
            <v>0</v>
          </cell>
          <cell r="I125">
            <v>0</v>
          </cell>
          <cell r="J125">
            <v>0</v>
          </cell>
          <cell r="K125">
            <v>0</v>
          </cell>
          <cell r="L125">
            <v>0</v>
          </cell>
          <cell r="M125">
            <v>0</v>
          </cell>
          <cell r="N125">
            <v>0</v>
          </cell>
          <cell r="O125">
            <v>0</v>
          </cell>
          <cell r="Q125">
            <v>0</v>
          </cell>
        </row>
        <row r="126">
          <cell r="D126" t="str">
            <v>Other Communications Charges</v>
          </cell>
          <cell r="F126">
            <v>0</v>
          </cell>
          <cell r="H126">
            <v>107.892</v>
          </cell>
          <cell r="I126">
            <v>0</v>
          </cell>
          <cell r="J126">
            <v>0</v>
          </cell>
          <cell r="K126">
            <v>0</v>
          </cell>
          <cell r="L126">
            <v>0</v>
          </cell>
          <cell r="M126">
            <v>0</v>
          </cell>
          <cell r="N126">
            <v>0</v>
          </cell>
          <cell r="O126">
            <v>107.892</v>
          </cell>
          <cell r="Q126">
            <v>-107.892</v>
          </cell>
        </row>
        <row r="127">
          <cell r="D127" t="str">
            <v>Computer Costs Allocated by IS</v>
          </cell>
          <cell r="F127">
            <v>0</v>
          </cell>
          <cell r="H127">
            <v>0</v>
          </cell>
          <cell r="I127">
            <v>0</v>
          </cell>
          <cell r="J127">
            <v>0</v>
          </cell>
          <cell r="K127">
            <v>0</v>
          </cell>
          <cell r="L127">
            <v>0</v>
          </cell>
          <cell r="M127">
            <v>0</v>
          </cell>
          <cell r="N127">
            <v>0</v>
          </cell>
          <cell r="O127">
            <v>0</v>
          </cell>
          <cell r="Q127">
            <v>0</v>
          </cell>
        </row>
        <row r="128">
          <cell r="D128" t="str">
            <v>Other Computer Charges</v>
          </cell>
          <cell r="F128">
            <v>0</v>
          </cell>
          <cell r="H128">
            <v>291.36400000000003</v>
          </cell>
          <cell r="I128">
            <v>0</v>
          </cell>
          <cell r="J128">
            <v>0</v>
          </cell>
          <cell r="K128">
            <v>0</v>
          </cell>
          <cell r="L128">
            <v>0</v>
          </cell>
          <cell r="M128">
            <v>0</v>
          </cell>
          <cell r="N128">
            <v>0</v>
          </cell>
          <cell r="O128">
            <v>291.36400000000003</v>
          </cell>
          <cell r="Q128">
            <v>-291.36400000000003</v>
          </cell>
        </row>
        <row r="130">
          <cell r="C130" t="str">
            <v>Communications &amp; Computer Expenditure</v>
          </cell>
          <cell r="F130">
            <v>0</v>
          </cell>
          <cell r="H130">
            <v>399.25600000000003</v>
          </cell>
          <cell r="I130">
            <v>0</v>
          </cell>
          <cell r="J130">
            <v>0</v>
          </cell>
          <cell r="K130">
            <v>0</v>
          </cell>
          <cell r="L130">
            <v>0</v>
          </cell>
          <cell r="M130">
            <v>0</v>
          </cell>
          <cell r="N130">
            <v>0</v>
          </cell>
          <cell r="O130">
            <v>399.25600000000003</v>
          </cell>
          <cell r="Q130">
            <v>-399.25600000000003</v>
          </cell>
        </row>
        <row r="132">
          <cell r="D132" t="str">
            <v>COGS/Materials/Printing of Stamps</v>
          </cell>
          <cell r="F132">
            <v>0</v>
          </cell>
          <cell r="H132">
            <v>3.6119999999999992</v>
          </cell>
          <cell r="I132">
            <v>0</v>
          </cell>
          <cell r="J132">
            <v>0</v>
          </cell>
          <cell r="K132">
            <v>0</v>
          </cell>
          <cell r="L132">
            <v>0</v>
          </cell>
          <cell r="M132">
            <v>0</v>
          </cell>
          <cell r="N132">
            <v>0</v>
          </cell>
          <cell r="O132">
            <v>3.6119999999999992</v>
          </cell>
          <cell r="Q132">
            <v>-3.6119999999999992</v>
          </cell>
        </row>
        <row r="133">
          <cell r="D133" t="str">
            <v>Plant &amp; Equipment</v>
          </cell>
          <cell r="F133">
            <v>0</v>
          </cell>
          <cell r="H133">
            <v>0</v>
          </cell>
          <cell r="I133">
            <v>0</v>
          </cell>
          <cell r="J133">
            <v>0</v>
          </cell>
          <cell r="K133">
            <v>0</v>
          </cell>
          <cell r="L133">
            <v>0</v>
          </cell>
          <cell r="M133">
            <v>0</v>
          </cell>
          <cell r="N133">
            <v>0</v>
          </cell>
          <cell r="O133">
            <v>0</v>
          </cell>
          <cell r="Q133">
            <v>0</v>
          </cell>
        </row>
        <row r="134">
          <cell r="D134" t="str">
            <v>Compensation/Agency Payments</v>
          </cell>
          <cell r="F134">
            <v>0</v>
          </cell>
          <cell r="H134">
            <v>50.004000000000012</v>
          </cell>
          <cell r="I134">
            <v>0</v>
          </cell>
          <cell r="J134">
            <v>0</v>
          </cell>
          <cell r="K134">
            <v>0</v>
          </cell>
          <cell r="L134">
            <v>0</v>
          </cell>
          <cell r="M134">
            <v>0</v>
          </cell>
          <cell r="N134">
            <v>0</v>
          </cell>
          <cell r="O134">
            <v>50.004000000000012</v>
          </cell>
          <cell r="Q134">
            <v>-50.004000000000012</v>
          </cell>
        </row>
        <row r="135">
          <cell r="D135" t="str">
            <v>Office Expenses</v>
          </cell>
          <cell r="F135">
            <v>0</v>
          </cell>
          <cell r="H135">
            <v>447.60699999999997</v>
          </cell>
          <cell r="I135">
            <v>0</v>
          </cell>
          <cell r="J135">
            <v>0</v>
          </cell>
          <cell r="K135">
            <v>0</v>
          </cell>
          <cell r="L135">
            <v>0</v>
          </cell>
          <cell r="M135">
            <v>0</v>
          </cell>
          <cell r="N135">
            <v>0</v>
          </cell>
          <cell r="O135">
            <v>447.60699999999997</v>
          </cell>
          <cell r="Q135">
            <v>-447.60699999999997</v>
          </cell>
        </row>
        <row r="136">
          <cell r="D136" t="str">
            <v>Financial/Legal Expenses</v>
          </cell>
          <cell r="F136">
            <v>0</v>
          </cell>
          <cell r="H136">
            <v>140.61600000000001</v>
          </cell>
          <cell r="I136">
            <v>0</v>
          </cell>
          <cell r="J136">
            <v>0</v>
          </cell>
          <cell r="K136">
            <v>0</v>
          </cell>
          <cell r="L136">
            <v>0</v>
          </cell>
          <cell r="M136">
            <v>0</v>
          </cell>
          <cell r="N136">
            <v>0</v>
          </cell>
          <cell r="O136">
            <v>140.61600000000001</v>
          </cell>
          <cell r="Q136">
            <v>-140.61600000000001</v>
          </cell>
        </row>
        <row r="138">
          <cell r="C138" t="str">
            <v>Other Expenditure</v>
          </cell>
          <cell r="F138">
            <v>0</v>
          </cell>
          <cell r="H138">
            <v>641.83899999999994</v>
          </cell>
          <cell r="I138">
            <v>0</v>
          </cell>
          <cell r="J138">
            <v>0</v>
          </cell>
          <cell r="K138">
            <v>0</v>
          </cell>
          <cell r="L138">
            <v>0</v>
          </cell>
          <cell r="M138">
            <v>0</v>
          </cell>
          <cell r="N138">
            <v>0</v>
          </cell>
          <cell r="O138">
            <v>641.83899999999994</v>
          </cell>
          <cell r="Q138">
            <v>-641.83899999999994</v>
          </cell>
        </row>
        <row r="140">
          <cell r="D140" t="str">
            <v>Depreciation (cf Capex Schedule)</v>
          </cell>
          <cell r="F140">
            <v>0</v>
          </cell>
          <cell r="H140">
            <v>86.279999999999987</v>
          </cell>
          <cell r="I140">
            <v>0</v>
          </cell>
          <cell r="J140">
            <v>0</v>
          </cell>
          <cell r="K140">
            <v>0</v>
          </cell>
          <cell r="L140">
            <v>0</v>
          </cell>
          <cell r="M140">
            <v>0</v>
          </cell>
          <cell r="N140">
            <v>0</v>
          </cell>
          <cell r="O140">
            <v>86.279999999999987</v>
          </cell>
          <cell r="Q140">
            <v>-86.279999999999987</v>
          </cell>
        </row>
        <row r="141">
          <cell r="D141" t="str">
            <v>Goodwill Amortisation</v>
          </cell>
          <cell r="F141">
            <v>0</v>
          </cell>
          <cell r="H141">
            <v>0</v>
          </cell>
          <cell r="I141">
            <v>0</v>
          </cell>
          <cell r="J141">
            <v>0</v>
          </cell>
          <cell r="K141">
            <v>0</v>
          </cell>
          <cell r="L141">
            <v>0</v>
          </cell>
          <cell r="M141">
            <v>0</v>
          </cell>
          <cell r="N141">
            <v>0</v>
          </cell>
          <cell r="O141">
            <v>0</v>
          </cell>
          <cell r="Q141">
            <v>0</v>
          </cell>
        </row>
        <row r="143">
          <cell r="C143" t="str">
            <v>Depreciation and Amortisation</v>
          </cell>
          <cell r="F143">
            <v>0</v>
          </cell>
          <cell r="H143">
            <v>86.279999999999987</v>
          </cell>
          <cell r="I143">
            <v>0</v>
          </cell>
          <cell r="J143">
            <v>0</v>
          </cell>
          <cell r="K143">
            <v>0</v>
          </cell>
          <cell r="L143">
            <v>0</v>
          </cell>
          <cell r="M143">
            <v>0</v>
          </cell>
          <cell r="N143">
            <v>0</v>
          </cell>
          <cell r="O143">
            <v>86.279999999999987</v>
          </cell>
          <cell r="Q143">
            <v>-86.279999999999987</v>
          </cell>
        </row>
        <row r="145">
          <cell r="C145" t="str">
            <v>Total External Expenditure</v>
          </cell>
          <cell r="F145">
            <v>0</v>
          </cell>
          <cell r="H145">
            <v>4604.945999999999</v>
          </cell>
          <cell r="I145">
            <v>0</v>
          </cell>
          <cell r="J145">
            <v>0</v>
          </cell>
          <cell r="K145">
            <v>0</v>
          </cell>
          <cell r="L145">
            <v>0</v>
          </cell>
          <cell r="M145">
            <v>0</v>
          </cell>
          <cell r="N145">
            <v>0</v>
          </cell>
          <cell r="O145">
            <v>4604.945999999999</v>
          </cell>
          <cell r="Q145">
            <v>-4604.945999999999</v>
          </cell>
        </row>
        <row r="147">
          <cell r="D147" t="str">
            <v>Internal Expenditure</v>
          </cell>
        </row>
        <row r="148">
          <cell r="D148" t="str">
            <v>Counter TP Expense</v>
          </cell>
          <cell r="F148">
            <v>0</v>
          </cell>
          <cell r="H148">
            <v>0</v>
          </cell>
          <cell r="I148">
            <v>0</v>
          </cell>
          <cell r="J148">
            <v>0</v>
          </cell>
          <cell r="K148">
            <v>0</v>
          </cell>
          <cell r="L148">
            <v>0</v>
          </cell>
          <cell r="M148">
            <v>0</v>
          </cell>
          <cell r="N148">
            <v>0</v>
          </cell>
          <cell r="O148">
            <v>0</v>
          </cell>
          <cell r="Q148">
            <v>0</v>
          </cell>
        </row>
        <row r="149">
          <cell r="D149" t="str">
            <v>Acceptance TP Expense</v>
          </cell>
          <cell r="F149">
            <v>0</v>
          </cell>
          <cell r="H149">
            <v>0</v>
          </cell>
          <cell r="I149">
            <v>0</v>
          </cell>
          <cell r="J149">
            <v>0</v>
          </cell>
          <cell r="K149">
            <v>0</v>
          </cell>
          <cell r="L149">
            <v>0</v>
          </cell>
          <cell r="M149">
            <v>0</v>
          </cell>
          <cell r="N149">
            <v>0</v>
          </cell>
          <cell r="O149">
            <v>0</v>
          </cell>
          <cell r="Q149">
            <v>0</v>
          </cell>
        </row>
        <row r="150">
          <cell r="D150" t="str">
            <v>Processing TP Expense</v>
          </cell>
          <cell r="F150">
            <v>0</v>
          </cell>
          <cell r="H150">
            <v>0</v>
          </cell>
          <cell r="I150">
            <v>0</v>
          </cell>
          <cell r="J150">
            <v>0</v>
          </cell>
          <cell r="K150">
            <v>0</v>
          </cell>
          <cell r="L150">
            <v>0</v>
          </cell>
          <cell r="M150">
            <v>0</v>
          </cell>
          <cell r="N150">
            <v>0</v>
          </cell>
          <cell r="O150">
            <v>0</v>
          </cell>
          <cell r="Q150">
            <v>0</v>
          </cell>
        </row>
        <row r="151">
          <cell r="D151" t="str">
            <v>Transport TP Expense</v>
          </cell>
          <cell r="F151">
            <v>0</v>
          </cell>
          <cell r="H151">
            <v>0</v>
          </cell>
          <cell r="I151">
            <v>0</v>
          </cell>
          <cell r="J151">
            <v>0</v>
          </cell>
          <cell r="K151">
            <v>0</v>
          </cell>
          <cell r="L151">
            <v>0</v>
          </cell>
          <cell r="M151">
            <v>0</v>
          </cell>
          <cell r="N151">
            <v>0</v>
          </cell>
          <cell r="O151">
            <v>0</v>
          </cell>
          <cell r="Q151">
            <v>0</v>
          </cell>
        </row>
        <row r="152">
          <cell r="D152" t="str">
            <v>Delivery TP Expense</v>
          </cell>
          <cell r="F152">
            <v>0</v>
          </cell>
          <cell r="H152">
            <v>0</v>
          </cell>
          <cell r="I152">
            <v>0</v>
          </cell>
          <cell r="J152">
            <v>0</v>
          </cell>
          <cell r="K152">
            <v>0</v>
          </cell>
          <cell r="L152">
            <v>0</v>
          </cell>
          <cell r="M152">
            <v>0</v>
          </cell>
          <cell r="N152">
            <v>0</v>
          </cell>
          <cell r="O152">
            <v>0</v>
          </cell>
          <cell r="Q152">
            <v>0</v>
          </cell>
        </row>
        <row r="153">
          <cell r="D153" t="str">
            <v>Customer Interface TP Expense</v>
          </cell>
          <cell r="F153">
            <v>0</v>
          </cell>
          <cell r="H153">
            <v>0</v>
          </cell>
          <cell r="I153">
            <v>0</v>
          </cell>
          <cell r="J153">
            <v>0</v>
          </cell>
          <cell r="K153">
            <v>0</v>
          </cell>
          <cell r="L153">
            <v>0</v>
          </cell>
          <cell r="M153">
            <v>0</v>
          </cell>
          <cell r="N153">
            <v>0</v>
          </cell>
          <cell r="O153">
            <v>0</v>
          </cell>
          <cell r="Q153">
            <v>0</v>
          </cell>
        </row>
        <row r="154">
          <cell r="D154" t="str">
            <v>Consultancy / Admin TP Expense</v>
          </cell>
          <cell r="F154">
            <v>0</v>
          </cell>
          <cell r="H154">
            <v>0</v>
          </cell>
          <cell r="I154">
            <v>0</v>
          </cell>
          <cell r="J154">
            <v>0</v>
          </cell>
          <cell r="K154">
            <v>0</v>
          </cell>
          <cell r="L154">
            <v>0</v>
          </cell>
          <cell r="M154">
            <v>0</v>
          </cell>
          <cell r="N154">
            <v>0</v>
          </cell>
          <cell r="O154">
            <v>0</v>
          </cell>
          <cell r="Q154">
            <v>0</v>
          </cell>
        </row>
        <row r="155">
          <cell r="D155" t="str">
            <v>Bundled Services TP Expense</v>
          </cell>
          <cell r="F155">
            <v>0</v>
          </cell>
          <cell r="H155">
            <v>2179.6070000000004</v>
          </cell>
          <cell r="I155">
            <v>0</v>
          </cell>
          <cell r="J155">
            <v>0</v>
          </cell>
          <cell r="K155">
            <v>0</v>
          </cell>
          <cell r="L155">
            <v>0</v>
          </cell>
          <cell r="M155">
            <v>0</v>
          </cell>
          <cell r="N155">
            <v>0</v>
          </cell>
          <cell r="O155">
            <v>2179.6070000000004</v>
          </cell>
          <cell r="Q155">
            <v>-2179.6070000000004</v>
          </cell>
        </row>
        <row r="156">
          <cell r="D156" t="str">
            <v>Product &amp; Service TP Expense</v>
          </cell>
          <cell r="F156">
            <v>0</v>
          </cell>
          <cell r="H156">
            <v>0</v>
          </cell>
          <cell r="I156">
            <v>0</v>
          </cell>
          <cell r="J156">
            <v>0</v>
          </cell>
          <cell r="K156">
            <v>0</v>
          </cell>
          <cell r="L156">
            <v>0</v>
          </cell>
          <cell r="M156">
            <v>0</v>
          </cell>
          <cell r="N156">
            <v>0</v>
          </cell>
          <cell r="O156">
            <v>0</v>
          </cell>
          <cell r="Q156">
            <v>0</v>
          </cell>
        </row>
        <row r="157">
          <cell r="D157" t="str">
            <v>IS TP Expense</v>
          </cell>
          <cell r="F157">
            <v>0</v>
          </cell>
          <cell r="H157">
            <v>0</v>
          </cell>
          <cell r="I157">
            <v>0</v>
          </cell>
          <cell r="J157">
            <v>0</v>
          </cell>
          <cell r="K157">
            <v>0</v>
          </cell>
          <cell r="L157">
            <v>0</v>
          </cell>
          <cell r="M157">
            <v>0</v>
          </cell>
          <cell r="N157">
            <v>0</v>
          </cell>
          <cell r="O157">
            <v>0</v>
          </cell>
          <cell r="Q157">
            <v>0</v>
          </cell>
        </row>
        <row r="159">
          <cell r="C159" t="str">
            <v>Internal Expenditure (Excl. Depn)</v>
          </cell>
          <cell r="F159">
            <v>0</v>
          </cell>
          <cell r="H159">
            <v>2179.6070000000004</v>
          </cell>
          <cell r="I159">
            <v>0</v>
          </cell>
          <cell r="J159">
            <v>0</v>
          </cell>
          <cell r="K159">
            <v>0</v>
          </cell>
          <cell r="L159">
            <v>0</v>
          </cell>
          <cell r="M159">
            <v>0</v>
          </cell>
          <cell r="N159">
            <v>0</v>
          </cell>
          <cell r="O159">
            <v>2179.6070000000004</v>
          </cell>
          <cell r="Q159">
            <v>-2179.6070000000004</v>
          </cell>
        </row>
        <row r="161">
          <cell r="C161" t="str">
            <v>TOTAL EXPENDITURE</v>
          </cell>
          <cell r="F161">
            <v>0</v>
          </cell>
          <cell r="H161">
            <v>6784.5529999999999</v>
          </cell>
          <cell r="I161">
            <v>0</v>
          </cell>
          <cell r="J161">
            <v>0</v>
          </cell>
          <cell r="K161">
            <v>0</v>
          </cell>
          <cell r="L161">
            <v>0</v>
          </cell>
          <cell r="M161">
            <v>0</v>
          </cell>
          <cell r="N161">
            <v>0</v>
          </cell>
          <cell r="O161">
            <v>6784.5529999999999</v>
          </cell>
          <cell r="Q161">
            <v>-6784.5529999999999</v>
          </cell>
        </row>
        <row r="165">
          <cell r="B165" t="str">
            <v>LETTERS - MANAGEMENT</v>
          </cell>
        </row>
        <row r="166">
          <cell r="B166" t="str">
            <v>1999/00 Plan Year 1 Summary</v>
          </cell>
        </row>
        <row r="167">
          <cell r="B167" t="str">
            <v>Closing Capital Employed</v>
          </cell>
        </row>
        <row r="169">
          <cell r="F169" t="str">
            <v>1998/99</v>
          </cell>
          <cell r="H169" t="str">
            <v>1999/00</v>
          </cell>
          <cell r="Q169" t="str">
            <v>1999/00</v>
          </cell>
        </row>
        <row r="170">
          <cell r="F170" t="str">
            <v>Outturn</v>
          </cell>
          <cell r="H170" t="str">
            <v>Base</v>
          </cell>
          <cell r="I170" t="str">
            <v>Prog #1</v>
          </cell>
          <cell r="J170" t="str">
            <v>Prog #2</v>
          </cell>
          <cell r="K170" t="str">
            <v>Prog #3</v>
          </cell>
          <cell r="L170" t="str">
            <v>Prog #4</v>
          </cell>
          <cell r="M170" t="str">
            <v>Prog #5</v>
          </cell>
          <cell r="N170" t="str">
            <v>Prog #6</v>
          </cell>
          <cell r="O170" t="str">
            <v>Total</v>
          </cell>
          <cell r="Q170" t="str">
            <v>Movement</v>
          </cell>
        </row>
        <row r="171">
          <cell r="F171" t="str">
            <v>$k</v>
          </cell>
          <cell r="H171" t="str">
            <v>$k</v>
          </cell>
          <cell r="I171" t="str">
            <v>$k</v>
          </cell>
          <cell r="J171" t="str">
            <v>$k</v>
          </cell>
          <cell r="K171" t="str">
            <v>$k</v>
          </cell>
          <cell r="L171" t="str">
            <v>$k</v>
          </cell>
          <cell r="M171" t="str">
            <v>$k</v>
          </cell>
          <cell r="N171" t="str">
            <v>$k</v>
          </cell>
          <cell r="O171" t="str">
            <v>$k</v>
          </cell>
          <cell r="Q171" t="str">
            <v>$k</v>
          </cell>
        </row>
        <row r="173">
          <cell r="D173" t="str">
            <v>Current Assets</v>
          </cell>
        </row>
        <row r="174">
          <cell r="D174" t="str">
            <v>Bank &amp; Short Term Investments</v>
          </cell>
          <cell r="F174">
            <v>0</v>
          </cell>
          <cell r="H174">
            <v>0</v>
          </cell>
          <cell r="I174">
            <v>0</v>
          </cell>
          <cell r="J174">
            <v>0</v>
          </cell>
          <cell r="K174">
            <v>0</v>
          </cell>
          <cell r="L174">
            <v>0</v>
          </cell>
          <cell r="M174">
            <v>0</v>
          </cell>
          <cell r="N174">
            <v>0</v>
          </cell>
          <cell r="O174">
            <v>0</v>
          </cell>
          <cell r="Q174">
            <v>0</v>
          </cell>
        </row>
        <row r="175">
          <cell r="D175" t="str">
            <v>Operating Cash (Float)</v>
          </cell>
          <cell r="F175">
            <v>0</v>
          </cell>
          <cell r="H175">
            <v>0</v>
          </cell>
          <cell r="I175">
            <v>0</v>
          </cell>
          <cell r="J175">
            <v>0</v>
          </cell>
          <cell r="K175">
            <v>0</v>
          </cell>
          <cell r="L175">
            <v>0</v>
          </cell>
          <cell r="M175">
            <v>0</v>
          </cell>
          <cell r="N175">
            <v>0</v>
          </cell>
          <cell r="O175">
            <v>0</v>
          </cell>
          <cell r="Q175">
            <v>0</v>
          </cell>
        </row>
        <row r="176">
          <cell r="D176" t="str">
            <v>Debtors &amp; Prepayments</v>
          </cell>
          <cell r="F176">
            <v>0</v>
          </cell>
          <cell r="H176">
            <v>0</v>
          </cell>
          <cell r="I176">
            <v>0</v>
          </cell>
          <cell r="J176">
            <v>0</v>
          </cell>
          <cell r="K176">
            <v>0</v>
          </cell>
          <cell r="L176">
            <v>0</v>
          </cell>
          <cell r="M176">
            <v>0</v>
          </cell>
          <cell r="N176">
            <v>0</v>
          </cell>
          <cell r="O176">
            <v>0</v>
          </cell>
          <cell r="Q176">
            <v>0</v>
          </cell>
        </row>
        <row r="177">
          <cell r="D177" t="str">
            <v>Inventory</v>
          </cell>
          <cell r="F177">
            <v>0</v>
          </cell>
          <cell r="H177">
            <v>0</v>
          </cell>
          <cell r="I177">
            <v>0</v>
          </cell>
          <cell r="J177">
            <v>0</v>
          </cell>
          <cell r="K177">
            <v>0</v>
          </cell>
          <cell r="L177">
            <v>0</v>
          </cell>
          <cell r="M177">
            <v>0</v>
          </cell>
          <cell r="N177">
            <v>0</v>
          </cell>
          <cell r="O177">
            <v>0</v>
          </cell>
          <cell r="Q177">
            <v>0</v>
          </cell>
        </row>
        <row r="178">
          <cell r="D178" t="str">
            <v>Property Intended for Sale</v>
          </cell>
          <cell r="F178">
            <v>0</v>
          </cell>
          <cell r="H178">
            <v>0</v>
          </cell>
          <cell r="I178">
            <v>0</v>
          </cell>
          <cell r="J178">
            <v>0</v>
          </cell>
          <cell r="K178">
            <v>0</v>
          </cell>
          <cell r="L178">
            <v>0</v>
          </cell>
          <cell r="M178">
            <v>0</v>
          </cell>
          <cell r="N178">
            <v>0</v>
          </cell>
          <cell r="O178">
            <v>0</v>
          </cell>
          <cell r="Q178">
            <v>0</v>
          </cell>
        </row>
        <row r="180">
          <cell r="C180" t="str">
            <v>Total Current Assets</v>
          </cell>
          <cell r="F180">
            <v>0</v>
          </cell>
          <cell r="H180">
            <v>0</v>
          </cell>
          <cell r="I180">
            <v>0</v>
          </cell>
          <cell r="J180">
            <v>0</v>
          </cell>
          <cell r="K180">
            <v>0</v>
          </cell>
          <cell r="L180">
            <v>0</v>
          </cell>
          <cell r="M180">
            <v>0</v>
          </cell>
          <cell r="N180">
            <v>0</v>
          </cell>
          <cell r="O180">
            <v>0</v>
          </cell>
          <cell r="Q180">
            <v>0</v>
          </cell>
        </row>
        <row r="182">
          <cell r="D182" t="str">
            <v>Current Liabilities</v>
          </cell>
        </row>
        <row r="183">
          <cell r="D183" t="str">
            <v>Accounts Payable</v>
          </cell>
          <cell r="F183">
            <v>0</v>
          </cell>
          <cell r="H183">
            <v>0</v>
          </cell>
          <cell r="I183">
            <v>0</v>
          </cell>
          <cell r="J183">
            <v>0</v>
          </cell>
          <cell r="K183">
            <v>0</v>
          </cell>
          <cell r="L183">
            <v>0</v>
          </cell>
          <cell r="M183">
            <v>0</v>
          </cell>
          <cell r="N183">
            <v>0</v>
          </cell>
          <cell r="O183">
            <v>0</v>
          </cell>
          <cell r="Q183">
            <v>0</v>
          </cell>
        </row>
        <row r="184">
          <cell r="D184" t="str">
            <v>Agency Creditors</v>
          </cell>
          <cell r="F184">
            <v>0</v>
          </cell>
          <cell r="H184">
            <v>0</v>
          </cell>
          <cell r="I184">
            <v>0</v>
          </cell>
          <cell r="J184">
            <v>0</v>
          </cell>
          <cell r="K184">
            <v>0</v>
          </cell>
          <cell r="L184">
            <v>0</v>
          </cell>
          <cell r="M184">
            <v>0</v>
          </cell>
          <cell r="N184">
            <v>0</v>
          </cell>
          <cell r="O184">
            <v>0</v>
          </cell>
          <cell r="Q184">
            <v>0</v>
          </cell>
        </row>
        <row r="185">
          <cell r="D185" t="str">
            <v>Personnel Liabilities (&lt;1 yr)</v>
          </cell>
          <cell r="F185">
            <v>0</v>
          </cell>
          <cell r="H185">
            <v>0</v>
          </cell>
          <cell r="I185">
            <v>0</v>
          </cell>
          <cell r="J185">
            <v>0</v>
          </cell>
          <cell r="K185">
            <v>0</v>
          </cell>
          <cell r="L185">
            <v>0</v>
          </cell>
          <cell r="M185">
            <v>0</v>
          </cell>
          <cell r="N185">
            <v>0</v>
          </cell>
          <cell r="O185">
            <v>0</v>
          </cell>
          <cell r="Q185">
            <v>0</v>
          </cell>
        </row>
        <row r="186">
          <cell r="D186" t="str">
            <v>Provision for Taxation</v>
          </cell>
          <cell r="F186">
            <v>0</v>
          </cell>
          <cell r="H186">
            <v>0</v>
          </cell>
          <cell r="I186">
            <v>0</v>
          </cell>
          <cell r="J186">
            <v>0</v>
          </cell>
          <cell r="K186">
            <v>0</v>
          </cell>
          <cell r="L186">
            <v>0</v>
          </cell>
          <cell r="M186">
            <v>0</v>
          </cell>
          <cell r="N186">
            <v>0</v>
          </cell>
          <cell r="O186">
            <v>0</v>
          </cell>
          <cell r="Q186">
            <v>0</v>
          </cell>
        </row>
        <row r="187">
          <cell r="D187" t="str">
            <v>Provision for Dividend</v>
          </cell>
          <cell r="F187">
            <v>0</v>
          </cell>
          <cell r="H187">
            <v>0</v>
          </cell>
          <cell r="I187">
            <v>0</v>
          </cell>
          <cell r="J187">
            <v>0</v>
          </cell>
          <cell r="K187">
            <v>0</v>
          </cell>
          <cell r="L187">
            <v>0</v>
          </cell>
          <cell r="M187">
            <v>0</v>
          </cell>
          <cell r="N187">
            <v>0</v>
          </cell>
          <cell r="O187">
            <v>0</v>
          </cell>
          <cell r="Q187">
            <v>0</v>
          </cell>
        </row>
        <row r="188">
          <cell r="D188" t="str">
            <v>Other Liabilities</v>
          </cell>
          <cell r="F188">
            <v>0</v>
          </cell>
          <cell r="H188">
            <v>0</v>
          </cell>
          <cell r="I188">
            <v>0</v>
          </cell>
          <cell r="J188">
            <v>0</v>
          </cell>
          <cell r="K188">
            <v>0</v>
          </cell>
          <cell r="L188">
            <v>0</v>
          </cell>
          <cell r="M188">
            <v>0</v>
          </cell>
          <cell r="N188">
            <v>0</v>
          </cell>
          <cell r="O188">
            <v>0</v>
          </cell>
          <cell r="Q188">
            <v>0</v>
          </cell>
        </row>
        <row r="190">
          <cell r="C190" t="str">
            <v>Total Current Liabilities</v>
          </cell>
          <cell r="F190">
            <v>0</v>
          </cell>
          <cell r="H190">
            <v>0</v>
          </cell>
          <cell r="I190">
            <v>0</v>
          </cell>
          <cell r="J190">
            <v>0</v>
          </cell>
          <cell r="K190">
            <v>0</v>
          </cell>
          <cell r="L190">
            <v>0</v>
          </cell>
          <cell r="M190">
            <v>0</v>
          </cell>
          <cell r="N190">
            <v>0</v>
          </cell>
          <cell r="O190">
            <v>0</v>
          </cell>
          <cell r="Q190">
            <v>0</v>
          </cell>
        </row>
        <row r="192">
          <cell r="C192" t="str">
            <v>Net Working Capital</v>
          </cell>
          <cell r="F192">
            <v>0</v>
          </cell>
          <cell r="H192">
            <v>0</v>
          </cell>
          <cell r="I192">
            <v>0</v>
          </cell>
          <cell r="J192">
            <v>0</v>
          </cell>
          <cell r="K192">
            <v>0</v>
          </cell>
          <cell r="L192">
            <v>0</v>
          </cell>
          <cell r="M192">
            <v>0</v>
          </cell>
          <cell r="N192">
            <v>0</v>
          </cell>
          <cell r="O192">
            <v>0</v>
          </cell>
          <cell r="Q192">
            <v>0</v>
          </cell>
        </row>
        <row r="194">
          <cell r="D194" t="str">
            <v>Fixed Assets (Net of Accumulated Depreciation)</v>
          </cell>
        </row>
        <row r="195">
          <cell r="D195" t="str">
            <v>Motor Vehicles</v>
          </cell>
          <cell r="F195">
            <v>0</v>
          </cell>
          <cell r="H195">
            <v>0</v>
          </cell>
          <cell r="I195">
            <v>0</v>
          </cell>
          <cell r="J195">
            <v>0</v>
          </cell>
          <cell r="K195">
            <v>0</v>
          </cell>
          <cell r="L195">
            <v>0</v>
          </cell>
          <cell r="M195">
            <v>0</v>
          </cell>
          <cell r="N195">
            <v>0</v>
          </cell>
          <cell r="O195">
            <v>0</v>
          </cell>
          <cell r="Q195">
            <v>0</v>
          </cell>
        </row>
        <row r="196">
          <cell r="D196" t="str">
            <v>Furniture &amp; Fittings</v>
          </cell>
          <cell r="F196">
            <v>0</v>
          </cell>
          <cell r="H196">
            <v>0</v>
          </cell>
          <cell r="I196">
            <v>0</v>
          </cell>
          <cell r="J196">
            <v>0</v>
          </cell>
          <cell r="K196">
            <v>0</v>
          </cell>
          <cell r="L196">
            <v>0</v>
          </cell>
          <cell r="M196">
            <v>0</v>
          </cell>
          <cell r="N196">
            <v>0</v>
          </cell>
          <cell r="O196">
            <v>0</v>
          </cell>
          <cell r="Q196">
            <v>0</v>
          </cell>
        </row>
        <row r="197">
          <cell r="D197" t="str">
            <v>Office Equipment</v>
          </cell>
          <cell r="F197">
            <v>0</v>
          </cell>
          <cell r="H197">
            <v>0</v>
          </cell>
          <cell r="I197">
            <v>0</v>
          </cell>
          <cell r="J197">
            <v>0</v>
          </cell>
          <cell r="K197">
            <v>0</v>
          </cell>
          <cell r="L197">
            <v>0</v>
          </cell>
          <cell r="M197">
            <v>0</v>
          </cell>
          <cell r="N197">
            <v>0</v>
          </cell>
          <cell r="O197">
            <v>0</v>
          </cell>
          <cell r="Q197">
            <v>0</v>
          </cell>
        </row>
        <row r="198">
          <cell r="D198" t="str">
            <v>Computer Hardware/Software</v>
          </cell>
          <cell r="F198">
            <v>0</v>
          </cell>
          <cell r="H198">
            <v>0</v>
          </cell>
          <cell r="I198">
            <v>0</v>
          </cell>
          <cell r="J198">
            <v>0</v>
          </cell>
          <cell r="K198">
            <v>0</v>
          </cell>
          <cell r="L198">
            <v>0</v>
          </cell>
          <cell r="M198">
            <v>0</v>
          </cell>
          <cell r="N198">
            <v>0</v>
          </cell>
          <cell r="O198">
            <v>0</v>
          </cell>
          <cell r="Q198">
            <v>0</v>
          </cell>
        </row>
        <row r="199">
          <cell r="D199" t="str">
            <v>General Plant</v>
          </cell>
          <cell r="F199">
            <v>0</v>
          </cell>
          <cell r="H199">
            <v>0</v>
          </cell>
          <cell r="I199">
            <v>0</v>
          </cell>
          <cell r="J199">
            <v>0</v>
          </cell>
          <cell r="K199">
            <v>0</v>
          </cell>
          <cell r="L199">
            <v>0</v>
          </cell>
          <cell r="M199">
            <v>0</v>
          </cell>
          <cell r="N199">
            <v>0</v>
          </cell>
          <cell r="O199">
            <v>0</v>
          </cell>
          <cell r="Q199">
            <v>0</v>
          </cell>
        </row>
        <row r="200">
          <cell r="D200" t="str">
            <v>Mail Processing Plant</v>
          </cell>
          <cell r="F200">
            <v>0</v>
          </cell>
          <cell r="H200">
            <v>0</v>
          </cell>
          <cell r="I200">
            <v>0</v>
          </cell>
          <cell r="J200">
            <v>0</v>
          </cell>
          <cell r="K200">
            <v>0</v>
          </cell>
          <cell r="L200">
            <v>0</v>
          </cell>
          <cell r="M200">
            <v>0</v>
          </cell>
          <cell r="N200">
            <v>0</v>
          </cell>
          <cell r="O200">
            <v>0</v>
          </cell>
          <cell r="Q200">
            <v>0</v>
          </cell>
        </row>
        <row r="201">
          <cell r="D201" t="str">
            <v>Property</v>
          </cell>
          <cell r="F201">
            <v>0</v>
          </cell>
          <cell r="H201">
            <v>0</v>
          </cell>
          <cell r="I201">
            <v>0</v>
          </cell>
          <cell r="J201">
            <v>0</v>
          </cell>
          <cell r="K201">
            <v>0</v>
          </cell>
          <cell r="L201">
            <v>0</v>
          </cell>
          <cell r="M201">
            <v>0</v>
          </cell>
          <cell r="N201">
            <v>0</v>
          </cell>
          <cell r="O201">
            <v>0</v>
          </cell>
          <cell r="Q201">
            <v>0</v>
          </cell>
        </row>
        <row r="202">
          <cell r="D202" t="str">
            <v>Work-in-Progress / Other</v>
          </cell>
          <cell r="F202">
            <v>0</v>
          </cell>
          <cell r="H202">
            <v>0</v>
          </cell>
          <cell r="I202">
            <v>0</v>
          </cell>
          <cell r="J202">
            <v>0</v>
          </cell>
          <cell r="K202">
            <v>0</v>
          </cell>
          <cell r="L202">
            <v>0</v>
          </cell>
          <cell r="M202">
            <v>0</v>
          </cell>
          <cell r="N202">
            <v>0</v>
          </cell>
          <cell r="O202">
            <v>0</v>
          </cell>
          <cell r="Q202">
            <v>0</v>
          </cell>
        </row>
        <row r="204">
          <cell r="C204" t="str">
            <v>Total Fixed Assets</v>
          </cell>
          <cell r="F204">
            <v>0</v>
          </cell>
          <cell r="H204">
            <v>0</v>
          </cell>
          <cell r="I204">
            <v>0</v>
          </cell>
          <cell r="J204">
            <v>0</v>
          </cell>
          <cell r="K204">
            <v>0</v>
          </cell>
          <cell r="L204">
            <v>0</v>
          </cell>
          <cell r="M204">
            <v>0</v>
          </cell>
          <cell r="N204">
            <v>0</v>
          </cell>
          <cell r="O204">
            <v>0</v>
          </cell>
          <cell r="Q204">
            <v>0</v>
          </cell>
        </row>
        <row r="206">
          <cell r="D206" t="str">
            <v>Other Non-Current Assets</v>
          </cell>
        </row>
        <row r="207">
          <cell r="D207" t="str">
            <v>Investment Properties</v>
          </cell>
          <cell r="F207">
            <v>0</v>
          </cell>
          <cell r="H207">
            <v>0</v>
          </cell>
          <cell r="I207">
            <v>0</v>
          </cell>
          <cell r="J207">
            <v>0</v>
          </cell>
          <cell r="K207">
            <v>0</v>
          </cell>
          <cell r="L207">
            <v>0</v>
          </cell>
          <cell r="M207">
            <v>0</v>
          </cell>
          <cell r="N207">
            <v>0</v>
          </cell>
          <cell r="O207">
            <v>0</v>
          </cell>
          <cell r="Q207">
            <v>0</v>
          </cell>
        </row>
        <row r="208">
          <cell r="D208" t="str">
            <v>Investments</v>
          </cell>
          <cell r="F208">
            <v>0</v>
          </cell>
          <cell r="H208">
            <v>0</v>
          </cell>
          <cell r="I208">
            <v>0</v>
          </cell>
          <cell r="J208">
            <v>0</v>
          </cell>
          <cell r="K208">
            <v>0</v>
          </cell>
          <cell r="L208">
            <v>0</v>
          </cell>
          <cell r="M208">
            <v>0</v>
          </cell>
          <cell r="N208">
            <v>0</v>
          </cell>
          <cell r="O208">
            <v>0</v>
          </cell>
          <cell r="Q208">
            <v>0</v>
          </cell>
        </row>
        <row r="209">
          <cell r="D209" t="str">
            <v>Goodwill</v>
          </cell>
          <cell r="F209">
            <v>0</v>
          </cell>
          <cell r="H209">
            <v>0</v>
          </cell>
          <cell r="I209">
            <v>0</v>
          </cell>
          <cell r="J209">
            <v>0</v>
          </cell>
          <cell r="K209">
            <v>0</v>
          </cell>
          <cell r="L209">
            <v>0</v>
          </cell>
          <cell r="M209">
            <v>0</v>
          </cell>
          <cell r="N209">
            <v>0</v>
          </cell>
          <cell r="O209">
            <v>0</v>
          </cell>
          <cell r="Q209">
            <v>0</v>
          </cell>
        </row>
        <row r="210">
          <cell r="D210" t="str">
            <v>Associates</v>
          </cell>
          <cell r="F210">
            <v>0</v>
          </cell>
          <cell r="H210">
            <v>0</v>
          </cell>
          <cell r="I210">
            <v>0</v>
          </cell>
          <cell r="J210">
            <v>0</v>
          </cell>
          <cell r="K210">
            <v>0</v>
          </cell>
          <cell r="L210">
            <v>0</v>
          </cell>
          <cell r="M210">
            <v>0</v>
          </cell>
          <cell r="N210">
            <v>0</v>
          </cell>
          <cell r="O210">
            <v>0</v>
          </cell>
          <cell r="Q210">
            <v>0</v>
          </cell>
        </row>
        <row r="211">
          <cell r="D211" t="str">
            <v>Deferred Tax Asset</v>
          </cell>
          <cell r="F211">
            <v>0</v>
          </cell>
          <cell r="H211">
            <v>0</v>
          </cell>
          <cell r="I211">
            <v>0</v>
          </cell>
          <cell r="J211">
            <v>0</v>
          </cell>
          <cell r="K211">
            <v>0</v>
          </cell>
          <cell r="L211">
            <v>0</v>
          </cell>
          <cell r="M211">
            <v>0</v>
          </cell>
          <cell r="N211">
            <v>0</v>
          </cell>
          <cell r="O211">
            <v>0</v>
          </cell>
          <cell r="Q211">
            <v>0</v>
          </cell>
        </row>
        <row r="213">
          <cell r="C213" t="str">
            <v>Total Non-Current Assets</v>
          </cell>
          <cell r="F213">
            <v>0</v>
          </cell>
          <cell r="H213">
            <v>0</v>
          </cell>
          <cell r="I213">
            <v>0</v>
          </cell>
          <cell r="J213">
            <v>0</v>
          </cell>
          <cell r="K213">
            <v>0</v>
          </cell>
          <cell r="L213">
            <v>0</v>
          </cell>
          <cell r="M213">
            <v>0</v>
          </cell>
          <cell r="N213">
            <v>0</v>
          </cell>
          <cell r="O213">
            <v>0</v>
          </cell>
          <cell r="Q213">
            <v>0</v>
          </cell>
        </row>
        <row r="215">
          <cell r="C215" t="str">
            <v>Personal Liabilities (&gt; 1yr)</v>
          </cell>
          <cell r="F215">
            <v>0</v>
          </cell>
          <cell r="H215">
            <v>0</v>
          </cell>
          <cell r="I215">
            <v>0</v>
          </cell>
          <cell r="J215">
            <v>0</v>
          </cell>
          <cell r="K215">
            <v>0</v>
          </cell>
          <cell r="L215">
            <v>0</v>
          </cell>
          <cell r="M215">
            <v>0</v>
          </cell>
          <cell r="N215">
            <v>0</v>
          </cell>
          <cell r="O215">
            <v>0</v>
          </cell>
          <cell r="Q215">
            <v>0</v>
          </cell>
        </row>
        <row r="217">
          <cell r="C217" t="str">
            <v>CAPITAL EMPLOYED Before SG Allocations</v>
          </cell>
          <cell r="F217">
            <v>0</v>
          </cell>
          <cell r="H217">
            <v>0</v>
          </cell>
          <cell r="I217">
            <v>0</v>
          </cell>
          <cell r="J217">
            <v>0</v>
          </cell>
          <cell r="K217">
            <v>0</v>
          </cell>
          <cell r="L217">
            <v>0</v>
          </cell>
          <cell r="M217">
            <v>0</v>
          </cell>
          <cell r="N217">
            <v>0</v>
          </cell>
          <cell r="O217">
            <v>0</v>
          </cell>
          <cell r="Q217">
            <v>0</v>
          </cell>
        </row>
        <row r="219">
          <cell r="D219" t="str">
            <v>Allocation of Support Groups</v>
          </cell>
        </row>
        <row r="220">
          <cell r="D220" t="str">
            <v>Information Services</v>
          </cell>
          <cell r="F220">
            <v>0</v>
          </cell>
          <cell r="H220">
            <v>0</v>
          </cell>
          <cell r="I220">
            <v>0</v>
          </cell>
          <cell r="J220">
            <v>0</v>
          </cell>
          <cell r="K220">
            <v>0</v>
          </cell>
          <cell r="L220">
            <v>0</v>
          </cell>
          <cell r="M220">
            <v>0</v>
          </cell>
          <cell r="N220">
            <v>0</v>
          </cell>
          <cell r="O220">
            <v>0</v>
          </cell>
          <cell r="Q220">
            <v>0</v>
          </cell>
        </row>
        <row r="221">
          <cell r="D221" t="str">
            <v>Corporate</v>
          </cell>
          <cell r="F221">
            <v>0</v>
          </cell>
          <cell r="H221">
            <v>0</v>
          </cell>
          <cell r="I221">
            <v>0</v>
          </cell>
          <cell r="J221">
            <v>0</v>
          </cell>
          <cell r="K221">
            <v>0</v>
          </cell>
          <cell r="L221">
            <v>0</v>
          </cell>
          <cell r="M221">
            <v>0</v>
          </cell>
          <cell r="N221">
            <v>0</v>
          </cell>
          <cell r="O221">
            <v>0</v>
          </cell>
          <cell r="Q221">
            <v>0</v>
          </cell>
        </row>
        <row r="222">
          <cell r="D222" t="str">
            <v>Company Reserve</v>
          </cell>
          <cell r="F222">
            <v>0</v>
          </cell>
          <cell r="H222">
            <v>0</v>
          </cell>
          <cell r="I222">
            <v>0</v>
          </cell>
          <cell r="J222">
            <v>0</v>
          </cell>
          <cell r="K222">
            <v>0</v>
          </cell>
          <cell r="L222">
            <v>0</v>
          </cell>
          <cell r="M222">
            <v>0</v>
          </cell>
          <cell r="N222">
            <v>0</v>
          </cell>
          <cell r="O222">
            <v>0</v>
          </cell>
          <cell r="Q222">
            <v>0</v>
          </cell>
        </row>
        <row r="224">
          <cell r="C224" t="str">
            <v>Total Support Group Allocations</v>
          </cell>
          <cell r="F224">
            <v>0</v>
          </cell>
          <cell r="H224">
            <v>0</v>
          </cell>
          <cell r="I224">
            <v>0</v>
          </cell>
          <cell r="J224">
            <v>0</v>
          </cell>
          <cell r="K224">
            <v>0</v>
          </cell>
          <cell r="L224">
            <v>0</v>
          </cell>
          <cell r="M224">
            <v>0</v>
          </cell>
          <cell r="N224">
            <v>0</v>
          </cell>
          <cell r="O224">
            <v>0</v>
          </cell>
          <cell r="Q224">
            <v>0</v>
          </cell>
        </row>
        <row r="226">
          <cell r="C226" t="str">
            <v>CAPITAL EMPLOYED After SG Allocations</v>
          </cell>
          <cell r="F226">
            <v>0</v>
          </cell>
          <cell r="H226">
            <v>0</v>
          </cell>
          <cell r="I226">
            <v>0</v>
          </cell>
          <cell r="J226">
            <v>0</v>
          </cell>
          <cell r="K226">
            <v>0</v>
          </cell>
          <cell r="L226">
            <v>0</v>
          </cell>
          <cell r="M226">
            <v>0</v>
          </cell>
          <cell r="N226">
            <v>0</v>
          </cell>
          <cell r="O226">
            <v>0</v>
          </cell>
          <cell r="Q226">
            <v>0</v>
          </cell>
        </row>
        <row r="230">
          <cell r="B230" t="str">
            <v>LETTERS - MANAGEMENT</v>
          </cell>
        </row>
        <row r="231">
          <cell r="B231" t="str">
            <v>1999/00 Plan Year 1 Summary</v>
          </cell>
        </row>
        <row r="232">
          <cell r="B232" t="str">
            <v>Fixed Assets Schedule</v>
          </cell>
        </row>
        <row r="234">
          <cell r="F234" t="str">
            <v>1998/99</v>
          </cell>
          <cell r="H234" t="str">
            <v>1999/00</v>
          </cell>
          <cell r="Q234" t="str">
            <v>1999/00</v>
          </cell>
        </row>
        <row r="235">
          <cell r="F235" t="str">
            <v>Outturn</v>
          </cell>
          <cell r="H235" t="str">
            <v>Base</v>
          </cell>
          <cell r="I235" t="str">
            <v>Prog #1</v>
          </cell>
          <cell r="J235" t="str">
            <v>Prog #2</v>
          </cell>
          <cell r="K235" t="str">
            <v>Prog #3</v>
          </cell>
          <cell r="L235" t="str">
            <v>Prog #4</v>
          </cell>
          <cell r="M235" t="str">
            <v>Prog #5</v>
          </cell>
          <cell r="N235" t="str">
            <v>Prog #6</v>
          </cell>
          <cell r="O235" t="str">
            <v>Total</v>
          </cell>
          <cell r="Q235" t="str">
            <v>Movement</v>
          </cell>
        </row>
        <row r="236">
          <cell r="F236" t="str">
            <v>$k</v>
          </cell>
          <cell r="H236" t="str">
            <v>$k</v>
          </cell>
          <cell r="I236" t="str">
            <v>$k</v>
          </cell>
          <cell r="J236" t="str">
            <v>$k</v>
          </cell>
          <cell r="K236" t="str">
            <v>$k</v>
          </cell>
          <cell r="L236" t="str">
            <v>$k</v>
          </cell>
          <cell r="M236" t="str">
            <v>$k</v>
          </cell>
          <cell r="N236" t="str">
            <v>$k</v>
          </cell>
          <cell r="O236" t="str">
            <v>$k</v>
          </cell>
          <cell r="Q236" t="str">
            <v>$k</v>
          </cell>
        </row>
        <row r="238">
          <cell r="D238" t="str">
            <v>Opening Net Fixed Assets Balance as at 1 April</v>
          </cell>
        </row>
        <row r="239">
          <cell r="D239" t="str">
            <v>Motor Vehicles</v>
          </cell>
          <cell r="F239">
            <v>0</v>
          </cell>
          <cell r="H239">
            <v>0</v>
          </cell>
          <cell r="I239">
            <v>0</v>
          </cell>
          <cell r="J239">
            <v>0</v>
          </cell>
          <cell r="K239">
            <v>0</v>
          </cell>
          <cell r="L239">
            <v>0</v>
          </cell>
          <cell r="M239">
            <v>0</v>
          </cell>
          <cell r="N239">
            <v>0</v>
          </cell>
          <cell r="O239">
            <v>0</v>
          </cell>
          <cell r="Q239">
            <v>0</v>
          </cell>
        </row>
        <row r="240">
          <cell r="D240" t="str">
            <v>Furniture &amp; Fittings</v>
          </cell>
          <cell r="F240">
            <v>0</v>
          </cell>
          <cell r="H240">
            <v>0</v>
          </cell>
          <cell r="I240">
            <v>0</v>
          </cell>
          <cell r="J240">
            <v>0</v>
          </cell>
          <cell r="K240">
            <v>0</v>
          </cell>
          <cell r="L240">
            <v>0</v>
          </cell>
          <cell r="M240">
            <v>0</v>
          </cell>
          <cell r="N240">
            <v>0</v>
          </cell>
          <cell r="O240">
            <v>0</v>
          </cell>
          <cell r="Q240">
            <v>0</v>
          </cell>
        </row>
        <row r="241">
          <cell r="D241" t="str">
            <v>Office Equipment</v>
          </cell>
          <cell r="F241">
            <v>0</v>
          </cell>
          <cell r="H241">
            <v>0</v>
          </cell>
          <cell r="I241">
            <v>0</v>
          </cell>
          <cell r="J241">
            <v>0</v>
          </cell>
          <cell r="K241">
            <v>0</v>
          </cell>
          <cell r="L241">
            <v>0</v>
          </cell>
          <cell r="M241">
            <v>0</v>
          </cell>
          <cell r="N241">
            <v>0</v>
          </cell>
          <cell r="O241">
            <v>0</v>
          </cell>
          <cell r="Q241">
            <v>0</v>
          </cell>
        </row>
        <row r="242">
          <cell r="D242" t="str">
            <v>Computer Hardware/Software</v>
          </cell>
          <cell r="F242">
            <v>0</v>
          </cell>
          <cell r="H242">
            <v>0</v>
          </cell>
          <cell r="I242">
            <v>0</v>
          </cell>
          <cell r="J242">
            <v>0</v>
          </cell>
          <cell r="K242">
            <v>0</v>
          </cell>
          <cell r="L242">
            <v>0</v>
          </cell>
          <cell r="M242">
            <v>0</v>
          </cell>
          <cell r="N242">
            <v>0</v>
          </cell>
          <cell r="O242">
            <v>0</v>
          </cell>
          <cell r="Q242">
            <v>0</v>
          </cell>
        </row>
        <row r="243">
          <cell r="D243" t="str">
            <v>General and Mail Processing Plant</v>
          </cell>
          <cell r="F243">
            <v>0</v>
          </cell>
          <cell r="H243">
            <v>0</v>
          </cell>
          <cell r="I243">
            <v>0</v>
          </cell>
          <cell r="J243">
            <v>0</v>
          </cell>
          <cell r="K243">
            <v>0</v>
          </cell>
          <cell r="L243">
            <v>0</v>
          </cell>
          <cell r="M243">
            <v>0</v>
          </cell>
          <cell r="N243">
            <v>0</v>
          </cell>
          <cell r="O243">
            <v>0</v>
          </cell>
          <cell r="Q243">
            <v>0</v>
          </cell>
        </row>
        <row r="244">
          <cell r="D244" t="str">
            <v>Property</v>
          </cell>
          <cell r="F244">
            <v>0</v>
          </cell>
          <cell r="H244">
            <v>0</v>
          </cell>
          <cell r="I244">
            <v>0</v>
          </cell>
          <cell r="J244">
            <v>0</v>
          </cell>
          <cell r="K244">
            <v>0</v>
          </cell>
          <cell r="L244">
            <v>0</v>
          </cell>
          <cell r="M244">
            <v>0</v>
          </cell>
          <cell r="N244">
            <v>0</v>
          </cell>
          <cell r="O244">
            <v>0</v>
          </cell>
          <cell r="Q244">
            <v>0</v>
          </cell>
        </row>
        <row r="245">
          <cell r="D245" t="str">
            <v xml:space="preserve">Work-in-Progress </v>
          </cell>
          <cell r="F245">
            <v>0</v>
          </cell>
          <cell r="H245">
            <v>0</v>
          </cell>
          <cell r="I245">
            <v>0</v>
          </cell>
          <cell r="J245">
            <v>0</v>
          </cell>
          <cell r="K245">
            <v>0</v>
          </cell>
          <cell r="L245">
            <v>0</v>
          </cell>
          <cell r="M245">
            <v>0</v>
          </cell>
          <cell r="N245">
            <v>0</v>
          </cell>
          <cell r="O245">
            <v>0</v>
          </cell>
          <cell r="Q245">
            <v>0</v>
          </cell>
        </row>
        <row r="247">
          <cell r="C247" t="str">
            <v>Opening Fixed Assets</v>
          </cell>
          <cell r="F247">
            <v>0</v>
          </cell>
          <cell r="H247">
            <v>0</v>
          </cell>
          <cell r="I247">
            <v>0</v>
          </cell>
          <cell r="J247">
            <v>0</v>
          </cell>
          <cell r="K247">
            <v>0</v>
          </cell>
          <cell r="L247">
            <v>0</v>
          </cell>
          <cell r="M247">
            <v>0</v>
          </cell>
          <cell r="N247">
            <v>0</v>
          </cell>
          <cell r="O247">
            <v>0</v>
          </cell>
          <cell r="Q247">
            <v>0</v>
          </cell>
        </row>
        <row r="249">
          <cell r="D249" t="str">
            <v>Purchases During the Year</v>
          </cell>
        </row>
        <row r="250">
          <cell r="D250" t="str">
            <v>Motor Vehicles</v>
          </cell>
          <cell r="F250">
            <v>0</v>
          </cell>
          <cell r="H250">
            <v>0</v>
          </cell>
          <cell r="I250">
            <v>0</v>
          </cell>
          <cell r="J250">
            <v>0</v>
          </cell>
          <cell r="K250">
            <v>0</v>
          </cell>
          <cell r="L250">
            <v>0</v>
          </cell>
          <cell r="M250">
            <v>0</v>
          </cell>
          <cell r="N250">
            <v>0</v>
          </cell>
          <cell r="O250">
            <v>0</v>
          </cell>
          <cell r="Q250">
            <v>0</v>
          </cell>
        </row>
        <row r="251">
          <cell r="D251" t="str">
            <v>Furniture &amp; Fittings</v>
          </cell>
          <cell r="F251">
            <v>0</v>
          </cell>
          <cell r="H251">
            <v>0</v>
          </cell>
          <cell r="I251">
            <v>0</v>
          </cell>
          <cell r="J251">
            <v>0</v>
          </cell>
          <cell r="K251">
            <v>0</v>
          </cell>
          <cell r="L251">
            <v>0</v>
          </cell>
          <cell r="M251">
            <v>0</v>
          </cell>
          <cell r="N251">
            <v>0</v>
          </cell>
          <cell r="O251">
            <v>0</v>
          </cell>
          <cell r="Q251">
            <v>0</v>
          </cell>
        </row>
        <row r="252">
          <cell r="D252" t="str">
            <v>Office Equipment</v>
          </cell>
          <cell r="F252">
            <v>0</v>
          </cell>
          <cell r="H252">
            <v>0</v>
          </cell>
          <cell r="I252">
            <v>0</v>
          </cell>
          <cell r="J252">
            <v>0</v>
          </cell>
          <cell r="K252">
            <v>0</v>
          </cell>
          <cell r="L252">
            <v>0</v>
          </cell>
          <cell r="M252">
            <v>0</v>
          </cell>
          <cell r="N252">
            <v>0</v>
          </cell>
          <cell r="O252">
            <v>0</v>
          </cell>
          <cell r="Q252">
            <v>0</v>
          </cell>
        </row>
        <row r="253">
          <cell r="D253" t="str">
            <v>Computer Hardware/Software</v>
          </cell>
          <cell r="F253">
            <v>0</v>
          </cell>
          <cell r="H253">
            <v>0</v>
          </cell>
          <cell r="I253">
            <v>0</v>
          </cell>
          <cell r="J253">
            <v>0</v>
          </cell>
          <cell r="K253">
            <v>0</v>
          </cell>
          <cell r="L253">
            <v>0</v>
          </cell>
          <cell r="M253">
            <v>0</v>
          </cell>
          <cell r="N253">
            <v>0</v>
          </cell>
          <cell r="O253">
            <v>0</v>
          </cell>
          <cell r="Q253">
            <v>0</v>
          </cell>
        </row>
        <row r="254">
          <cell r="D254" t="str">
            <v>General and Mail Processing Plant</v>
          </cell>
          <cell r="F254">
            <v>0</v>
          </cell>
          <cell r="H254">
            <v>0</v>
          </cell>
          <cell r="I254">
            <v>0</v>
          </cell>
          <cell r="J254">
            <v>0</v>
          </cell>
          <cell r="K254">
            <v>0</v>
          </cell>
          <cell r="L254">
            <v>0</v>
          </cell>
          <cell r="M254">
            <v>0</v>
          </cell>
          <cell r="N254">
            <v>0</v>
          </cell>
          <cell r="O254">
            <v>0</v>
          </cell>
          <cell r="Q254">
            <v>0</v>
          </cell>
        </row>
        <row r="255">
          <cell r="D255" t="str">
            <v>Property</v>
          </cell>
          <cell r="F255">
            <v>0</v>
          </cell>
          <cell r="H255">
            <v>0</v>
          </cell>
          <cell r="I255">
            <v>0</v>
          </cell>
          <cell r="J255">
            <v>0</v>
          </cell>
          <cell r="K255">
            <v>0</v>
          </cell>
          <cell r="L255">
            <v>0</v>
          </cell>
          <cell r="M255">
            <v>0</v>
          </cell>
          <cell r="N255">
            <v>0</v>
          </cell>
          <cell r="O255">
            <v>0</v>
          </cell>
          <cell r="Q255">
            <v>0</v>
          </cell>
        </row>
        <row r="256">
          <cell r="D256" t="str">
            <v>Work-in-Progress / Other</v>
          </cell>
          <cell r="F256">
            <v>0</v>
          </cell>
          <cell r="H256">
            <v>0</v>
          </cell>
          <cell r="I256">
            <v>0</v>
          </cell>
          <cell r="J256">
            <v>0</v>
          </cell>
          <cell r="K256">
            <v>0</v>
          </cell>
          <cell r="L256">
            <v>0</v>
          </cell>
          <cell r="M256">
            <v>0</v>
          </cell>
          <cell r="N256">
            <v>0</v>
          </cell>
          <cell r="O256">
            <v>0</v>
          </cell>
          <cell r="Q256">
            <v>0</v>
          </cell>
        </row>
        <row r="258">
          <cell r="C258" t="str">
            <v>Total Capital Expenditure</v>
          </cell>
          <cell r="F258">
            <v>0</v>
          </cell>
          <cell r="H258">
            <v>0</v>
          </cell>
          <cell r="I258">
            <v>0</v>
          </cell>
          <cell r="J258">
            <v>0</v>
          </cell>
          <cell r="K258">
            <v>0</v>
          </cell>
          <cell r="L258">
            <v>0</v>
          </cell>
          <cell r="M258">
            <v>0</v>
          </cell>
          <cell r="N258">
            <v>0</v>
          </cell>
          <cell r="O258">
            <v>0</v>
          </cell>
          <cell r="Q258">
            <v>0</v>
          </cell>
        </row>
        <row r="260">
          <cell r="D260" t="str">
            <v>Divestments at Book Value</v>
          </cell>
        </row>
        <row r="261">
          <cell r="D261" t="str">
            <v>Motor Vehicles</v>
          </cell>
          <cell r="F261">
            <v>0</v>
          </cell>
          <cell r="H261">
            <v>0</v>
          </cell>
          <cell r="I261">
            <v>0</v>
          </cell>
          <cell r="J261">
            <v>0</v>
          </cell>
          <cell r="K261">
            <v>0</v>
          </cell>
          <cell r="L261">
            <v>0</v>
          </cell>
          <cell r="M261">
            <v>0</v>
          </cell>
          <cell r="N261">
            <v>0</v>
          </cell>
          <cell r="O261">
            <v>0</v>
          </cell>
          <cell r="Q261">
            <v>0</v>
          </cell>
        </row>
        <row r="262">
          <cell r="D262" t="str">
            <v>Furniture &amp; Fittings</v>
          </cell>
          <cell r="F262">
            <v>0</v>
          </cell>
          <cell r="H262">
            <v>0</v>
          </cell>
          <cell r="I262">
            <v>0</v>
          </cell>
          <cell r="J262">
            <v>0</v>
          </cell>
          <cell r="K262">
            <v>0</v>
          </cell>
          <cell r="L262">
            <v>0</v>
          </cell>
          <cell r="M262">
            <v>0</v>
          </cell>
          <cell r="N262">
            <v>0</v>
          </cell>
          <cell r="O262">
            <v>0</v>
          </cell>
          <cell r="Q262">
            <v>0</v>
          </cell>
        </row>
        <row r="263">
          <cell r="D263" t="str">
            <v>Office Equipment</v>
          </cell>
          <cell r="F263">
            <v>0</v>
          </cell>
          <cell r="H263">
            <v>0</v>
          </cell>
          <cell r="I263">
            <v>0</v>
          </cell>
          <cell r="J263">
            <v>0</v>
          </cell>
          <cell r="K263">
            <v>0</v>
          </cell>
          <cell r="L263">
            <v>0</v>
          </cell>
          <cell r="M263">
            <v>0</v>
          </cell>
          <cell r="N263">
            <v>0</v>
          </cell>
          <cell r="O263">
            <v>0</v>
          </cell>
          <cell r="Q263">
            <v>0</v>
          </cell>
        </row>
        <row r="264">
          <cell r="D264" t="str">
            <v>Computer Hardware/Software</v>
          </cell>
          <cell r="F264">
            <v>0</v>
          </cell>
          <cell r="H264">
            <v>0</v>
          </cell>
          <cell r="I264">
            <v>0</v>
          </cell>
          <cell r="J264">
            <v>0</v>
          </cell>
          <cell r="K264">
            <v>0</v>
          </cell>
          <cell r="L264">
            <v>0</v>
          </cell>
          <cell r="M264">
            <v>0</v>
          </cell>
          <cell r="N264">
            <v>0</v>
          </cell>
          <cell r="O264">
            <v>0</v>
          </cell>
          <cell r="Q264">
            <v>0</v>
          </cell>
        </row>
        <row r="265">
          <cell r="D265" t="str">
            <v>General and Mail Processing Plant</v>
          </cell>
          <cell r="F265">
            <v>0</v>
          </cell>
          <cell r="H265">
            <v>0</v>
          </cell>
          <cell r="I265">
            <v>0</v>
          </cell>
          <cell r="J265">
            <v>0</v>
          </cell>
          <cell r="K265">
            <v>0</v>
          </cell>
          <cell r="L265">
            <v>0</v>
          </cell>
          <cell r="M265">
            <v>0</v>
          </cell>
          <cell r="N265">
            <v>0</v>
          </cell>
          <cell r="O265">
            <v>0</v>
          </cell>
          <cell r="Q265">
            <v>0</v>
          </cell>
        </row>
        <row r="266">
          <cell r="D266" t="str">
            <v>Property</v>
          </cell>
          <cell r="F266">
            <v>0</v>
          </cell>
          <cell r="H266">
            <v>0</v>
          </cell>
          <cell r="I266">
            <v>0</v>
          </cell>
          <cell r="J266">
            <v>0</v>
          </cell>
          <cell r="K266">
            <v>0</v>
          </cell>
          <cell r="L266">
            <v>0</v>
          </cell>
          <cell r="M266">
            <v>0</v>
          </cell>
          <cell r="N266">
            <v>0</v>
          </cell>
          <cell r="O266">
            <v>0</v>
          </cell>
          <cell r="Q266">
            <v>0</v>
          </cell>
        </row>
        <row r="267">
          <cell r="D267" t="str">
            <v xml:space="preserve">Work-in-Progress </v>
          </cell>
          <cell r="F267">
            <v>0</v>
          </cell>
          <cell r="H267">
            <v>0</v>
          </cell>
          <cell r="I267">
            <v>0</v>
          </cell>
          <cell r="J267">
            <v>0</v>
          </cell>
          <cell r="K267">
            <v>0</v>
          </cell>
          <cell r="L267">
            <v>0</v>
          </cell>
          <cell r="M267">
            <v>0</v>
          </cell>
          <cell r="N267">
            <v>0</v>
          </cell>
          <cell r="O267">
            <v>0</v>
          </cell>
          <cell r="Q267">
            <v>0</v>
          </cell>
        </row>
        <row r="269">
          <cell r="C269" t="str">
            <v>Total Divestments</v>
          </cell>
          <cell r="F269">
            <v>0</v>
          </cell>
          <cell r="H269">
            <v>0</v>
          </cell>
          <cell r="I269">
            <v>0</v>
          </cell>
          <cell r="J269">
            <v>0</v>
          </cell>
          <cell r="K269">
            <v>0</v>
          </cell>
          <cell r="L269">
            <v>0</v>
          </cell>
          <cell r="M269">
            <v>0</v>
          </cell>
          <cell r="N269">
            <v>0</v>
          </cell>
          <cell r="O269">
            <v>0</v>
          </cell>
          <cell r="Q269">
            <v>0</v>
          </cell>
        </row>
        <row r="271">
          <cell r="D271" t="str">
            <v>Net Transfers from Work In Progress</v>
          </cell>
        </row>
        <row r="272">
          <cell r="D272" t="str">
            <v>Motor Vehicles</v>
          </cell>
          <cell r="F272">
            <v>0</v>
          </cell>
          <cell r="H272">
            <v>0</v>
          </cell>
          <cell r="I272">
            <v>0</v>
          </cell>
          <cell r="J272">
            <v>0</v>
          </cell>
          <cell r="K272">
            <v>0</v>
          </cell>
          <cell r="L272">
            <v>0</v>
          </cell>
          <cell r="M272">
            <v>0</v>
          </cell>
          <cell r="N272">
            <v>0</v>
          </cell>
          <cell r="O272">
            <v>0</v>
          </cell>
          <cell r="Q272">
            <v>0</v>
          </cell>
        </row>
        <row r="273">
          <cell r="D273" t="str">
            <v>Furniture &amp; Fittings</v>
          </cell>
          <cell r="F273">
            <v>0</v>
          </cell>
          <cell r="H273">
            <v>0</v>
          </cell>
          <cell r="I273">
            <v>0</v>
          </cell>
          <cell r="J273">
            <v>0</v>
          </cell>
          <cell r="K273">
            <v>0</v>
          </cell>
          <cell r="L273">
            <v>0</v>
          </cell>
          <cell r="M273">
            <v>0</v>
          </cell>
          <cell r="N273">
            <v>0</v>
          </cell>
          <cell r="O273">
            <v>0</v>
          </cell>
          <cell r="Q273">
            <v>0</v>
          </cell>
        </row>
        <row r="274">
          <cell r="D274" t="str">
            <v>Office Equipment</v>
          </cell>
          <cell r="F274">
            <v>0</v>
          </cell>
          <cell r="H274">
            <v>0</v>
          </cell>
          <cell r="I274">
            <v>0</v>
          </cell>
          <cell r="J274">
            <v>0</v>
          </cell>
          <cell r="K274">
            <v>0</v>
          </cell>
          <cell r="L274">
            <v>0</v>
          </cell>
          <cell r="M274">
            <v>0</v>
          </cell>
          <cell r="N274">
            <v>0</v>
          </cell>
          <cell r="O274">
            <v>0</v>
          </cell>
          <cell r="Q274">
            <v>0</v>
          </cell>
        </row>
        <row r="275">
          <cell r="D275" t="str">
            <v>Computer Hardware/Software</v>
          </cell>
          <cell r="F275">
            <v>0</v>
          </cell>
          <cell r="H275">
            <v>0</v>
          </cell>
          <cell r="I275">
            <v>0</v>
          </cell>
          <cell r="J275">
            <v>0</v>
          </cell>
          <cell r="K275">
            <v>0</v>
          </cell>
          <cell r="L275">
            <v>0</v>
          </cell>
          <cell r="M275">
            <v>0</v>
          </cell>
          <cell r="N275">
            <v>0</v>
          </cell>
          <cell r="O275">
            <v>0</v>
          </cell>
          <cell r="Q275">
            <v>0</v>
          </cell>
        </row>
        <row r="276">
          <cell r="D276" t="str">
            <v>General and Mail Processing Plant</v>
          </cell>
          <cell r="F276">
            <v>0</v>
          </cell>
          <cell r="H276">
            <v>0</v>
          </cell>
          <cell r="I276">
            <v>0</v>
          </cell>
          <cell r="J276">
            <v>0</v>
          </cell>
          <cell r="K276">
            <v>0</v>
          </cell>
          <cell r="L276">
            <v>0</v>
          </cell>
          <cell r="M276">
            <v>0</v>
          </cell>
          <cell r="N276">
            <v>0</v>
          </cell>
          <cell r="O276">
            <v>0</v>
          </cell>
          <cell r="Q276">
            <v>0</v>
          </cell>
        </row>
        <row r="277">
          <cell r="D277" t="str">
            <v>Property</v>
          </cell>
          <cell r="F277">
            <v>0</v>
          </cell>
          <cell r="H277">
            <v>0</v>
          </cell>
          <cell r="I277">
            <v>0</v>
          </cell>
          <cell r="J277">
            <v>0</v>
          </cell>
          <cell r="K277">
            <v>0</v>
          </cell>
          <cell r="L277">
            <v>0</v>
          </cell>
          <cell r="M277">
            <v>0</v>
          </cell>
          <cell r="N277">
            <v>0</v>
          </cell>
          <cell r="O277">
            <v>0</v>
          </cell>
          <cell r="Q277">
            <v>0</v>
          </cell>
        </row>
        <row r="279">
          <cell r="C279" t="str">
            <v>Work in Progress Transfers</v>
          </cell>
          <cell r="F279">
            <v>0</v>
          </cell>
          <cell r="H279">
            <v>0</v>
          </cell>
          <cell r="I279">
            <v>0</v>
          </cell>
          <cell r="J279">
            <v>0</v>
          </cell>
          <cell r="K279">
            <v>0</v>
          </cell>
          <cell r="L279">
            <v>0</v>
          </cell>
          <cell r="M279">
            <v>0</v>
          </cell>
          <cell r="N279">
            <v>0</v>
          </cell>
          <cell r="O279">
            <v>0</v>
          </cell>
          <cell r="Q279">
            <v>0</v>
          </cell>
        </row>
        <row r="281">
          <cell r="D281" t="str">
            <v>Depreciation Expense</v>
          </cell>
        </row>
        <row r="282">
          <cell r="D282" t="str">
            <v>Motor Vehicles</v>
          </cell>
          <cell r="F282">
            <v>0</v>
          </cell>
          <cell r="H282">
            <v>86.279999999999987</v>
          </cell>
          <cell r="I282">
            <v>0</v>
          </cell>
          <cell r="J282">
            <v>0</v>
          </cell>
          <cell r="K282">
            <v>0</v>
          </cell>
          <cell r="L282">
            <v>0</v>
          </cell>
          <cell r="M282">
            <v>0</v>
          </cell>
          <cell r="N282">
            <v>0</v>
          </cell>
          <cell r="O282">
            <v>86.279999999999987</v>
          </cell>
          <cell r="Q282">
            <v>-86.279999999999987</v>
          </cell>
        </row>
        <row r="283">
          <cell r="D283" t="str">
            <v>Furniture &amp; Fittings</v>
          </cell>
          <cell r="F283">
            <v>0</v>
          </cell>
          <cell r="H283">
            <v>0</v>
          </cell>
          <cell r="I283">
            <v>0</v>
          </cell>
          <cell r="J283">
            <v>0</v>
          </cell>
          <cell r="K283">
            <v>0</v>
          </cell>
          <cell r="L283">
            <v>0</v>
          </cell>
          <cell r="M283">
            <v>0</v>
          </cell>
          <cell r="N283">
            <v>0</v>
          </cell>
          <cell r="O283">
            <v>0</v>
          </cell>
          <cell r="Q283">
            <v>0</v>
          </cell>
        </row>
        <row r="284">
          <cell r="D284" t="str">
            <v>Office Equipment</v>
          </cell>
          <cell r="F284">
            <v>0</v>
          </cell>
          <cell r="H284">
            <v>0</v>
          </cell>
          <cell r="I284">
            <v>0</v>
          </cell>
          <cell r="J284">
            <v>0</v>
          </cell>
          <cell r="K284">
            <v>0</v>
          </cell>
          <cell r="L284">
            <v>0</v>
          </cell>
          <cell r="M284">
            <v>0</v>
          </cell>
          <cell r="N284">
            <v>0</v>
          </cell>
          <cell r="O284">
            <v>0</v>
          </cell>
          <cell r="Q284">
            <v>0</v>
          </cell>
        </row>
        <row r="285">
          <cell r="D285" t="str">
            <v>Computer Hardware/Software</v>
          </cell>
          <cell r="F285">
            <v>0</v>
          </cell>
          <cell r="H285">
            <v>0</v>
          </cell>
          <cell r="I285">
            <v>0</v>
          </cell>
          <cell r="J285">
            <v>0</v>
          </cell>
          <cell r="K285">
            <v>0</v>
          </cell>
          <cell r="L285">
            <v>0</v>
          </cell>
          <cell r="M285">
            <v>0</v>
          </cell>
          <cell r="N285">
            <v>0</v>
          </cell>
          <cell r="O285">
            <v>0</v>
          </cell>
          <cell r="Q285">
            <v>0</v>
          </cell>
        </row>
        <row r="286">
          <cell r="D286" t="str">
            <v>General and Mail Processing Plant</v>
          </cell>
          <cell r="F286">
            <v>0</v>
          </cell>
          <cell r="H286">
            <v>0</v>
          </cell>
          <cell r="I286">
            <v>0</v>
          </cell>
          <cell r="J286">
            <v>0</v>
          </cell>
          <cell r="K286">
            <v>0</v>
          </cell>
          <cell r="L286">
            <v>0</v>
          </cell>
          <cell r="M286">
            <v>0</v>
          </cell>
          <cell r="N286">
            <v>0</v>
          </cell>
          <cell r="O286">
            <v>0</v>
          </cell>
          <cell r="Q286">
            <v>0</v>
          </cell>
        </row>
        <row r="287">
          <cell r="D287" t="str">
            <v>Property</v>
          </cell>
          <cell r="F287">
            <v>0</v>
          </cell>
          <cell r="H287">
            <v>0</v>
          </cell>
          <cell r="I287">
            <v>0</v>
          </cell>
          <cell r="J287">
            <v>0</v>
          </cell>
          <cell r="K287">
            <v>0</v>
          </cell>
          <cell r="L287">
            <v>0</v>
          </cell>
          <cell r="M287">
            <v>0</v>
          </cell>
          <cell r="N287">
            <v>0</v>
          </cell>
          <cell r="O287">
            <v>0</v>
          </cell>
          <cell r="Q287">
            <v>0</v>
          </cell>
        </row>
        <row r="289">
          <cell r="C289" t="str">
            <v>Depreciation Expense</v>
          </cell>
          <cell r="F289">
            <v>0</v>
          </cell>
          <cell r="H289">
            <v>86.279999999999987</v>
          </cell>
          <cell r="I289">
            <v>0</v>
          </cell>
          <cell r="J289">
            <v>0</v>
          </cell>
          <cell r="K289">
            <v>0</v>
          </cell>
          <cell r="L289">
            <v>0</v>
          </cell>
          <cell r="M289">
            <v>0</v>
          </cell>
          <cell r="N289">
            <v>0</v>
          </cell>
          <cell r="O289">
            <v>86.279999999999987</v>
          </cell>
          <cell r="Q289">
            <v>-86.279999999999987</v>
          </cell>
        </row>
        <row r="291">
          <cell r="C291" t="str">
            <v>Gain/(Loss) on Sale of Property</v>
          </cell>
          <cell r="F291">
            <v>0</v>
          </cell>
          <cell r="H291">
            <v>0</v>
          </cell>
          <cell r="I291">
            <v>0</v>
          </cell>
          <cell r="J291">
            <v>0</v>
          </cell>
          <cell r="K291">
            <v>0</v>
          </cell>
          <cell r="L291">
            <v>0</v>
          </cell>
          <cell r="M291">
            <v>0</v>
          </cell>
          <cell r="N291">
            <v>0</v>
          </cell>
          <cell r="O291">
            <v>0</v>
          </cell>
          <cell r="Q291">
            <v>0</v>
          </cell>
        </row>
        <row r="293">
          <cell r="C293" t="str">
            <v>Property Revaluations/(Write-downs)</v>
          </cell>
          <cell r="F293">
            <v>0</v>
          </cell>
          <cell r="H293">
            <v>0</v>
          </cell>
          <cell r="I293">
            <v>0</v>
          </cell>
          <cell r="J293">
            <v>0</v>
          </cell>
          <cell r="K293">
            <v>0</v>
          </cell>
          <cell r="L293">
            <v>0</v>
          </cell>
          <cell r="M293">
            <v>0</v>
          </cell>
          <cell r="N293">
            <v>0</v>
          </cell>
          <cell r="O293">
            <v>0</v>
          </cell>
          <cell r="Q293">
            <v>0</v>
          </cell>
        </row>
        <row r="295">
          <cell r="D295" t="str">
            <v>Closing Net Fixed Assets Balance as at 31 March</v>
          </cell>
        </row>
        <row r="296">
          <cell r="D296" t="str">
            <v>Motor Vehicles</v>
          </cell>
          <cell r="F296">
            <v>0</v>
          </cell>
          <cell r="H296">
            <v>-86.279999999999987</v>
          </cell>
          <cell r="I296">
            <v>0</v>
          </cell>
          <cell r="J296">
            <v>0</v>
          </cell>
          <cell r="K296">
            <v>0</v>
          </cell>
          <cell r="L296">
            <v>0</v>
          </cell>
          <cell r="M296">
            <v>0</v>
          </cell>
          <cell r="N296">
            <v>0</v>
          </cell>
          <cell r="O296">
            <v>-86.279999999999987</v>
          </cell>
          <cell r="Q296">
            <v>86.279999999999987</v>
          </cell>
        </row>
        <row r="297">
          <cell r="D297" t="str">
            <v>Furniture &amp; Fittings</v>
          </cell>
          <cell r="F297">
            <v>0</v>
          </cell>
          <cell r="H297">
            <v>0</v>
          </cell>
          <cell r="I297">
            <v>0</v>
          </cell>
          <cell r="J297">
            <v>0</v>
          </cell>
          <cell r="K297">
            <v>0</v>
          </cell>
          <cell r="L297">
            <v>0</v>
          </cell>
          <cell r="M297">
            <v>0</v>
          </cell>
          <cell r="N297">
            <v>0</v>
          </cell>
          <cell r="O297">
            <v>0</v>
          </cell>
          <cell r="Q297">
            <v>0</v>
          </cell>
        </row>
        <row r="298">
          <cell r="D298" t="str">
            <v>Office Equipment</v>
          </cell>
          <cell r="F298">
            <v>0</v>
          </cell>
          <cell r="H298">
            <v>0</v>
          </cell>
          <cell r="I298">
            <v>0</v>
          </cell>
          <cell r="J298">
            <v>0</v>
          </cell>
          <cell r="K298">
            <v>0</v>
          </cell>
          <cell r="L298">
            <v>0</v>
          </cell>
          <cell r="M298">
            <v>0</v>
          </cell>
          <cell r="N298">
            <v>0</v>
          </cell>
          <cell r="O298">
            <v>0</v>
          </cell>
          <cell r="Q298">
            <v>0</v>
          </cell>
        </row>
        <row r="299">
          <cell r="D299" t="str">
            <v>Computer Hardware/Software</v>
          </cell>
          <cell r="F299">
            <v>0</v>
          </cell>
          <cell r="H299">
            <v>0</v>
          </cell>
          <cell r="I299">
            <v>0</v>
          </cell>
          <cell r="J299">
            <v>0</v>
          </cell>
          <cell r="K299">
            <v>0</v>
          </cell>
          <cell r="L299">
            <v>0</v>
          </cell>
          <cell r="M299">
            <v>0</v>
          </cell>
          <cell r="N299">
            <v>0</v>
          </cell>
          <cell r="O299">
            <v>0</v>
          </cell>
          <cell r="Q299">
            <v>0</v>
          </cell>
        </row>
        <row r="300">
          <cell r="D300" t="str">
            <v>General and Mail Processing Plant</v>
          </cell>
          <cell r="F300">
            <v>0</v>
          </cell>
          <cell r="H300">
            <v>0</v>
          </cell>
          <cell r="I300">
            <v>0</v>
          </cell>
          <cell r="J300">
            <v>0</v>
          </cell>
          <cell r="K300">
            <v>0</v>
          </cell>
          <cell r="L300">
            <v>0</v>
          </cell>
          <cell r="M300">
            <v>0</v>
          </cell>
          <cell r="N300">
            <v>0</v>
          </cell>
          <cell r="O300">
            <v>0</v>
          </cell>
          <cell r="Q300">
            <v>0</v>
          </cell>
        </row>
        <row r="301">
          <cell r="D301" t="str">
            <v>Property</v>
          </cell>
          <cell r="F301">
            <v>0</v>
          </cell>
          <cell r="H301">
            <v>0</v>
          </cell>
          <cell r="I301">
            <v>0</v>
          </cell>
          <cell r="J301">
            <v>0</v>
          </cell>
          <cell r="K301">
            <v>0</v>
          </cell>
          <cell r="L301">
            <v>0</v>
          </cell>
          <cell r="M301">
            <v>0</v>
          </cell>
          <cell r="N301">
            <v>0</v>
          </cell>
          <cell r="O301">
            <v>0</v>
          </cell>
          <cell r="Q301">
            <v>0</v>
          </cell>
        </row>
        <row r="302">
          <cell r="D302" t="str">
            <v xml:space="preserve">Work-in-Progress </v>
          </cell>
          <cell r="F302">
            <v>0</v>
          </cell>
          <cell r="H302">
            <v>0</v>
          </cell>
          <cell r="I302">
            <v>0</v>
          </cell>
          <cell r="J302">
            <v>0</v>
          </cell>
          <cell r="K302">
            <v>0</v>
          </cell>
          <cell r="L302">
            <v>0</v>
          </cell>
          <cell r="M302">
            <v>0</v>
          </cell>
          <cell r="N302">
            <v>0</v>
          </cell>
          <cell r="O302">
            <v>0</v>
          </cell>
          <cell r="Q302">
            <v>0</v>
          </cell>
        </row>
        <row r="304">
          <cell r="C304" t="str">
            <v>CLOSING FIXED ASSETS</v>
          </cell>
          <cell r="F304">
            <v>0</v>
          </cell>
          <cell r="H304">
            <v>-86.279999999999987</v>
          </cell>
          <cell r="I304">
            <v>0</v>
          </cell>
          <cell r="J304">
            <v>0</v>
          </cell>
          <cell r="K304">
            <v>0</v>
          </cell>
          <cell r="L304">
            <v>0</v>
          </cell>
          <cell r="M304">
            <v>0</v>
          </cell>
          <cell r="N304">
            <v>0</v>
          </cell>
          <cell r="O304">
            <v>-86.279999999999987</v>
          </cell>
          <cell r="Q304">
            <v>86.279999999999987</v>
          </cell>
        </row>
        <row r="308">
          <cell r="B308" t="str">
            <v>LETTERS - MANAGEMENT</v>
          </cell>
        </row>
        <row r="309">
          <cell r="B309" t="str">
            <v>1999/00 Plan Year 1 Summary</v>
          </cell>
        </row>
        <row r="310">
          <cell r="B310" t="str">
            <v>Staff Numbers - Full Time Equivalents</v>
          </cell>
        </row>
        <row r="312">
          <cell r="F312" t="str">
            <v>1998/99</v>
          </cell>
          <cell r="H312" t="str">
            <v>1999/00</v>
          </cell>
          <cell r="Q312" t="str">
            <v>1999/00</v>
          </cell>
        </row>
        <row r="313">
          <cell r="F313" t="str">
            <v>Outturn</v>
          </cell>
          <cell r="H313" t="str">
            <v>Base</v>
          </cell>
          <cell r="I313" t="str">
            <v>Prog #1</v>
          </cell>
          <cell r="J313" t="str">
            <v>Prog #2</v>
          </cell>
          <cell r="K313" t="str">
            <v>Prog #3</v>
          </cell>
          <cell r="L313" t="str">
            <v>Prog #4</v>
          </cell>
          <cell r="M313" t="str">
            <v>Prog #5</v>
          </cell>
          <cell r="N313" t="str">
            <v>Prog #6</v>
          </cell>
          <cell r="O313" t="str">
            <v>Total</v>
          </cell>
          <cell r="Q313" t="str">
            <v>Movement</v>
          </cell>
        </row>
        <row r="314">
          <cell r="F314" t="str">
            <v>no.</v>
          </cell>
          <cell r="H314" t="str">
            <v>no.</v>
          </cell>
          <cell r="I314" t="str">
            <v>no.</v>
          </cell>
          <cell r="J314" t="str">
            <v>no.</v>
          </cell>
          <cell r="K314" t="str">
            <v>no.</v>
          </cell>
          <cell r="L314" t="str">
            <v>no.</v>
          </cell>
          <cell r="M314" t="str">
            <v>no.</v>
          </cell>
          <cell r="N314" t="str">
            <v>no.</v>
          </cell>
          <cell r="O314" t="str">
            <v>no.</v>
          </cell>
          <cell r="Q314" t="str">
            <v>no.</v>
          </cell>
        </row>
        <row r="316">
          <cell r="C316" t="str">
            <v>Staff Numbers (FTE's) Employed at Year End</v>
          </cell>
        </row>
        <row r="317">
          <cell r="C317" t="str">
            <v>Management</v>
          </cell>
          <cell r="F317">
            <v>0</v>
          </cell>
          <cell r="H317">
            <v>0</v>
          </cell>
          <cell r="I317">
            <v>0</v>
          </cell>
          <cell r="J317">
            <v>0</v>
          </cell>
          <cell r="K317">
            <v>0</v>
          </cell>
          <cell r="L317">
            <v>0</v>
          </cell>
          <cell r="M317">
            <v>0</v>
          </cell>
          <cell r="N317">
            <v>0</v>
          </cell>
          <cell r="O317">
            <v>0</v>
          </cell>
          <cell r="Q317">
            <v>0</v>
          </cell>
        </row>
        <row r="318">
          <cell r="C318" t="str">
            <v>Specialist</v>
          </cell>
          <cell r="F318">
            <v>0</v>
          </cell>
          <cell r="H318">
            <v>0</v>
          </cell>
          <cell r="I318">
            <v>0</v>
          </cell>
          <cell r="J318">
            <v>0</v>
          </cell>
          <cell r="K318">
            <v>0</v>
          </cell>
          <cell r="L318">
            <v>0</v>
          </cell>
          <cell r="M318">
            <v>0</v>
          </cell>
          <cell r="N318">
            <v>0</v>
          </cell>
          <cell r="O318">
            <v>0</v>
          </cell>
          <cell r="Q318">
            <v>0</v>
          </cell>
        </row>
        <row r="319">
          <cell r="C319" t="str">
            <v>CEC</v>
          </cell>
          <cell r="F319">
            <v>0</v>
          </cell>
          <cell r="H319">
            <v>0</v>
          </cell>
          <cell r="I319">
            <v>0</v>
          </cell>
          <cell r="J319">
            <v>0</v>
          </cell>
          <cell r="K319">
            <v>0</v>
          </cell>
          <cell r="L319">
            <v>0</v>
          </cell>
          <cell r="M319">
            <v>0</v>
          </cell>
          <cell r="N319">
            <v>0</v>
          </cell>
          <cell r="O319">
            <v>0</v>
          </cell>
          <cell r="Q319">
            <v>0</v>
          </cell>
        </row>
        <row r="321">
          <cell r="C321" t="str">
            <v>Total FTE's at Year End</v>
          </cell>
          <cell r="F321">
            <v>0</v>
          </cell>
          <cell r="H321">
            <v>0</v>
          </cell>
          <cell r="I321">
            <v>0</v>
          </cell>
          <cell r="J321">
            <v>0</v>
          </cell>
          <cell r="K321">
            <v>0</v>
          </cell>
          <cell r="L321">
            <v>0</v>
          </cell>
          <cell r="M321">
            <v>0</v>
          </cell>
          <cell r="N321">
            <v>0</v>
          </cell>
          <cell r="O321">
            <v>0</v>
          </cell>
          <cell r="Q321">
            <v>0</v>
          </cell>
        </row>
        <row r="323">
          <cell r="C323" t="str">
            <v>Average FTE's for the Year</v>
          </cell>
          <cell r="F323">
            <v>0</v>
          </cell>
          <cell r="H323">
            <v>0</v>
          </cell>
          <cell r="I323">
            <v>0</v>
          </cell>
          <cell r="J323">
            <v>0</v>
          </cell>
          <cell r="K323">
            <v>0</v>
          </cell>
          <cell r="L323">
            <v>0</v>
          </cell>
          <cell r="M323">
            <v>0</v>
          </cell>
          <cell r="N323">
            <v>0</v>
          </cell>
          <cell r="O323">
            <v>0</v>
          </cell>
          <cell r="Q323">
            <v>0</v>
          </cell>
        </row>
      </sheetData>
      <sheetData sheetId="4" refreshError="1">
        <row r="6">
          <cell r="B6" t="str">
            <v>LETTERS - MANAGEMENT</v>
          </cell>
        </row>
        <row r="7">
          <cell r="B7" t="str">
            <v>Base Operations</v>
          </cell>
        </row>
        <row r="8">
          <cell r="B8" t="str">
            <v>Earnings Statement</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row>
        <row r="15">
          <cell r="D15" t="str">
            <v>FastPost</v>
          </cell>
          <cell r="F15">
            <v>0</v>
          </cell>
          <cell r="H15">
            <v>0</v>
          </cell>
          <cell r="I15">
            <v>0</v>
          </cell>
          <cell r="J15">
            <v>0</v>
          </cell>
          <cell r="L15">
            <v>0</v>
          </cell>
        </row>
        <row r="16">
          <cell r="D16" t="str">
            <v>FreePost Business Reply</v>
          </cell>
          <cell r="F16">
            <v>0</v>
          </cell>
          <cell r="H16">
            <v>0</v>
          </cell>
          <cell r="I16">
            <v>0</v>
          </cell>
          <cell r="J16">
            <v>0</v>
          </cell>
          <cell r="L16">
            <v>0</v>
          </cell>
        </row>
        <row r="17">
          <cell r="D17" t="str">
            <v>Business Post</v>
          </cell>
          <cell r="F17">
            <v>0</v>
          </cell>
          <cell r="H17">
            <v>0</v>
          </cell>
          <cell r="I17">
            <v>0</v>
          </cell>
          <cell r="J17">
            <v>0</v>
          </cell>
          <cell r="L17">
            <v>0</v>
          </cell>
        </row>
        <row r="18">
          <cell r="D18" t="str">
            <v>Full Rate</v>
          </cell>
          <cell r="F18">
            <v>0</v>
          </cell>
          <cell r="H18">
            <v>0</v>
          </cell>
          <cell r="I18">
            <v>0</v>
          </cell>
          <cell r="J18">
            <v>0</v>
          </cell>
          <cell r="L18">
            <v>0</v>
          </cell>
        </row>
        <row r="19">
          <cell r="D19" t="str">
            <v>Bulk Mail</v>
          </cell>
          <cell r="F19">
            <v>0</v>
          </cell>
          <cell r="H19">
            <v>0</v>
          </cell>
          <cell r="I19">
            <v>0</v>
          </cell>
          <cell r="J19">
            <v>0</v>
          </cell>
          <cell r="L19">
            <v>0</v>
          </cell>
        </row>
        <row r="20">
          <cell r="D20" t="str">
            <v>Boxlink</v>
          </cell>
          <cell r="F20">
            <v>0</v>
          </cell>
          <cell r="H20">
            <v>0</v>
          </cell>
          <cell r="I20">
            <v>0</v>
          </cell>
          <cell r="J20">
            <v>0</v>
          </cell>
          <cell r="L20">
            <v>0</v>
          </cell>
        </row>
        <row r="21">
          <cell r="D21" t="str">
            <v>Post Small Parcels</v>
          </cell>
          <cell r="F21">
            <v>0</v>
          </cell>
          <cell r="H21">
            <v>0</v>
          </cell>
          <cell r="I21">
            <v>0</v>
          </cell>
          <cell r="J21">
            <v>0</v>
          </cell>
          <cell r="L21">
            <v>0</v>
          </cell>
        </row>
        <row r="22">
          <cell r="D22" t="str">
            <v>FastPost Small Parcels</v>
          </cell>
          <cell r="F22">
            <v>0</v>
          </cell>
          <cell r="H22">
            <v>0</v>
          </cell>
          <cell r="I22">
            <v>0</v>
          </cell>
          <cell r="J22">
            <v>0</v>
          </cell>
          <cell r="L22">
            <v>0</v>
          </cell>
        </row>
        <row r="23">
          <cell r="D23" t="str">
            <v>Direct Marketing</v>
          </cell>
          <cell r="F23">
            <v>0</v>
          </cell>
          <cell r="H23">
            <v>0</v>
          </cell>
          <cell r="I23">
            <v>0</v>
          </cell>
          <cell r="J23">
            <v>0</v>
          </cell>
          <cell r="L23">
            <v>0</v>
          </cell>
        </row>
        <row r="24">
          <cell r="D24" t="str">
            <v>Business Mail Centres</v>
          </cell>
          <cell r="F24">
            <v>0</v>
          </cell>
          <cell r="H24">
            <v>0</v>
          </cell>
          <cell r="I24">
            <v>0</v>
          </cell>
          <cell r="J24">
            <v>0</v>
          </cell>
          <cell r="L24">
            <v>0</v>
          </cell>
        </row>
        <row r="25">
          <cell r="D25" t="str">
            <v>Telegram</v>
          </cell>
          <cell r="F25">
            <v>0</v>
          </cell>
          <cell r="H25">
            <v>0</v>
          </cell>
          <cell r="I25">
            <v>0</v>
          </cell>
          <cell r="J25">
            <v>0</v>
          </cell>
          <cell r="L25">
            <v>0</v>
          </cell>
        </row>
        <row r="26">
          <cell r="D26" t="str">
            <v>NZPIL Revenue</v>
          </cell>
          <cell r="F26">
            <v>0</v>
          </cell>
          <cell r="H26">
            <v>0</v>
          </cell>
          <cell r="I26">
            <v>0</v>
          </cell>
          <cell r="J26">
            <v>0</v>
          </cell>
          <cell r="L26">
            <v>0</v>
          </cell>
        </row>
        <row r="27">
          <cell r="D27" t="str">
            <v>Other Revenue</v>
          </cell>
          <cell r="F27">
            <v>0</v>
          </cell>
          <cell r="H27">
            <v>0</v>
          </cell>
          <cell r="I27">
            <v>0</v>
          </cell>
          <cell r="J27">
            <v>0</v>
          </cell>
          <cell r="L27">
            <v>0</v>
          </cell>
        </row>
        <row r="29">
          <cell r="C29" t="str">
            <v>External Revenue</v>
          </cell>
          <cell r="F29">
            <v>0</v>
          </cell>
          <cell r="H29">
            <v>0</v>
          </cell>
          <cell r="I29">
            <v>0</v>
          </cell>
          <cell r="J29">
            <v>0</v>
          </cell>
          <cell r="L29">
            <v>0</v>
          </cell>
          <cell r="M29">
            <v>0</v>
          </cell>
          <cell r="N29">
            <v>0</v>
          </cell>
          <cell r="O29">
            <v>0</v>
          </cell>
          <cell r="P29">
            <v>0</v>
          </cell>
        </row>
        <row r="31">
          <cell r="D31" t="str">
            <v>Internal Revenue</v>
          </cell>
        </row>
        <row r="32">
          <cell r="D32" t="str">
            <v>Counter TP Revenue</v>
          </cell>
          <cell r="F32">
            <v>0</v>
          </cell>
          <cell r="H32">
            <v>0</v>
          </cell>
          <cell r="I32">
            <v>0</v>
          </cell>
          <cell r="J32">
            <v>0</v>
          </cell>
          <cell r="L32">
            <v>0</v>
          </cell>
        </row>
        <row r="33">
          <cell r="D33" t="str">
            <v>Acceptance TP Revenue</v>
          </cell>
          <cell r="F33">
            <v>0</v>
          </cell>
          <cell r="H33">
            <v>0</v>
          </cell>
          <cell r="I33">
            <v>0</v>
          </cell>
          <cell r="J33">
            <v>0</v>
          </cell>
          <cell r="L33">
            <v>0</v>
          </cell>
        </row>
        <row r="34">
          <cell r="D34" t="str">
            <v>Processing TP Revenue</v>
          </cell>
          <cell r="F34">
            <v>0</v>
          </cell>
          <cell r="H34">
            <v>0</v>
          </cell>
          <cell r="I34">
            <v>0</v>
          </cell>
          <cell r="J34">
            <v>0</v>
          </cell>
          <cell r="L34">
            <v>0</v>
          </cell>
        </row>
        <row r="35">
          <cell r="D35" t="str">
            <v>Transport TP Revenue</v>
          </cell>
          <cell r="F35">
            <v>0</v>
          </cell>
          <cell r="H35">
            <v>0</v>
          </cell>
          <cell r="I35">
            <v>0</v>
          </cell>
          <cell r="J35">
            <v>0</v>
          </cell>
          <cell r="L35">
            <v>0</v>
          </cell>
        </row>
        <row r="36">
          <cell r="D36" t="str">
            <v>Delivery TP Revenue</v>
          </cell>
          <cell r="F36">
            <v>0</v>
          </cell>
          <cell r="H36">
            <v>0</v>
          </cell>
          <cell r="I36">
            <v>0</v>
          </cell>
          <cell r="J36">
            <v>0</v>
          </cell>
          <cell r="L36">
            <v>0</v>
          </cell>
        </row>
        <row r="37">
          <cell r="D37" t="str">
            <v>Customer Interface TP Revenue</v>
          </cell>
          <cell r="F37">
            <v>0</v>
          </cell>
          <cell r="H37">
            <v>0</v>
          </cell>
          <cell r="I37">
            <v>0</v>
          </cell>
          <cell r="J37">
            <v>0</v>
          </cell>
          <cell r="L37">
            <v>0</v>
          </cell>
        </row>
        <row r="38">
          <cell r="D38" t="str">
            <v>Consultancy / Admin TP Revenue</v>
          </cell>
          <cell r="F38">
            <v>0</v>
          </cell>
          <cell r="H38">
            <v>0</v>
          </cell>
          <cell r="I38">
            <v>0</v>
          </cell>
          <cell r="J38">
            <v>0</v>
          </cell>
          <cell r="L38">
            <v>0</v>
          </cell>
        </row>
        <row r="39">
          <cell r="D39" t="str">
            <v>Bundled Services TP Revenue</v>
          </cell>
          <cell r="F39">
            <v>0</v>
          </cell>
          <cell r="H39">
            <v>0</v>
          </cell>
          <cell r="I39">
            <v>0</v>
          </cell>
          <cell r="J39">
            <v>0</v>
          </cell>
          <cell r="L39">
            <v>0</v>
          </cell>
        </row>
        <row r="40">
          <cell r="D40" t="str">
            <v>Product &amp; Service TP Revenue</v>
          </cell>
          <cell r="F40">
            <v>0</v>
          </cell>
          <cell r="H40">
            <v>0</v>
          </cell>
          <cell r="I40">
            <v>0</v>
          </cell>
          <cell r="J40">
            <v>0</v>
          </cell>
          <cell r="L40">
            <v>0</v>
          </cell>
        </row>
        <row r="41">
          <cell r="D41" t="str">
            <v>IS TP Revenue</v>
          </cell>
          <cell r="F41">
            <v>0</v>
          </cell>
          <cell r="H41">
            <v>0</v>
          </cell>
          <cell r="I41">
            <v>0</v>
          </cell>
          <cell r="J41">
            <v>0</v>
          </cell>
          <cell r="L41">
            <v>0</v>
          </cell>
        </row>
        <row r="43">
          <cell r="C43" t="str">
            <v>Internal Revenue</v>
          </cell>
          <cell r="F43">
            <v>0</v>
          </cell>
          <cell r="H43">
            <v>0</v>
          </cell>
          <cell r="I43">
            <v>0</v>
          </cell>
          <cell r="J43">
            <v>0</v>
          </cell>
          <cell r="L43">
            <v>0</v>
          </cell>
          <cell r="M43">
            <v>0</v>
          </cell>
          <cell r="N43">
            <v>0</v>
          </cell>
          <cell r="O43">
            <v>0</v>
          </cell>
          <cell r="P43">
            <v>0</v>
          </cell>
        </row>
        <row r="45">
          <cell r="C45" t="str">
            <v>TOTAL REVENUE</v>
          </cell>
          <cell r="F45">
            <v>0</v>
          </cell>
          <cell r="H45">
            <v>0</v>
          </cell>
          <cell r="I45">
            <v>0</v>
          </cell>
          <cell r="J45">
            <v>0</v>
          </cell>
          <cell r="L45">
            <v>0</v>
          </cell>
          <cell r="M45">
            <v>0</v>
          </cell>
          <cell r="N45">
            <v>0</v>
          </cell>
          <cell r="O45">
            <v>0</v>
          </cell>
          <cell r="P45">
            <v>0</v>
          </cell>
        </row>
        <row r="47">
          <cell r="D47" t="str">
            <v>External Expenditure</v>
          </cell>
        </row>
        <row r="48">
          <cell r="D48" t="str">
            <v>Personnel</v>
          </cell>
          <cell r="F48">
            <v>0</v>
          </cell>
          <cell r="H48">
            <v>0</v>
          </cell>
          <cell r="I48">
            <v>0</v>
          </cell>
          <cell r="J48">
            <v>0</v>
          </cell>
          <cell r="L48">
            <v>3113.6229999999996</v>
          </cell>
          <cell r="M48">
            <v>3195.482082</v>
          </cell>
          <cell r="N48">
            <v>3277.935799628</v>
          </cell>
          <cell r="O48">
            <v>0</v>
          </cell>
          <cell r="P48">
            <v>0</v>
          </cell>
        </row>
        <row r="49">
          <cell r="D49" t="str">
            <v>Severances</v>
          </cell>
          <cell r="F49">
            <v>0</v>
          </cell>
          <cell r="H49">
            <v>0</v>
          </cell>
          <cell r="I49">
            <v>0</v>
          </cell>
          <cell r="J49">
            <v>0</v>
          </cell>
          <cell r="L49">
            <v>0</v>
          </cell>
          <cell r="M49">
            <v>0</v>
          </cell>
          <cell r="N49">
            <v>0</v>
          </cell>
          <cell r="O49">
            <v>0</v>
          </cell>
          <cell r="P49">
            <v>0</v>
          </cell>
        </row>
        <row r="50">
          <cell r="D50" t="str">
            <v>Accommodation</v>
          </cell>
          <cell r="F50">
            <v>0</v>
          </cell>
          <cell r="H50">
            <v>0</v>
          </cell>
          <cell r="I50">
            <v>0</v>
          </cell>
          <cell r="J50">
            <v>0</v>
          </cell>
          <cell r="L50">
            <v>247.97999999999993</v>
          </cell>
          <cell r="M50">
            <v>251.94767999999993</v>
          </cell>
          <cell r="N50">
            <v>255.47494751999992</v>
          </cell>
          <cell r="O50">
            <v>0</v>
          </cell>
          <cell r="P50">
            <v>0</v>
          </cell>
        </row>
        <row r="51">
          <cell r="D51" t="str">
            <v>Delivery Network</v>
          </cell>
          <cell r="F51">
            <v>0</v>
          </cell>
          <cell r="H51">
            <v>0</v>
          </cell>
          <cell r="I51">
            <v>0</v>
          </cell>
          <cell r="J51">
            <v>0</v>
          </cell>
          <cell r="L51">
            <v>10.968</v>
          </cell>
          <cell r="M51">
            <v>11.143488</v>
          </cell>
          <cell r="N51">
            <v>11.299496831999999</v>
          </cell>
          <cell r="O51">
            <v>0</v>
          </cell>
          <cell r="P51">
            <v>0</v>
          </cell>
        </row>
        <row r="52">
          <cell r="D52" t="str">
            <v>Marketing</v>
          </cell>
          <cell r="F52">
            <v>0</v>
          </cell>
          <cell r="H52">
            <v>0</v>
          </cell>
          <cell r="I52">
            <v>0</v>
          </cell>
          <cell r="J52">
            <v>0</v>
          </cell>
          <cell r="L52">
            <v>105</v>
          </cell>
          <cell r="M52">
            <v>106.68</v>
          </cell>
          <cell r="N52">
            <v>108.17352</v>
          </cell>
          <cell r="O52">
            <v>0</v>
          </cell>
          <cell r="P52">
            <v>0</v>
          </cell>
        </row>
        <row r="53">
          <cell r="D53" t="str">
            <v>Communications &amp; Computer</v>
          </cell>
          <cell r="F53">
            <v>0</v>
          </cell>
          <cell r="H53">
            <v>0</v>
          </cell>
          <cell r="I53">
            <v>0</v>
          </cell>
          <cell r="J53">
            <v>0</v>
          </cell>
          <cell r="L53">
            <v>399.25600000000003</v>
          </cell>
          <cell r="M53">
            <v>405.64409600000005</v>
          </cell>
          <cell r="N53">
            <v>411.32311334400003</v>
          </cell>
          <cell r="O53">
            <v>0</v>
          </cell>
          <cell r="P53">
            <v>0</v>
          </cell>
        </row>
        <row r="54">
          <cell r="D54" t="str">
            <v>Other Expenditure</v>
          </cell>
          <cell r="F54">
            <v>0</v>
          </cell>
          <cell r="H54">
            <v>0</v>
          </cell>
          <cell r="I54">
            <v>0</v>
          </cell>
          <cell r="J54">
            <v>0</v>
          </cell>
          <cell r="L54">
            <v>641.83899999999994</v>
          </cell>
          <cell r="M54">
            <v>652.10842400000001</v>
          </cell>
          <cell r="N54">
            <v>661.23794193599997</v>
          </cell>
          <cell r="O54">
            <v>0</v>
          </cell>
          <cell r="P54">
            <v>0</v>
          </cell>
        </row>
        <row r="55">
          <cell r="D55" t="str">
            <v>Depreciation &amp; Amortisation</v>
          </cell>
          <cell r="F55">
            <v>0</v>
          </cell>
          <cell r="H55">
            <v>0</v>
          </cell>
          <cell r="I55">
            <v>0</v>
          </cell>
          <cell r="J55">
            <v>0</v>
          </cell>
          <cell r="L55">
            <v>86.279999999999987</v>
          </cell>
          <cell r="M55">
            <v>88.436999999999983</v>
          </cell>
          <cell r="N55">
            <v>90.647924999999972</v>
          </cell>
          <cell r="O55">
            <v>0</v>
          </cell>
          <cell r="P55">
            <v>0</v>
          </cell>
        </row>
        <row r="57">
          <cell r="C57" t="str">
            <v>External Expenditure</v>
          </cell>
          <cell r="F57">
            <v>0</v>
          </cell>
          <cell r="H57">
            <v>0</v>
          </cell>
          <cell r="I57">
            <v>0</v>
          </cell>
          <cell r="J57">
            <v>0</v>
          </cell>
          <cell r="L57">
            <v>4604.945999999999</v>
          </cell>
          <cell r="M57">
            <v>4711.4427699999997</v>
          </cell>
          <cell r="N57">
            <v>4816.0927442599996</v>
          </cell>
          <cell r="O57">
            <v>0</v>
          </cell>
          <cell r="P57">
            <v>0</v>
          </cell>
        </row>
        <row r="59">
          <cell r="C59" t="str">
            <v>Internal Expenditure</v>
          </cell>
          <cell r="F59">
            <v>0</v>
          </cell>
          <cell r="H59">
            <v>0</v>
          </cell>
          <cell r="I59">
            <v>0</v>
          </cell>
          <cell r="J59">
            <v>0</v>
          </cell>
          <cell r="L59">
            <v>2179.6070000000004</v>
          </cell>
          <cell r="M59">
            <v>0</v>
          </cell>
          <cell r="N59">
            <v>0</v>
          </cell>
          <cell r="O59">
            <v>0</v>
          </cell>
          <cell r="P59">
            <v>0</v>
          </cell>
        </row>
        <row r="61">
          <cell r="C61" t="str">
            <v>TOTAL EXPENDITURE</v>
          </cell>
          <cell r="F61">
            <v>0</v>
          </cell>
          <cell r="H61">
            <v>0</v>
          </cell>
          <cell r="I61">
            <v>0</v>
          </cell>
          <cell r="J61">
            <v>0</v>
          </cell>
          <cell r="L61">
            <v>6784.5529999999999</v>
          </cell>
          <cell r="M61">
            <v>4711.4427699999997</v>
          </cell>
          <cell r="N61">
            <v>4816.0927442599996</v>
          </cell>
          <cell r="O61">
            <v>0</v>
          </cell>
          <cell r="P61">
            <v>0</v>
          </cell>
        </row>
        <row r="63">
          <cell r="C63" t="str">
            <v>EARNINGS BEFORE INTEREST &amp; TAX</v>
          </cell>
          <cell r="F63">
            <v>0</v>
          </cell>
          <cell r="H63">
            <v>0</v>
          </cell>
          <cell r="I63">
            <v>0</v>
          </cell>
          <cell r="J63">
            <v>0</v>
          </cell>
          <cell r="L63">
            <v>-6784.5529999999999</v>
          </cell>
          <cell r="M63">
            <v>-4711.4427699999997</v>
          </cell>
          <cell r="N63">
            <v>-4816.0927442599996</v>
          </cell>
          <cell r="O63">
            <v>0</v>
          </cell>
          <cell r="P63">
            <v>0</v>
          </cell>
        </row>
        <row r="65">
          <cell r="D65" t="str">
            <v>Net Financing Costs</v>
          </cell>
        </row>
        <row r="66">
          <cell r="D66" t="str">
            <v>Interest Revenue</v>
          </cell>
        </row>
        <row r="67">
          <cell r="D67" t="str">
            <v>Interest Expenditure</v>
          </cell>
        </row>
        <row r="69">
          <cell r="C69" t="str">
            <v>Net Financing Costs</v>
          </cell>
          <cell r="F69">
            <v>0</v>
          </cell>
          <cell r="H69">
            <v>0</v>
          </cell>
          <cell r="I69">
            <v>0</v>
          </cell>
          <cell r="J69">
            <v>0</v>
          </cell>
          <cell r="L69">
            <v>0</v>
          </cell>
          <cell r="M69">
            <v>0</v>
          </cell>
          <cell r="N69">
            <v>0</v>
          </cell>
          <cell r="O69">
            <v>0</v>
          </cell>
          <cell r="P69">
            <v>0</v>
          </cell>
        </row>
        <row r="71">
          <cell r="C71" t="str">
            <v>Abnormal Items Revenue/(Cost)</v>
          </cell>
        </row>
        <row r="72">
          <cell r="C72" t="str">
            <v>Gain/(Loss) on Sale of Property</v>
          </cell>
          <cell r="F72">
            <v>0</v>
          </cell>
          <cell r="H72">
            <v>0</v>
          </cell>
          <cell r="I72">
            <v>0</v>
          </cell>
          <cell r="J72">
            <v>0</v>
          </cell>
          <cell r="L72">
            <v>0</v>
          </cell>
          <cell r="M72">
            <v>0</v>
          </cell>
          <cell r="N72">
            <v>0</v>
          </cell>
          <cell r="O72">
            <v>0</v>
          </cell>
          <cell r="P72">
            <v>0</v>
          </cell>
        </row>
        <row r="73">
          <cell r="C73" t="str">
            <v>Property Revaluations</v>
          </cell>
          <cell r="F73">
            <v>0</v>
          </cell>
          <cell r="H73">
            <v>0</v>
          </cell>
          <cell r="I73">
            <v>0</v>
          </cell>
          <cell r="J73">
            <v>0</v>
          </cell>
          <cell r="L73">
            <v>0</v>
          </cell>
          <cell r="M73">
            <v>0</v>
          </cell>
          <cell r="N73">
            <v>0</v>
          </cell>
          <cell r="O73">
            <v>0</v>
          </cell>
          <cell r="P73">
            <v>0</v>
          </cell>
        </row>
        <row r="75">
          <cell r="C75" t="str">
            <v>Net Profit Before Tax</v>
          </cell>
          <cell r="F75">
            <v>0</v>
          </cell>
          <cell r="H75">
            <v>0</v>
          </cell>
          <cell r="I75">
            <v>0</v>
          </cell>
          <cell r="J75">
            <v>0</v>
          </cell>
          <cell r="L75">
            <v>-6784.5529999999999</v>
          </cell>
          <cell r="M75">
            <v>-4711.4427699999997</v>
          </cell>
          <cell r="N75">
            <v>-4816.0927442599996</v>
          </cell>
          <cell r="O75">
            <v>0</v>
          </cell>
          <cell r="P75">
            <v>0</v>
          </cell>
        </row>
        <row r="77">
          <cell r="C77" t="str">
            <v>Income Tax</v>
          </cell>
          <cell r="F77">
            <v>0</v>
          </cell>
          <cell r="H77">
            <v>11926.906202377519</v>
          </cell>
          <cell r="I77">
            <v>0</v>
          </cell>
          <cell r="J77">
            <v>0</v>
          </cell>
          <cell r="L77">
            <v>-2238.9024899999999</v>
          </cell>
          <cell r="M77">
            <v>-1554.7761140999999</v>
          </cell>
          <cell r="N77">
            <v>-1589.3106056058</v>
          </cell>
          <cell r="O77">
            <v>0</v>
          </cell>
          <cell r="P77">
            <v>0</v>
          </cell>
        </row>
        <row r="79">
          <cell r="C79" t="str">
            <v>Associates</v>
          </cell>
        </row>
        <row r="81">
          <cell r="C81" t="str">
            <v>NET PROFIT AFTER TAX</v>
          </cell>
          <cell r="F81">
            <v>0</v>
          </cell>
          <cell r="H81">
            <v>-11926.906202377519</v>
          </cell>
          <cell r="I81">
            <v>0</v>
          </cell>
          <cell r="J81">
            <v>0</v>
          </cell>
          <cell r="L81">
            <v>-4545.6505099999995</v>
          </cell>
          <cell r="M81">
            <v>-3156.6666558999996</v>
          </cell>
          <cell r="N81">
            <v>-3226.7821386541996</v>
          </cell>
          <cell r="O81">
            <v>0</v>
          </cell>
          <cell r="P81">
            <v>0</v>
          </cell>
        </row>
        <row r="85">
          <cell r="B85" t="str">
            <v>LETTERS - MANAGEMENT</v>
          </cell>
        </row>
        <row r="86">
          <cell r="B86" t="str">
            <v>Base Operations</v>
          </cell>
        </row>
        <row r="87">
          <cell r="B87" t="str">
            <v>Expenditure Detail</v>
          </cell>
        </row>
        <row r="89">
          <cell r="F89" t="str">
            <v>Actual</v>
          </cell>
          <cell r="H89" t="str">
            <v>Budget</v>
          </cell>
          <cell r="I89" t="str">
            <v>Target</v>
          </cell>
          <cell r="J89" t="str">
            <v>Outturn</v>
          </cell>
          <cell r="L89" t="str">
            <v>Plan</v>
          </cell>
          <cell r="M89" t="str">
            <v>Plan</v>
          </cell>
          <cell r="N89" t="str">
            <v>Plan</v>
          </cell>
          <cell r="O89" t="str">
            <v>Plan</v>
          </cell>
          <cell r="P89" t="str">
            <v>Plan</v>
          </cell>
        </row>
        <row r="90">
          <cell r="F90" t="str">
            <v>1997/98</v>
          </cell>
          <cell r="H90" t="str">
            <v>1998/99</v>
          </cell>
          <cell r="I90" t="str">
            <v>1998/99</v>
          </cell>
          <cell r="J90" t="str">
            <v>1998/99</v>
          </cell>
          <cell r="L90" t="str">
            <v>1999/00</v>
          </cell>
          <cell r="M90" t="str">
            <v>2000/01</v>
          </cell>
          <cell r="N90" t="str">
            <v>2001/02</v>
          </cell>
          <cell r="O90" t="str">
            <v>2002/03</v>
          </cell>
          <cell r="P90" t="str">
            <v>2003/04</v>
          </cell>
        </row>
        <row r="91">
          <cell r="F91" t="str">
            <v>$k</v>
          </cell>
          <cell r="H91" t="str">
            <v>$k</v>
          </cell>
          <cell r="I91" t="str">
            <v>$k</v>
          </cell>
          <cell r="J91" t="str">
            <v>$k</v>
          </cell>
          <cell r="L91" t="str">
            <v>$k</v>
          </cell>
          <cell r="M91" t="str">
            <v>$k</v>
          </cell>
          <cell r="N91" t="str">
            <v>$k</v>
          </cell>
          <cell r="O91" t="str">
            <v>$k</v>
          </cell>
          <cell r="P91" t="str">
            <v>$k</v>
          </cell>
        </row>
        <row r="93">
          <cell r="D93" t="str">
            <v>Salaries, Overtime &amp; Allow (excl lump sums)</v>
          </cell>
          <cell r="F93">
            <v>0</v>
          </cell>
          <cell r="H93">
            <v>-3262</v>
          </cell>
          <cell r="I93">
            <v>-3262</v>
          </cell>
          <cell r="J93">
            <v>-3262</v>
          </cell>
          <cell r="L93">
            <v>-2890.5149883706645</v>
          </cell>
          <cell r="M93">
            <v>-2977.2304380217843</v>
          </cell>
          <cell r="N93">
            <v>-3066.5473511624377</v>
          </cell>
        </row>
        <row r="94">
          <cell r="D94" t="str">
            <v>Lump Sums - Bonuses</v>
          </cell>
          <cell r="H94">
            <v>3262</v>
          </cell>
          <cell r="I94">
            <v>3262</v>
          </cell>
          <cell r="J94">
            <v>3262</v>
          </cell>
          <cell r="L94">
            <v>3262</v>
          </cell>
          <cell r="M94">
            <v>3359.86</v>
          </cell>
          <cell r="N94">
            <v>3460.6558</v>
          </cell>
        </row>
        <row r="95">
          <cell r="D95" t="str">
            <v>Lump Sums - Other</v>
          </cell>
          <cell r="L95">
            <v>1917.1659883706643</v>
          </cell>
          <cell r="M95">
            <v>1974.6809680217843</v>
          </cell>
          <cell r="N95">
            <v>2033.9213970624378</v>
          </cell>
        </row>
        <row r="96">
          <cell r="D96" t="str">
            <v>Other Personnel</v>
          </cell>
          <cell r="F96">
            <v>0</v>
          </cell>
          <cell r="H96">
            <v>0</v>
          </cell>
          <cell r="I96">
            <v>0</v>
          </cell>
          <cell r="J96">
            <v>0</v>
          </cell>
          <cell r="L96">
            <v>99.37700000000001</v>
          </cell>
          <cell r="M96">
            <v>100.967032</v>
          </cell>
          <cell r="N96">
            <v>102.380570448</v>
          </cell>
        </row>
        <row r="97">
          <cell r="D97" t="str">
            <v>Superannuation</v>
          </cell>
          <cell r="F97">
            <v>0</v>
          </cell>
          <cell r="H97">
            <v>0</v>
          </cell>
          <cell r="I97">
            <v>0</v>
          </cell>
          <cell r="J97">
            <v>0</v>
          </cell>
          <cell r="L97">
            <v>183.03299999999999</v>
          </cell>
          <cell r="M97">
            <v>185.96152799999999</v>
          </cell>
          <cell r="N97">
            <v>188.56498939199997</v>
          </cell>
        </row>
        <row r="98">
          <cell r="D98" t="str">
            <v>ACC Levies and Penalties</v>
          </cell>
          <cell r="F98">
            <v>0</v>
          </cell>
          <cell r="H98">
            <v>0</v>
          </cell>
          <cell r="I98">
            <v>0</v>
          </cell>
          <cell r="J98">
            <v>0</v>
          </cell>
          <cell r="L98">
            <v>101.473</v>
          </cell>
          <cell r="M98">
            <v>103.096568</v>
          </cell>
          <cell r="N98">
            <v>104.53991995200001</v>
          </cell>
        </row>
        <row r="99">
          <cell r="D99" t="str">
            <v>Uniforms, Misc. Benefits (incl Med. Insurance)</v>
          </cell>
          <cell r="F99">
            <v>0</v>
          </cell>
          <cell r="H99">
            <v>0</v>
          </cell>
          <cell r="I99">
            <v>0</v>
          </cell>
          <cell r="J99">
            <v>0</v>
          </cell>
          <cell r="L99">
            <v>35.128999999999998</v>
          </cell>
          <cell r="M99">
            <v>35.691063999999997</v>
          </cell>
          <cell r="N99">
            <v>36.190738895999999</v>
          </cell>
        </row>
        <row r="100">
          <cell r="D100" t="str">
            <v>Training, Transfers and Travel</v>
          </cell>
          <cell r="F100">
            <v>0</v>
          </cell>
          <cell r="H100">
            <v>0</v>
          </cell>
          <cell r="I100">
            <v>0</v>
          </cell>
          <cell r="J100">
            <v>0</v>
          </cell>
          <cell r="L100">
            <v>405.96</v>
          </cell>
          <cell r="M100">
            <v>412.45535999999998</v>
          </cell>
          <cell r="N100">
            <v>418.22973503999998</v>
          </cell>
        </row>
        <row r="102">
          <cell r="C102" t="str">
            <v>Personnel Expenditure (Excl Severances)</v>
          </cell>
          <cell r="F102">
            <v>0</v>
          </cell>
          <cell r="H102">
            <v>0</v>
          </cell>
          <cell r="I102">
            <v>0</v>
          </cell>
          <cell r="J102">
            <v>0</v>
          </cell>
          <cell r="L102">
            <v>3113.6229999999996</v>
          </cell>
          <cell r="M102">
            <v>3195.482082</v>
          </cell>
          <cell r="N102">
            <v>3277.935799628</v>
          </cell>
          <cell r="O102">
            <v>0</v>
          </cell>
          <cell r="P102">
            <v>0</v>
          </cell>
        </row>
        <row r="104">
          <cell r="C104" t="str">
            <v>Severances</v>
          </cell>
          <cell r="F104">
            <v>0</v>
          </cell>
          <cell r="H104">
            <v>0</v>
          </cell>
          <cell r="I104">
            <v>0</v>
          </cell>
          <cell r="J104">
            <v>0</v>
          </cell>
          <cell r="L104">
            <v>0</v>
          </cell>
          <cell r="M104">
            <v>0</v>
          </cell>
          <cell r="N104">
            <v>0</v>
          </cell>
        </row>
        <row r="106">
          <cell r="D106" t="str">
            <v>Rent Paid to Externals</v>
          </cell>
          <cell r="F106">
            <v>0</v>
          </cell>
          <cell r="H106">
            <v>0</v>
          </cell>
          <cell r="I106">
            <v>0</v>
          </cell>
          <cell r="J106">
            <v>0</v>
          </cell>
          <cell r="L106">
            <v>0</v>
          </cell>
          <cell r="M106">
            <v>0</v>
          </cell>
          <cell r="N106">
            <v>0</v>
          </cell>
        </row>
        <row r="107">
          <cell r="D107" t="str">
            <v>Rent Charges - NZPPL</v>
          </cell>
          <cell r="F107">
            <v>0</v>
          </cell>
          <cell r="H107">
            <v>0</v>
          </cell>
          <cell r="I107">
            <v>0</v>
          </cell>
          <cell r="J107">
            <v>0</v>
          </cell>
          <cell r="L107">
            <v>136.97999999999996</v>
          </cell>
          <cell r="M107">
            <v>139.17167999999995</v>
          </cell>
          <cell r="N107">
            <v>141.12008351999995</v>
          </cell>
        </row>
        <row r="108">
          <cell r="D108" t="str">
            <v>Outgoings Charge - NZPPL</v>
          </cell>
          <cell r="F108">
            <v>0</v>
          </cell>
          <cell r="H108">
            <v>0</v>
          </cell>
          <cell r="I108">
            <v>0</v>
          </cell>
          <cell r="J108">
            <v>0</v>
          </cell>
          <cell r="L108">
            <v>92.339999999999975</v>
          </cell>
          <cell r="M108">
            <v>93.817439999999976</v>
          </cell>
          <cell r="N108">
            <v>95.130884159999979</v>
          </cell>
        </row>
        <row r="109">
          <cell r="D109" t="str">
            <v>Other Accommodation Costs</v>
          </cell>
          <cell r="F109">
            <v>0</v>
          </cell>
          <cell r="H109">
            <v>0</v>
          </cell>
          <cell r="I109">
            <v>0</v>
          </cell>
          <cell r="J109">
            <v>0</v>
          </cell>
          <cell r="L109">
            <v>18.66</v>
          </cell>
          <cell r="M109">
            <v>18.958559999999999</v>
          </cell>
          <cell r="N109">
            <v>19.223979839999998</v>
          </cell>
        </row>
        <row r="111">
          <cell r="C111" t="str">
            <v>Accommodation Expenditure</v>
          </cell>
          <cell r="F111">
            <v>0</v>
          </cell>
          <cell r="H111">
            <v>0</v>
          </cell>
          <cell r="I111">
            <v>0</v>
          </cell>
          <cell r="J111">
            <v>0</v>
          </cell>
          <cell r="L111">
            <v>247.97999999999993</v>
          </cell>
          <cell r="M111">
            <v>251.94767999999993</v>
          </cell>
          <cell r="N111">
            <v>255.47494751999992</v>
          </cell>
          <cell r="O111">
            <v>0</v>
          </cell>
          <cell r="P111">
            <v>0</v>
          </cell>
        </row>
        <row r="113">
          <cell r="D113" t="str">
            <v>Carriage of Mails</v>
          </cell>
          <cell r="F113">
            <v>0</v>
          </cell>
          <cell r="H113">
            <v>0</v>
          </cell>
          <cell r="I113">
            <v>0</v>
          </cell>
          <cell r="J113">
            <v>0</v>
          </cell>
          <cell r="L113">
            <v>0</v>
          </cell>
          <cell r="M113">
            <v>0</v>
          </cell>
          <cell r="N113">
            <v>0</v>
          </cell>
        </row>
        <row r="114">
          <cell r="D114" t="str">
            <v>Contract Delivery Costs</v>
          </cell>
          <cell r="F114">
            <v>0</v>
          </cell>
          <cell r="H114">
            <v>0</v>
          </cell>
          <cell r="I114">
            <v>0</v>
          </cell>
          <cell r="J114">
            <v>0</v>
          </cell>
          <cell r="L114">
            <v>0</v>
          </cell>
          <cell r="M114">
            <v>0</v>
          </cell>
          <cell r="N114">
            <v>0</v>
          </cell>
        </row>
        <row r="115">
          <cell r="D115" t="str">
            <v>Transport Costs</v>
          </cell>
          <cell r="F115">
            <v>0</v>
          </cell>
          <cell r="H115">
            <v>0</v>
          </cell>
          <cell r="I115">
            <v>0</v>
          </cell>
          <cell r="J115">
            <v>0</v>
          </cell>
          <cell r="L115">
            <v>10.968</v>
          </cell>
          <cell r="M115">
            <v>11.143488</v>
          </cell>
          <cell r="N115">
            <v>11.299496831999999</v>
          </cell>
        </row>
        <row r="117">
          <cell r="C117" t="str">
            <v>Delivery Network Expenditure</v>
          </cell>
          <cell r="F117">
            <v>0</v>
          </cell>
          <cell r="H117">
            <v>0</v>
          </cell>
          <cell r="I117">
            <v>0</v>
          </cell>
          <cell r="J117">
            <v>0</v>
          </cell>
          <cell r="L117">
            <v>10.968</v>
          </cell>
          <cell r="M117">
            <v>11.143488</v>
          </cell>
          <cell r="N117">
            <v>11.299496831999999</v>
          </cell>
          <cell r="O117">
            <v>0</v>
          </cell>
          <cell r="P117">
            <v>0</v>
          </cell>
        </row>
        <row r="119">
          <cell r="D119" t="str">
            <v>Advertising/Sponsorship/Public Relations</v>
          </cell>
          <cell r="F119">
            <v>0</v>
          </cell>
          <cell r="H119">
            <v>0</v>
          </cell>
          <cell r="I119">
            <v>0</v>
          </cell>
          <cell r="J119">
            <v>0</v>
          </cell>
          <cell r="L119">
            <v>60</v>
          </cell>
          <cell r="M119">
            <v>60.96</v>
          </cell>
          <cell r="N119">
            <v>61.81344</v>
          </cell>
        </row>
        <row r="120">
          <cell r="D120" t="str">
            <v>Research &amp; Consultancy</v>
          </cell>
          <cell r="F120">
            <v>0</v>
          </cell>
          <cell r="H120">
            <v>0</v>
          </cell>
          <cell r="I120">
            <v>0</v>
          </cell>
          <cell r="J120">
            <v>0</v>
          </cell>
          <cell r="L120">
            <v>45</v>
          </cell>
          <cell r="M120">
            <v>45.72</v>
          </cell>
          <cell r="N120">
            <v>46.360079999999996</v>
          </cell>
        </row>
        <row r="121">
          <cell r="D121" t="str">
            <v>Other Marketing</v>
          </cell>
          <cell r="F121">
            <v>0</v>
          </cell>
          <cell r="H121">
            <v>0</v>
          </cell>
          <cell r="I121">
            <v>0</v>
          </cell>
          <cell r="J121">
            <v>0</v>
          </cell>
          <cell r="L121">
            <v>0</v>
          </cell>
          <cell r="M121">
            <v>0</v>
          </cell>
          <cell r="N121">
            <v>0</v>
          </cell>
        </row>
        <row r="123">
          <cell r="C123" t="str">
            <v>Marketing Expenditure</v>
          </cell>
          <cell r="F123">
            <v>0</v>
          </cell>
          <cell r="H123">
            <v>0</v>
          </cell>
          <cell r="I123">
            <v>0</v>
          </cell>
          <cell r="J123">
            <v>0</v>
          </cell>
          <cell r="L123">
            <v>105</v>
          </cell>
          <cell r="M123">
            <v>106.68</v>
          </cell>
          <cell r="N123">
            <v>108.17352</v>
          </cell>
          <cell r="O123">
            <v>0</v>
          </cell>
          <cell r="P123">
            <v>0</v>
          </cell>
        </row>
        <row r="125">
          <cell r="D125" t="str">
            <v>Communications Costs Allocated by IS</v>
          </cell>
          <cell r="F125">
            <v>0</v>
          </cell>
          <cell r="H125">
            <v>0</v>
          </cell>
          <cell r="I125">
            <v>0</v>
          </cell>
          <cell r="J125">
            <v>0</v>
          </cell>
          <cell r="L125">
            <v>0</v>
          </cell>
          <cell r="M125">
            <v>0</v>
          </cell>
          <cell r="N125">
            <v>0</v>
          </cell>
        </row>
        <row r="126">
          <cell r="D126" t="str">
            <v>Other Communications Charges</v>
          </cell>
          <cell r="F126">
            <v>0</v>
          </cell>
          <cell r="H126">
            <v>0</v>
          </cell>
          <cell r="I126">
            <v>0</v>
          </cell>
          <cell r="J126">
            <v>0</v>
          </cell>
          <cell r="L126">
            <v>107.892</v>
          </cell>
          <cell r="M126">
            <v>109.61827199999999</v>
          </cell>
          <cell r="N126">
            <v>111.15292780799999</v>
          </cell>
        </row>
        <row r="127">
          <cell r="D127" t="str">
            <v>Computer Costs Allocated by IS</v>
          </cell>
          <cell r="F127">
            <v>0</v>
          </cell>
          <cell r="H127">
            <v>0</v>
          </cell>
          <cell r="I127">
            <v>0</v>
          </cell>
          <cell r="J127">
            <v>0</v>
          </cell>
          <cell r="L127">
            <v>0</v>
          </cell>
          <cell r="M127">
            <v>0</v>
          </cell>
          <cell r="N127">
            <v>0</v>
          </cell>
        </row>
        <row r="128">
          <cell r="D128" t="str">
            <v>Other Computer Charges</v>
          </cell>
          <cell r="F128">
            <v>0</v>
          </cell>
          <cell r="H128">
            <v>0</v>
          </cell>
          <cell r="I128">
            <v>0</v>
          </cell>
          <cell r="J128">
            <v>0</v>
          </cell>
          <cell r="L128">
            <v>291.36400000000003</v>
          </cell>
          <cell r="M128">
            <v>296.02582400000006</v>
          </cell>
          <cell r="N128">
            <v>300.17018553600008</v>
          </cell>
        </row>
        <row r="130">
          <cell r="C130" t="str">
            <v>Communications &amp; Computer Expenditure</v>
          </cell>
          <cell r="F130">
            <v>0</v>
          </cell>
          <cell r="H130">
            <v>0</v>
          </cell>
          <cell r="I130">
            <v>0</v>
          </cell>
          <cell r="J130">
            <v>0</v>
          </cell>
          <cell r="L130">
            <v>399.25600000000003</v>
          </cell>
          <cell r="M130">
            <v>405.64409600000005</v>
          </cell>
          <cell r="N130">
            <v>411.32311334400003</v>
          </cell>
          <cell r="O130">
            <v>0</v>
          </cell>
          <cell r="P130">
            <v>0</v>
          </cell>
        </row>
        <row r="132">
          <cell r="D132" t="str">
            <v>COGS/Materials/Printing of Stamps</v>
          </cell>
          <cell r="F132">
            <v>0</v>
          </cell>
          <cell r="H132">
            <v>0</v>
          </cell>
          <cell r="I132">
            <v>0</v>
          </cell>
          <cell r="J132">
            <v>0</v>
          </cell>
          <cell r="L132">
            <v>3.6119999999999992</v>
          </cell>
          <cell r="M132">
            <v>3.6697919999999993</v>
          </cell>
          <cell r="N132">
            <v>3.7211690879999995</v>
          </cell>
        </row>
        <row r="133">
          <cell r="D133" t="str">
            <v>Plant &amp; Equipment</v>
          </cell>
          <cell r="F133">
            <v>0</v>
          </cell>
          <cell r="H133">
            <v>0</v>
          </cell>
          <cell r="I133">
            <v>0</v>
          </cell>
          <cell r="J133">
            <v>0</v>
          </cell>
          <cell r="L133">
            <v>0</v>
          </cell>
          <cell r="M133">
            <v>0</v>
          </cell>
          <cell r="N133">
            <v>0</v>
          </cell>
        </row>
        <row r="134">
          <cell r="D134" t="str">
            <v>Compensation/Agency Payments</v>
          </cell>
          <cell r="F134">
            <v>0</v>
          </cell>
          <cell r="H134">
            <v>0</v>
          </cell>
          <cell r="I134">
            <v>0</v>
          </cell>
          <cell r="J134">
            <v>0</v>
          </cell>
          <cell r="L134">
            <v>50.004000000000012</v>
          </cell>
          <cell r="M134">
            <v>50.804064000000011</v>
          </cell>
          <cell r="N134">
            <v>51.515320896000013</v>
          </cell>
        </row>
        <row r="135">
          <cell r="D135" t="str">
            <v>Office Expenses</v>
          </cell>
          <cell r="F135">
            <v>0</v>
          </cell>
          <cell r="H135">
            <v>0</v>
          </cell>
          <cell r="I135">
            <v>0</v>
          </cell>
          <cell r="J135">
            <v>0</v>
          </cell>
          <cell r="L135">
            <v>447.60699999999997</v>
          </cell>
          <cell r="M135">
            <v>454.76871199999999</v>
          </cell>
          <cell r="N135">
            <v>461.13547396799999</v>
          </cell>
        </row>
        <row r="136">
          <cell r="D136" t="str">
            <v>Financial/Legal Expenses</v>
          </cell>
          <cell r="F136">
            <v>0</v>
          </cell>
          <cell r="H136">
            <v>0</v>
          </cell>
          <cell r="I136">
            <v>0</v>
          </cell>
          <cell r="J136">
            <v>0</v>
          </cell>
          <cell r="L136">
            <v>140.61600000000001</v>
          </cell>
          <cell r="M136">
            <v>142.86585600000001</v>
          </cell>
          <cell r="N136">
            <v>144.86597798400001</v>
          </cell>
        </row>
        <row r="138">
          <cell r="C138" t="str">
            <v>Other Expenditure</v>
          </cell>
          <cell r="F138">
            <v>0</v>
          </cell>
          <cell r="H138">
            <v>0</v>
          </cell>
          <cell r="I138">
            <v>0</v>
          </cell>
          <cell r="J138">
            <v>0</v>
          </cell>
          <cell r="L138">
            <v>641.83899999999994</v>
          </cell>
          <cell r="M138">
            <v>652.10842400000001</v>
          </cell>
          <cell r="N138">
            <v>661.23794193599997</v>
          </cell>
          <cell r="O138">
            <v>0</v>
          </cell>
          <cell r="P138">
            <v>0</v>
          </cell>
        </row>
        <row r="140">
          <cell r="D140" t="str">
            <v>Depreciation (cf Capex Schedule)</v>
          </cell>
          <cell r="F140">
            <v>0</v>
          </cell>
          <cell r="H140">
            <v>0</v>
          </cell>
          <cell r="I140">
            <v>0</v>
          </cell>
          <cell r="J140">
            <v>0</v>
          </cell>
          <cell r="L140">
            <v>86.279999999999987</v>
          </cell>
          <cell r="M140">
            <v>88.436999999999983</v>
          </cell>
          <cell r="N140">
            <v>90.647924999999972</v>
          </cell>
          <cell r="O140">
            <v>0</v>
          </cell>
          <cell r="P140">
            <v>0</v>
          </cell>
        </row>
        <row r="141">
          <cell r="D141" t="str">
            <v>Goodwill Amortisation</v>
          </cell>
          <cell r="F141">
            <v>0</v>
          </cell>
          <cell r="H141">
            <v>0</v>
          </cell>
          <cell r="I141">
            <v>0</v>
          </cell>
          <cell r="J141">
            <v>0</v>
          </cell>
          <cell r="L141">
            <v>0</v>
          </cell>
          <cell r="M141">
            <v>0</v>
          </cell>
          <cell r="N141">
            <v>0</v>
          </cell>
        </row>
        <row r="143">
          <cell r="C143" t="str">
            <v>Depreciation and Amortisation</v>
          </cell>
          <cell r="F143">
            <v>0</v>
          </cell>
          <cell r="H143">
            <v>0</v>
          </cell>
          <cell r="I143">
            <v>0</v>
          </cell>
          <cell r="J143">
            <v>0</v>
          </cell>
          <cell r="L143">
            <v>86.279999999999987</v>
          </cell>
          <cell r="M143">
            <v>88.436999999999983</v>
          </cell>
          <cell r="N143">
            <v>90.647924999999972</v>
          </cell>
          <cell r="O143">
            <v>0</v>
          </cell>
          <cell r="P143">
            <v>0</v>
          </cell>
        </row>
        <row r="145">
          <cell r="C145" t="str">
            <v>Total External Expenditure</v>
          </cell>
          <cell r="F145">
            <v>0</v>
          </cell>
          <cell r="H145">
            <v>0</v>
          </cell>
          <cell r="I145">
            <v>0</v>
          </cell>
          <cell r="J145">
            <v>0</v>
          </cell>
          <cell r="L145">
            <v>4604.945999999999</v>
          </cell>
          <cell r="M145">
            <v>4711.4427699999997</v>
          </cell>
          <cell r="N145">
            <v>4816.0927442599996</v>
          </cell>
          <cell r="O145">
            <v>0</v>
          </cell>
          <cell r="P145">
            <v>0</v>
          </cell>
        </row>
        <row r="147">
          <cell r="D147" t="str">
            <v>Internal Expenditure</v>
          </cell>
        </row>
        <row r="148">
          <cell r="D148" t="str">
            <v>Counter TP Expense</v>
          </cell>
          <cell r="F148">
            <v>0</v>
          </cell>
          <cell r="H148">
            <v>0</v>
          </cell>
          <cell r="I148">
            <v>0</v>
          </cell>
          <cell r="J148">
            <v>0</v>
          </cell>
          <cell r="L148">
            <v>0</v>
          </cell>
          <cell r="M148">
            <v>0</v>
          </cell>
          <cell r="N148">
            <v>0</v>
          </cell>
        </row>
        <row r="149">
          <cell r="D149" t="str">
            <v>Acceptance TP Expense</v>
          </cell>
          <cell r="F149">
            <v>0</v>
          </cell>
          <cell r="H149">
            <v>0</v>
          </cell>
          <cell r="I149">
            <v>0</v>
          </cell>
          <cell r="J149">
            <v>0</v>
          </cell>
          <cell r="L149">
            <v>0</v>
          </cell>
          <cell r="M149">
            <v>0</v>
          </cell>
          <cell r="N149">
            <v>0</v>
          </cell>
        </row>
        <row r="150">
          <cell r="D150" t="str">
            <v>Processing TP Expense</v>
          </cell>
          <cell r="F150">
            <v>0</v>
          </cell>
          <cell r="H150">
            <v>0</v>
          </cell>
          <cell r="I150">
            <v>0</v>
          </cell>
          <cell r="J150">
            <v>0</v>
          </cell>
          <cell r="L150">
            <v>0</v>
          </cell>
          <cell r="M150">
            <v>0</v>
          </cell>
          <cell r="N150">
            <v>0</v>
          </cell>
        </row>
        <row r="151">
          <cell r="D151" t="str">
            <v>Transport TP Expense</v>
          </cell>
          <cell r="F151">
            <v>0</v>
          </cell>
          <cell r="H151">
            <v>0</v>
          </cell>
          <cell r="I151">
            <v>0</v>
          </cell>
          <cell r="J151">
            <v>0</v>
          </cell>
          <cell r="L151">
            <v>0</v>
          </cell>
          <cell r="M151">
            <v>0</v>
          </cell>
          <cell r="N151">
            <v>0</v>
          </cell>
        </row>
        <row r="152">
          <cell r="D152" t="str">
            <v>Delivery TP Expense</v>
          </cell>
          <cell r="F152">
            <v>0</v>
          </cell>
          <cell r="H152">
            <v>0</v>
          </cell>
          <cell r="I152">
            <v>0</v>
          </cell>
          <cell r="J152">
            <v>0</v>
          </cell>
          <cell r="L152">
            <v>0</v>
          </cell>
          <cell r="M152">
            <v>0</v>
          </cell>
          <cell r="N152">
            <v>0</v>
          </cell>
        </row>
        <row r="153">
          <cell r="D153" t="str">
            <v>Customer Interface TP Expense</v>
          </cell>
          <cell r="F153">
            <v>0</v>
          </cell>
          <cell r="H153">
            <v>0</v>
          </cell>
          <cell r="I153">
            <v>0</v>
          </cell>
          <cell r="J153">
            <v>0</v>
          </cell>
          <cell r="L153">
            <v>0</v>
          </cell>
          <cell r="M153">
            <v>0</v>
          </cell>
          <cell r="N153">
            <v>0</v>
          </cell>
        </row>
        <row r="154">
          <cell r="D154" t="str">
            <v>Consultancy / Admin TP Expense</v>
          </cell>
          <cell r="F154">
            <v>0</v>
          </cell>
          <cell r="H154">
            <v>0</v>
          </cell>
          <cell r="I154">
            <v>0</v>
          </cell>
          <cell r="J154">
            <v>0</v>
          </cell>
          <cell r="L154">
            <v>0</v>
          </cell>
          <cell r="M154">
            <v>0</v>
          </cell>
          <cell r="N154">
            <v>0</v>
          </cell>
        </row>
        <row r="155">
          <cell r="D155" t="str">
            <v>Bundled Services TP Expense</v>
          </cell>
          <cell r="F155">
            <v>0</v>
          </cell>
          <cell r="H155">
            <v>0</v>
          </cell>
          <cell r="I155">
            <v>0</v>
          </cell>
          <cell r="J155">
            <v>0</v>
          </cell>
          <cell r="L155">
            <v>2179.6070000000004</v>
          </cell>
          <cell r="M155">
            <v>0</v>
          </cell>
          <cell r="N155">
            <v>0</v>
          </cell>
        </row>
        <row r="156">
          <cell r="D156" t="str">
            <v>Product &amp; Service TP Expense</v>
          </cell>
          <cell r="F156">
            <v>0</v>
          </cell>
          <cell r="H156">
            <v>0</v>
          </cell>
          <cell r="I156">
            <v>0</v>
          </cell>
          <cell r="J156">
            <v>0</v>
          </cell>
          <cell r="L156">
            <v>0</v>
          </cell>
          <cell r="M156">
            <v>0</v>
          </cell>
          <cell r="N156">
            <v>0</v>
          </cell>
        </row>
        <row r="157">
          <cell r="D157" t="str">
            <v>IS TP Expense</v>
          </cell>
          <cell r="F157">
            <v>0</v>
          </cell>
          <cell r="H157">
            <v>0</v>
          </cell>
          <cell r="I157">
            <v>0</v>
          </cell>
          <cell r="J157">
            <v>0</v>
          </cell>
          <cell r="L157">
            <v>0</v>
          </cell>
          <cell r="M157">
            <v>0</v>
          </cell>
          <cell r="N157">
            <v>0</v>
          </cell>
        </row>
        <row r="159">
          <cell r="C159" t="str">
            <v>Internal Expenditure (Excl. Depn)</v>
          </cell>
          <cell r="F159">
            <v>0</v>
          </cell>
          <cell r="H159">
            <v>0</v>
          </cell>
          <cell r="I159">
            <v>0</v>
          </cell>
          <cell r="J159">
            <v>0</v>
          </cell>
          <cell r="L159">
            <v>2179.6070000000004</v>
          </cell>
          <cell r="M159">
            <v>0</v>
          </cell>
          <cell r="N159">
            <v>0</v>
          </cell>
          <cell r="O159">
            <v>0</v>
          </cell>
          <cell r="P159">
            <v>0</v>
          </cell>
        </row>
        <row r="161">
          <cell r="C161" t="str">
            <v>TOTAL EXPENDITURE</v>
          </cell>
          <cell r="F161">
            <v>0</v>
          </cell>
          <cell r="H161">
            <v>0</v>
          </cell>
          <cell r="I161">
            <v>0</v>
          </cell>
          <cell r="J161">
            <v>0</v>
          </cell>
          <cell r="L161">
            <v>6784.5529999999999</v>
          </cell>
          <cell r="M161">
            <v>4711.4427699999997</v>
          </cell>
          <cell r="N161">
            <v>4816.0927442599996</v>
          </cell>
          <cell r="O161">
            <v>0</v>
          </cell>
          <cell r="P161">
            <v>0</v>
          </cell>
        </row>
        <row r="165">
          <cell r="B165" t="str">
            <v>LETTERS - MANAGEMENT</v>
          </cell>
        </row>
        <row r="166">
          <cell r="B166" t="str">
            <v>Base Operations</v>
          </cell>
        </row>
        <row r="167">
          <cell r="B167" t="str">
            <v>Closing Capital Employed</v>
          </cell>
        </row>
        <row r="169">
          <cell r="F169" t="str">
            <v>Actual</v>
          </cell>
          <cell r="H169" t="str">
            <v>Budget</v>
          </cell>
          <cell r="I169" t="str">
            <v>Target</v>
          </cell>
          <cell r="J169" t="str">
            <v>Outturn</v>
          </cell>
          <cell r="L169" t="str">
            <v>Plan</v>
          </cell>
          <cell r="M169" t="str">
            <v>Plan</v>
          </cell>
          <cell r="N169" t="str">
            <v>Plan</v>
          </cell>
          <cell r="O169" t="str">
            <v>Plan</v>
          </cell>
          <cell r="P169" t="str">
            <v>Plan</v>
          </cell>
        </row>
        <row r="170">
          <cell r="F170" t="str">
            <v>1997/98</v>
          </cell>
          <cell r="H170" t="str">
            <v>1998/99</v>
          </cell>
          <cell r="I170" t="str">
            <v>1998/99</v>
          </cell>
          <cell r="J170" t="str">
            <v>1998/99</v>
          </cell>
          <cell r="L170" t="str">
            <v>1999/00</v>
          </cell>
          <cell r="M170" t="str">
            <v>2000/01</v>
          </cell>
          <cell r="N170" t="str">
            <v>2001/02</v>
          </cell>
          <cell r="O170" t="str">
            <v>2002/03</v>
          </cell>
          <cell r="P170" t="str">
            <v>2003/04</v>
          </cell>
        </row>
        <row r="171">
          <cell r="F171" t="str">
            <v>$k</v>
          </cell>
          <cell r="H171" t="str">
            <v>$k</v>
          </cell>
          <cell r="I171" t="str">
            <v>$k</v>
          </cell>
          <cell r="J171" t="str">
            <v>$k</v>
          </cell>
          <cell r="L171" t="str">
            <v>$k</v>
          </cell>
          <cell r="M171" t="str">
            <v>$k</v>
          </cell>
          <cell r="N171" t="str">
            <v>$k</v>
          </cell>
          <cell r="O171" t="str">
            <v>$k</v>
          </cell>
          <cell r="P171" t="str">
            <v>$k</v>
          </cell>
        </row>
        <row r="173">
          <cell r="D173" t="str">
            <v>Current Assets</v>
          </cell>
        </row>
        <row r="174">
          <cell r="D174" t="str">
            <v>Bank &amp; Short Term Investments</v>
          </cell>
          <cell r="F174">
            <v>0</v>
          </cell>
          <cell r="H174">
            <v>0</v>
          </cell>
          <cell r="I174">
            <v>0</v>
          </cell>
          <cell r="J174">
            <v>0</v>
          </cell>
        </row>
        <row r="175">
          <cell r="D175" t="str">
            <v>Operating Cash (Float)</v>
          </cell>
          <cell r="F175">
            <v>0</v>
          </cell>
          <cell r="H175">
            <v>0</v>
          </cell>
          <cell r="I175">
            <v>0</v>
          </cell>
          <cell r="J175">
            <v>0</v>
          </cell>
        </row>
        <row r="176">
          <cell r="D176" t="str">
            <v>Debtors &amp; Prepayments</v>
          </cell>
          <cell r="I176">
            <v>0</v>
          </cell>
          <cell r="J176">
            <v>0</v>
          </cell>
        </row>
        <row r="177">
          <cell r="D177" t="str">
            <v>Inventory</v>
          </cell>
          <cell r="I177">
            <v>0</v>
          </cell>
          <cell r="J177">
            <v>0</v>
          </cell>
        </row>
        <row r="178">
          <cell r="D178" t="str">
            <v>Property Intended for Sale</v>
          </cell>
          <cell r="F178">
            <v>0</v>
          </cell>
          <cell r="H178">
            <v>0</v>
          </cell>
          <cell r="I178">
            <v>0</v>
          </cell>
          <cell r="J178">
            <v>0</v>
          </cell>
        </row>
        <row r="180">
          <cell r="C180" t="str">
            <v>Total Current Assets</v>
          </cell>
          <cell r="F180">
            <v>0</v>
          </cell>
          <cell r="H180">
            <v>0</v>
          </cell>
          <cell r="I180">
            <v>0</v>
          </cell>
          <cell r="J180">
            <v>0</v>
          </cell>
          <cell r="L180">
            <v>0</v>
          </cell>
          <cell r="M180">
            <v>0</v>
          </cell>
          <cell r="N180">
            <v>0</v>
          </cell>
          <cell r="O180">
            <v>0</v>
          </cell>
          <cell r="P180">
            <v>0</v>
          </cell>
        </row>
        <row r="182">
          <cell r="D182" t="str">
            <v>Current Liabilities</v>
          </cell>
        </row>
        <row r="183">
          <cell r="D183" t="str">
            <v>Accounts Payable</v>
          </cell>
          <cell r="I183">
            <v>0</v>
          </cell>
          <cell r="J183">
            <v>0</v>
          </cell>
        </row>
        <row r="184">
          <cell r="D184" t="str">
            <v>Agency Creditors</v>
          </cell>
          <cell r="I184">
            <v>0</v>
          </cell>
          <cell r="J184">
            <v>0</v>
          </cell>
        </row>
        <row r="185">
          <cell r="D185" t="str">
            <v>Personnel Liabilities (&lt;1 yr)</v>
          </cell>
          <cell r="I185">
            <v>0</v>
          </cell>
          <cell r="J185">
            <v>0</v>
          </cell>
        </row>
        <row r="186">
          <cell r="D186" t="str">
            <v>Provision for Taxation</v>
          </cell>
          <cell r="I186">
            <v>0</v>
          </cell>
          <cell r="J186">
            <v>0</v>
          </cell>
        </row>
        <row r="187">
          <cell r="D187" t="str">
            <v>Provision for Dividend</v>
          </cell>
          <cell r="I187">
            <v>0</v>
          </cell>
          <cell r="J187">
            <v>0</v>
          </cell>
        </row>
        <row r="188">
          <cell r="D188" t="str">
            <v>Other Liabilities</v>
          </cell>
          <cell r="I188">
            <v>0</v>
          </cell>
          <cell r="J188">
            <v>0</v>
          </cell>
        </row>
        <row r="190">
          <cell r="C190" t="str">
            <v>Total Current Liabilities</v>
          </cell>
          <cell r="F190">
            <v>0</v>
          </cell>
          <cell r="H190">
            <v>0</v>
          </cell>
          <cell r="I190">
            <v>0</v>
          </cell>
          <cell r="J190">
            <v>0</v>
          </cell>
          <cell r="L190">
            <v>0</v>
          </cell>
          <cell r="M190">
            <v>0</v>
          </cell>
          <cell r="N190">
            <v>0</v>
          </cell>
          <cell r="O190">
            <v>0</v>
          </cell>
          <cell r="P190">
            <v>0</v>
          </cell>
        </row>
        <row r="192">
          <cell r="C192" t="str">
            <v>Net Working Capital</v>
          </cell>
          <cell r="F192">
            <v>0</v>
          </cell>
          <cell r="H192">
            <v>0</v>
          </cell>
          <cell r="I192">
            <v>0</v>
          </cell>
          <cell r="J192">
            <v>0</v>
          </cell>
          <cell r="L192">
            <v>0</v>
          </cell>
          <cell r="M192">
            <v>0</v>
          </cell>
          <cell r="N192">
            <v>0</v>
          </cell>
          <cell r="O192">
            <v>0</v>
          </cell>
          <cell r="P192">
            <v>0</v>
          </cell>
        </row>
        <row r="194">
          <cell r="D194" t="str">
            <v>Fixed Assets (Net of Accumulated Depreciation)</v>
          </cell>
        </row>
        <row r="195">
          <cell r="D195" t="str">
            <v>Motor Vehicles</v>
          </cell>
          <cell r="I195">
            <v>0</v>
          </cell>
          <cell r="J195">
            <v>0</v>
          </cell>
          <cell r="L195">
            <v>0</v>
          </cell>
          <cell r="M195">
            <v>0</v>
          </cell>
          <cell r="N195">
            <v>0</v>
          </cell>
        </row>
        <row r="196">
          <cell r="D196" t="str">
            <v>Furniture &amp; Fittings</v>
          </cell>
          <cell r="I196">
            <v>0</v>
          </cell>
          <cell r="J196">
            <v>0</v>
          </cell>
          <cell r="L196">
            <v>0</v>
          </cell>
          <cell r="M196">
            <v>0</v>
          </cell>
          <cell r="N196">
            <v>0</v>
          </cell>
        </row>
        <row r="197">
          <cell r="D197" t="str">
            <v>Office Equipment</v>
          </cell>
          <cell r="I197">
            <v>0</v>
          </cell>
          <cell r="J197">
            <v>0</v>
          </cell>
          <cell r="L197">
            <v>0</v>
          </cell>
          <cell r="M197">
            <v>0</v>
          </cell>
          <cell r="N197">
            <v>0</v>
          </cell>
        </row>
        <row r="198">
          <cell r="D198" t="str">
            <v>Computer Hardware/Software</v>
          </cell>
          <cell r="I198">
            <v>0</v>
          </cell>
          <cell r="J198">
            <v>0</v>
          </cell>
          <cell r="L198">
            <v>0</v>
          </cell>
          <cell r="M198">
            <v>0</v>
          </cell>
          <cell r="N198">
            <v>0</v>
          </cell>
        </row>
        <row r="199">
          <cell r="D199" t="str">
            <v>General Plant</v>
          </cell>
          <cell r="I199">
            <v>0</v>
          </cell>
          <cell r="J199">
            <v>0</v>
          </cell>
          <cell r="L199">
            <v>0</v>
          </cell>
          <cell r="M199">
            <v>0</v>
          </cell>
          <cell r="N199">
            <v>0</v>
          </cell>
        </row>
        <row r="200">
          <cell r="D200" t="str">
            <v>Mail Processing Plant</v>
          </cell>
          <cell r="I200">
            <v>0</v>
          </cell>
          <cell r="J200">
            <v>0</v>
          </cell>
          <cell r="L200">
            <v>0</v>
          </cell>
          <cell r="M200">
            <v>0</v>
          </cell>
          <cell r="N200">
            <v>0</v>
          </cell>
        </row>
        <row r="201">
          <cell r="D201" t="str">
            <v>Property</v>
          </cell>
          <cell r="I201">
            <v>0</v>
          </cell>
          <cell r="J201">
            <v>0</v>
          </cell>
          <cell r="L201">
            <v>0</v>
          </cell>
          <cell r="M201">
            <v>0</v>
          </cell>
          <cell r="N201">
            <v>0</v>
          </cell>
        </row>
        <row r="202">
          <cell r="D202" t="str">
            <v>Work-in-Progress / Other</v>
          </cell>
          <cell r="I202">
            <v>0</v>
          </cell>
          <cell r="J202">
            <v>0</v>
          </cell>
          <cell r="L202">
            <v>0</v>
          </cell>
          <cell r="M202">
            <v>0</v>
          </cell>
          <cell r="N202">
            <v>0</v>
          </cell>
        </row>
        <row r="204">
          <cell r="C204" t="str">
            <v>Total Fixed Assets</v>
          </cell>
          <cell r="F204">
            <v>0</v>
          </cell>
          <cell r="H204">
            <v>0</v>
          </cell>
          <cell r="I204">
            <v>0</v>
          </cell>
          <cell r="J204">
            <v>0</v>
          </cell>
          <cell r="L204">
            <v>0</v>
          </cell>
          <cell r="M204">
            <v>0</v>
          </cell>
          <cell r="N204">
            <v>0</v>
          </cell>
          <cell r="O204">
            <v>0</v>
          </cell>
          <cell r="P204">
            <v>0</v>
          </cell>
        </row>
        <row r="206">
          <cell r="D206" t="str">
            <v>Other Non-Current Assets</v>
          </cell>
        </row>
        <row r="207">
          <cell r="D207" t="str">
            <v>Investment Properties</v>
          </cell>
          <cell r="I207">
            <v>0</v>
          </cell>
          <cell r="J207">
            <v>0</v>
          </cell>
        </row>
        <row r="208">
          <cell r="D208" t="str">
            <v>Investments</v>
          </cell>
          <cell r="I208">
            <v>0</v>
          </cell>
          <cell r="J208">
            <v>0</v>
          </cell>
        </row>
        <row r="209">
          <cell r="D209" t="str">
            <v>Goodwill</v>
          </cell>
          <cell r="I209">
            <v>0</v>
          </cell>
          <cell r="J209">
            <v>0</v>
          </cell>
        </row>
        <row r="210">
          <cell r="D210" t="str">
            <v>Associates</v>
          </cell>
          <cell r="I210">
            <v>0</v>
          </cell>
          <cell r="J210">
            <v>0</v>
          </cell>
        </row>
        <row r="211">
          <cell r="D211" t="str">
            <v>Deferred Tax Asset</v>
          </cell>
          <cell r="I211">
            <v>0</v>
          </cell>
          <cell r="J211">
            <v>0</v>
          </cell>
        </row>
        <row r="213">
          <cell r="C213" t="str">
            <v>Total Non-Current Assets</v>
          </cell>
          <cell r="F213">
            <v>0</v>
          </cell>
          <cell r="H213">
            <v>0</v>
          </cell>
          <cell r="I213">
            <v>0</v>
          </cell>
          <cell r="J213">
            <v>0</v>
          </cell>
          <cell r="L213">
            <v>0</v>
          </cell>
          <cell r="M213">
            <v>0</v>
          </cell>
          <cell r="N213">
            <v>0</v>
          </cell>
          <cell r="O213">
            <v>0</v>
          </cell>
          <cell r="P213">
            <v>0</v>
          </cell>
        </row>
        <row r="215">
          <cell r="C215" t="str">
            <v>Personal Liabilities (&gt; 1yr)</v>
          </cell>
          <cell r="I215">
            <v>0</v>
          </cell>
          <cell r="J215">
            <v>0</v>
          </cell>
        </row>
        <row r="217">
          <cell r="C217" t="str">
            <v>CAPITAL EMPLOYED Before SG Allocations</v>
          </cell>
          <cell r="F217">
            <v>0</v>
          </cell>
          <cell r="H217">
            <v>0</v>
          </cell>
          <cell r="I217">
            <v>0</v>
          </cell>
          <cell r="J217">
            <v>0</v>
          </cell>
          <cell r="L217">
            <v>0</v>
          </cell>
          <cell r="M217">
            <v>0</v>
          </cell>
          <cell r="N217">
            <v>0</v>
          </cell>
          <cell r="O217">
            <v>0</v>
          </cell>
          <cell r="P217">
            <v>0</v>
          </cell>
        </row>
        <row r="219">
          <cell r="D219" t="str">
            <v>Allocation of Support Groups</v>
          </cell>
        </row>
        <row r="220">
          <cell r="D220" t="str">
            <v>Information Services</v>
          </cell>
          <cell r="I220">
            <v>0</v>
          </cell>
          <cell r="J220">
            <v>0</v>
          </cell>
        </row>
        <row r="221">
          <cell r="D221" t="str">
            <v>Corporate</v>
          </cell>
          <cell r="I221">
            <v>0</v>
          </cell>
          <cell r="J221">
            <v>0</v>
          </cell>
        </row>
        <row r="222">
          <cell r="D222" t="str">
            <v>Company Reserve</v>
          </cell>
          <cell r="I222">
            <v>0</v>
          </cell>
          <cell r="J222">
            <v>0</v>
          </cell>
        </row>
        <row r="224">
          <cell r="C224" t="str">
            <v>Total Support Group Allocations</v>
          </cell>
          <cell r="F224">
            <v>0</v>
          </cell>
          <cell r="H224">
            <v>0</v>
          </cell>
          <cell r="I224">
            <v>0</v>
          </cell>
          <cell r="J224">
            <v>0</v>
          </cell>
          <cell r="L224">
            <v>0</v>
          </cell>
          <cell r="M224">
            <v>0</v>
          </cell>
          <cell r="N224">
            <v>0</v>
          </cell>
          <cell r="O224">
            <v>0</v>
          </cell>
          <cell r="P224">
            <v>0</v>
          </cell>
        </row>
        <row r="226">
          <cell r="C226" t="str">
            <v>CAPITAL EMPLOYED After SG Allocations</v>
          </cell>
          <cell r="F226">
            <v>0</v>
          </cell>
          <cell r="H226">
            <v>0</v>
          </cell>
          <cell r="I226">
            <v>0</v>
          </cell>
          <cell r="J226">
            <v>0</v>
          </cell>
          <cell r="L226">
            <v>0</v>
          </cell>
          <cell r="M226">
            <v>0</v>
          </cell>
          <cell r="N226">
            <v>0</v>
          </cell>
          <cell r="O226">
            <v>0</v>
          </cell>
          <cell r="P226">
            <v>0</v>
          </cell>
        </row>
        <row r="230">
          <cell r="B230" t="str">
            <v>LETTERS - MANAGEMENT</v>
          </cell>
        </row>
        <row r="231">
          <cell r="B231" t="str">
            <v>Base Operations</v>
          </cell>
        </row>
        <row r="232">
          <cell r="B232" t="str">
            <v>Fixed Assets Schedule</v>
          </cell>
        </row>
        <row r="234">
          <cell r="F234" t="str">
            <v>Actual</v>
          </cell>
          <cell r="H234" t="str">
            <v>Budget</v>
          </cell>
          <cell r="I234" t="str">
            <v>Target</v>
          </cell>
          <cell r="J234" t="str">
            <v>Outturn</v>
          </cell>
          <cell r="L234" t="str">
            <v>Plan</v>
          </cell>
          <cell r="M234" t="str">
            <v>Plan</v>
          </cell>
          <cell r="N234" t="str">
            <v>Plan</v>
          </cell>
          <cell r="O234" t="str">
            <v>Plan</v>
          </cell>
          <cell r="P234" t="str">
            <v>Plan</v>
          </cell>
        </row>
        <row r="235">
          <cell r="F235" t="str">
            <v>1997/98</v>
          </cell>
          <cell r="H235" t="str">
            <v>1998/99</v>
          </cell>
          <cell r="I235" t="str">
            <v>1998/99</v>
          </cell>
          <cell r="J235" t="str">
            <v>1998/99</v>
          </cell>
          <cell r="L235" t="str">
            <v>1999/00</v>
          </cell>
          <cell r="M235" t="str">
            <v>2000/01</v>
          </cell>
          <cell r="N235" t="str">
            <v>2001/02</v>
          </cell>
          <cell r="O235" t="str">
            <v>2002/03</v>
          </cell>
          <cell r="P235" t="str">
            <v>2003/04</v>
          </cell>
        </row>
        <row r="236">
          <cell r="F236" t="str">
            <v>$k</v>
          </cell>
          <cell r="H236" t="str">
            <v>$k</v>
          </cell>
          <cell r="I236" t="str">
            <v>$k</v>
          </cell>
          <cell r="J236" t="str">
            <v>$k</v>
          </cell>
          <cell r="L236" t="str">
            <v>$k</v>
          </cell>
          <cell r="M236" t="str">
            <v>$k</v>
          </cell>
          <cell r="N236" t="str">
            <v>$k</v>
          </cell>
          <cell r="O236" t="str">
            <v>$k</v>
          </cell>
          <cell r="P236" t="str">
            <v>$k</v>
          </cell>
        </row>
        <row r="238">
          <cell r="D238" t="str">
            <v>Opening Net Fixed Assets Balance as at 1 April</v>
          </cell>
        </row>
        <row r="239">
          <cell r="D239" t="str">
            <v>Motor Vehicles</v>
          </cell>
        </row>
        <row r="240">
          <cell r="D240" t="str">
            <v>Furniture &amp; Fittings</v>
          </cell>
        </row>
        <row r="241">
          <cell r="D241" t="str">
            <v>Office Equipment</v>
          </cell>
        </row>
        <row r="242">
          <cell r="D242" t="str">
            <v>Computer Hardware/Software</v>
          </cell>
        </row>
        <row r="243">
          <cell r="D243" t="str">
            <v>General and Mail Processing Plant</v>
          </cell>
        </row>
        <row r="244">
          <cell r="D244" t="str">
            <v>Property</v>
          </cell>
        </row>
        <row r="245">
          <cell r="D245" t="str">
            <v xml:space="preserve">Work-in-Progress </v>
          </cell>
        </row>
        <row r="247">
          <cell r="C247" t="str">
            <v>Opening Fixed Assets</v>
          </cell>
          <cell r="H247">
            <v>0</v>
          </cell>
          <cell r="I247">
            <v>0</v>
          </cell>
          <cell r="J247">
            <v>0</v>
          </cell>
          <cell r="L247">
            <v>0</v>
          </cell>
          <cell r="M247">
            <v>0</v>
          </cell>
          <cell r="N247">
            <v>0</v>
          </cell>
          <cell r="O247">
            <v>0</v>
          </cell>
          <cell r="P247">
            <v>0</v>
          </cell>
        </row>
        <row r="249">
          <cell r="D249" t="str">
            <v>Purchases During the Year</v>
          </cell>
        </row>
        <row r="250">
          <cell r="D250" t="str">
            <v>Motor Vehicles</v>
          </cell>
        </row>
        <row r="251">
          <cell r="D251" t="str">
            <v>Furniture &amp; Fittings</v>
          </cell>
        </row>
        <row r="252">
          <cell r="D252" t="str">
            <v>Office Equipment</v>
          </cell>
        </row>
        <row r="253">
          <cell r="D253" t="str">
            <v>Computer Hardware/Software</v>
          </cell>
        </row>
        <row r="254">
          <cell r="D254" t="str">
            <v>General and Mail Processing Plant</v>
          </cell>
        </row>
        <row r="255">
          <cell r="D255" t="str">
            <v>Property</v>
          </cell>
        </row>
        <row r="256">
          <cell r="D256" t="str">
            <v>Work-in-Progress / Other</v>
          </cell>
        </row>
        <row r="258">
          <cell r="C258" t="str">
            <v>Total Capital Expenditure</v>
          </cell>
          <cell r="H258">
            <v>0</v>
          </cell>
          <cell r="I258">
            <v>0</v>
          </cell>
          <cell r="J258">
            <v>0</v>
          </cell>
          <cell r="L258">
            <v>0</v>
          </cell>
          <cell r="M258">
            <v>0</v>
          </cell>
          <cell r="N258">
            <v>0</v>
          </cell>
          <cell r="O258">
            <v>0</v>
          </cell>
          <cell r="P258">
            <v>0</v>
          </cell>
        </row>
        <row r="260">
          <cell r="D260" t="str">
            <v>Divestments at Book Value</v>
          </cell>
        </row>
        <row r="261">
          <cell r="D261" t="str">
            <v>Motor Vehicles</v>
          </cell>
        </row>
        <row r="262">
          <cell r="D262" t="str">
            <v>Furniture &amp; Fittings</v>
          </cell>
        </row>
        <row r="263">
          <cell r="D263" t="str">
            <v>Office Equipment</v>
          </cell>
        </row>
        <row r="264">
          <cell r="D264" t="str">
            <v>Computer Hardware/Software</v>
          </cell>
        </row>
        <row r="265">
          <cell r="D265" t="str">
            <v>General and Mail Processing Plant</v>
          </cell>
        </row>
        <row r="266">
          <cell r="D266" t="str">
            <v>Property</v>
          </cell>
        </row>
        <row r="267">
          <cell r="D267" t="str">
            <v xml:space="preserve">Work-in-Progress </v>
          </cell>
        </row>
        <row r="269">
          <cell r="C269" t="str">
            <v>Total Divestments</v>
          </cell>
          <cell r="H269">
            <v>0</v>
          </cell>
          <cell r="I269">
            <v>0</v>
          </cell>
          <cell r="J269">
            <v>0</v>
          </cell>
          <cell r="L269">
            <v>0</v>
          </cell>
          <cell r="M269">
            <v>0</v>
          </cell>
          <cell r="N269">
            <v>0</v>
          </cell>
          <cell r="O269">
            <v>0</v>
          </cell>
          <cell r="P269">
            <v>0</v>
          </cell>
        </row>
        <row r="271">
          <cell r="D271" t="str">
            <v>Net Transfers from Work In Progress</v>
          </cell>
        </row>
        <row r="272">
          <cell r="D272" t="str">
            <v>Motor Vehicles</v>
          </cell>
        </row>
        <row r="273">
          <cell r="D273" t="str">
            <v>Furniture &amp; Fittings</v>
          </cell>
        </row>
        <row r="274">
          <cell r="D274" t="str">
            <v>Office Equipment</v>
          </cell>
        </row>
        <row r="275">
          <cell r="D275" t="str">
            <v>Computer Hardware/Software</v>
          </cell>
        </row>
        <row r="276">
          <cell r="D276" t="str">
            <v>General and Mail Processing Plant</v>
          </cell>
        </row>
        <row r="277">
          <cell r="D277" t="str">
            <v>Property</v>
          </cell>
        </row>
        <row r="279">
          <cell r="C279" t="str">
            <v>Work in Progress Transfers</v>
          </cell>
          <cell r="H279">
            <v>0</v>
          </cell>
          <cell r="I279">
            <v>0</v>
          </cell>
          <cell r="J279">
            <v>0</v>
          </cell>
          <cell r="L279">
            <v>0</v>
          </cell>
          <cell r="M279">
            <v>0</v>
          </cell>
          <cell r="N279">
            <v>0</v>
          </cell>
          <cell r="O279">
            <v>0</v>
          </cell>
          <cell r="P279">
            <v>0</v>
          </cell>
        </row>
        <row r="281">
          <cell r="D281" t="str">
            <v>Depreciation Expense</v>
          </cell>
          <cell r="H281" t="str">
            <v>Residual Depn calculated below</v>
          </cell>
        </row>
        <row r="282">
          <cell r="D282" t="str">
            <v>Motor Vehicles</v>
          </cell>
          <cell r="H282">
            <v>0</v>
          </cell>
          <cell r="I282">
            <v>0</v>
          </cell>
          <cell r="J282">
            <v>0</v>
          </cell>
          <cell r="L282">
            <v>86.279999999999987</v>
          </cell>
          <cell r="M282">
            <v>88.436999999999983</v>
          </cell>
          <cell r="N282">
            <v>90.647924999999972</v>
          </cell>
        </row>
        <row r="283">
          <cell r="D283" t="str">
            <v>Furniture &amp; Fittings</v>
          </cell>
        </row>
        <row r="284">
          <cell r="D284" t="str">
            <v>Office Equipment</v>
          </cell>
        </row>
        <row r="285">
          <cell r="D285" t="str">
            <v>Computer Hardware/Software</v>
          </cell>
        </row>
        <row r="286">
          <cell r="D286" t="str">
            <v>General and Mail Processing Plant</v>
          </cell>
        </row>
        <row r="287">
          <cell r="D287" t="str">
            <v>Property</v>
          </cell>
        </row>
        <row r="289">
          <cell r="C289" t="str">
            <v>Depreciation Expense</v>
          </cell>
          <cell r="F289">
            <v>0</v>
          </cell>
          <cell r="H289">
            <v>0</v>
          </cell>
          <cell r="I289">
            <v>0</v>
          </cell>
          <cell r="J289">
            <v>0</v>
          </cell>
          <cell r="L289">
            <v>86.279999999999987</v>
          </cell>
          <cell r="M289">
            <v>88.436999999999983</v>
          </cell>
          <cell r="N289">
            <v>90.647924999999972</v>
          </cell>
          <cell r="O289">
            <v>0</v>
          </cell>
          <cell r="P289">
            <v>0</v>
          </cell>
        </row>
        <row r="291">
          <cell r="C291" t="str">
            <v>Gain/(Loss) on Sale of Property</v>
          </cell>
        </row>
        <row r="293">
          <cell r="C293" t="str">
            <v>Property Revaluations/(Write-downs)</v>
          </cell>
        </row>
        <row r="295">
          <cell r="D295" t="str">
            <v>Closing Net Fixed Assets Balance as at 31 March</v>
          </cell>
        </row>
        <row r="296">
          <cell r="D296" t="str">
            <v>Motor Vehicles</v>
          </cell>
          <cell r="H296">
            <v>0</v>
          </cell>
          <cell r="I296">
            <v>0</v>
          </cell>
          <cell r="J296">
            <v>0</v>
          </cell>
          <cell r="L296">
            <v>0</v>
          </cell>
          <cell r="M296">
            <v>0</v>
          </cell>
          <cell r="N296">
            <v>0</v>
          </cell>
          <cell r="O296">
            <v>0</v>
          </cell>
          <cell r="P296">
            <v>0</v>
          </cell>
        </row>
        <row r="297">
          <cell r="D297" t="str">
            <v>Furniture &amp; Fittings</v>
          </cell>
          <cell r="H297">
            <v>0</v>
          </cell>
          <cell r="I297">
            <v>0</v>
          </cell>
          <cell r="J297">
            <v>0</v>
          </cell>
          <cell r="L297">
            <v>0</v>
          </cell>
          <cell r="M297">
            <v>0</v>
          </cell>
          <cell r="N297">
            <v>0</v>
          </cell>
          <cell r="O297">
            <v>0</v>
          </cell>
          <cell r="P297">
            <v>0</v>
          </cell>
        </row>
        <row r="298">
          <cell r="D298" t="str">
            <v>Office Equipment</v>
          </cell>
          <cell r="H298">
            <v>0</v>
          </cell>
          <cell r="I298">
            <v>0</v>
          </cell>
          <cell r="J298">
            <v>0</v>
          </cell>
          <cell r="L298">
            <v>0</v>
          </cell>
          <cell r="M298">
            <v>0</v>
          </cell>
          <cell r="N298">
            <v>0</v>
          </cell>
          <cell r="O298">
            <v>0</v>
          </cell>
          <cell r="P298">
            <v>0</v>
          </cell>
        </row>
        <row r="299">
          <cell r="D299" t="str">
            <v>Computer Hardware/Software</v>
          </cell>
          <cell r="H299">
            <v>0</v>
          </cell>
          <cell r="I299">
            <v>0</v>
          </cell>
          <cell r="J299">
            <v>0</v>
          </cell>
          <cell r="L299">
            <v>0</v>
          </cell>
          <cell r="M299">
            <v>0</v>
          </cell>
          <cell r="N299">
            <v>0</v>
          </cell>
          <cell r="O299">
            <v>0</v>
          </cell>
          <cell r="P299">
            <v>0</v>
          </cell>
        </row>
        <row r="300">
          <cell r="D300" t="str">
            <v>General and Mail Processing Plant</v>
          </cell>
          <cell r="H300">
            <v>0</v>
          </cell>
          <cell r="I300">
            <v>0</v>
          </cell>
          <cell r="J300">
            <v>0</v>
          </cell>
          <cell r="L300">
            <v>0</v>
          </cell>
          <cell r="M300">
            <v>0</v>
          </cell>
          <cell r="N300">
            <v>0</v>
          </cell>
          <cell r="O300">
            <v>0</v>
          </cell>
          <cell r="P300">
            <v>0</v>
          </cell>
        </row>
        <row r="301">
          <cell r="D301" t="str">
            <v>Property</v>
          </cell>
          <cell r="H301">
            <v>0</v>
          </cell>
          <cell r="I301">
            <v>0</v>
          </cell>
          <cell r="J301">
            <v>0</v>
          </cell>
          <cell r="L301">
            <v>0</v>
          </cell>
          <cell r="M301">
            <v>0</v>
          </cell>
          <cell r="N301">
            <v>0</v>
          </cell>
          <cell r="O301">
            <v>0</v>
          </cell>
          <cell r="P301">
            <v>0</v>
          </cell>
        </row>
        <row r="302">
          <cell r="D302" t="str">
            <v xml:space="preserve">Work-in-Progress </v>
          </cell>
          <cell r="H302">
            <v>0</v>
          </cell>
          <cell r="I302">
            <v>0</v>
          </cell>
          <cell r="J302">
            <v>0</v>
          </cell>
          <cell r="L302">
            <v>0</v>
          </cell>
          <cell r="M302">
            <v>0</v>
          </cell>
          <cell r="N302">
            <v>0</v>
          </cell>
          <cell r="O302">
            <v>0</v>
          </cell>
          <cell r="P302">
            <v>0</v>
          </cell>
        </row>
        <row r="304">
          <cell r="C304" t="str">
            <v>CLOSING FIXED ASSETS</v>
          </cell>
          <cell r="H304">
            <v>0</v>
          </cell>
          <cell r="I304">
            <v>0</v>
          </cell>
          <cell r="J304">
            <v>0</v>
          </cell>
          <cell r="L304">
            <v>0</v>
          </cell>
          <cell r="M304">
            <v>0</v>
          </cell>
          <cell r="N304">
            <v>0</v>
          </cell>
          <cell r="O304">
            <v>0</v>
          </cell>
          <cell r="P304">
            <v>0</v>
          </cell>
        </row>
        <row r="308">
          <cell r="B308" t="str">
            <v>LETTERS - MANAGEMENT</v>
          </cell>
        </row>
        <row r="309">
          <cell r="B309" t="str">
            <v>Base Operations</v>
          </cell>
        </row>
        <row r="310">
          <cell r="B310" t="str">
            <v>Staff Numbers - Full Time Equivalents</v>
          </cell>
        </row>
        <row r="312">
          <cell r="F312" t="str">
            <v>Actual</v>
          </cell>
          <cell r="H312" t="str">
            <v>Budget</v>
          </cell>
          <cell r="I312" t="str">
            <v>Target</v>
          </cell>
          <cell r="J312" t="str">
            <v>Outturn</v>
          </cell>
          <cell r="L312" t="str">
            <v>Plan</v>
          </cell>
          <cell r="M312" t="str">
            <v>Plan</v>
          </cell>
          <cell r="N312" t="str">
            <v>Plan</v>
          </cell>
          <cell r="O312" t="str">
            <v>Plan</v>
          </cell>
          <cell r="P312" t="str">
            <v>Plan</v>
          </cell>
        </row>
        <row r="313">
          <cell r="F313" t="str">
            <v>1997/98</v>
          </cell>
          <cell r="H313" t="str">
            <v>1998/99</v>
          </cell>
          <cell r="I313" t="str">
            <v>1998/99</v>
          </cell>
          <cell r="J313" t="str">
            <v>1998/99</v>
          </cell>
          <cell r="L313" t="str">
            <v>1999/00</v>
          </cell>
          <cell r="M313" t="str">
            <v>2000/01</v>
          </cell>
          <cell r="N313" t="str">
            <v>2001/02</v>
          </cell>
          <cell r="O313" t="str">
            <v>2002/03</v>
          </cell>
          <cell r="P313" t="str">
            <v>2003/04</v>
          </cell>
        </row>
        <row r="314">
          <cell r="F314" t="str">
            <v>no.</v>
          </cell>
          <cell r="H314" t="str">
            <v>no.</v>
          </cell>
          <cell r="I314" t="str">
            <v>no.</v>
          </cell>
          <cell r="J314" t="str">
            <v>no.</v>
          </cell>
          <cell r="L314" t="str">
            <v>no.</v>
          </cell>
          <cell r="M314" t="str">
            <v>no.</v>
          </cell>
          <cell r="N314" t="str">
            <v>no.</v>
          </cell>
          <cell r="O314" t="str">
            <v>no.</v>
          </cell>
          <cell r="P314" t="str">
            <v>no.</v>
          </cell>
        </row>
        <row r="316">
          <cell r="C316" t="str">
            <v>Staff Numbers (FTE's) Employed at Year End</v>
          </cell>
        </row>
        <row r="317">
          <cell r="C317" t="str">
            <v>Management</v>
          </cell>
        </row>
        <row r="318">
          <cell r="C318" t="str">
            <v>Specialist</v>
          </cell>
        </row>
        <row r="319">
          <cell r="C319" t="str">
            <v>CEC</v>
          </cell>
        </row>
        <row r="321">
          <cell r="C321" t="str">
            <v>Total FTE's at Year End</v>
          </cell>
          <cell r="F321">
            <v>0</v>
          </cell>
          <cell r="H321">
            <v>0</v>
          </cell>
          <cell r="I321">
            <v>0</v>
          </cell>
          <cell r="J321">
            <v>0</v>
          </cell>
          <cell r="L321">
            <v>0</v>
          </cell>
          <cell r="M321">
            <v>0</v>
          </cell>
          <cell r="N321">
            <v>0</v>
          </cell>
          <cell r="O321">
            <v>0</v>
          </cell>
          <cell r="P321">
            <v>0</v>
          </cell>
        </row>
        <row r="323">
          <cell r="C323" t="str">
            <v>Average FTE's for the Year</v>
          </cell>
        </row>
      </sheetData>
      <sheetData sheetId="5" refreshError="1">
        <row r="6">
          <cell r="B6" t="str">
            <v>LETTERS - MANAGEMENT</v>
          </cell>
        </row>
        <row r="7">
          <cell r="B7" t="str">
            <v>Programme #1: Programme Description 1</v>
          </cell>
        </row>
        <row r="8">
          <cell r="B8" t="str">
            <v>Earnings Statement</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row>
        <row r="15">
          <cell r="D15" t="str">
            <v>FastPost</v>
          </cell>
        </row>
        <row r="16">
          <cell r="D16" t="str">
            <v>FreePost Business Reply</v>
          </cell>
        </row>
        <row r="17">
          <cell r="D17" t="str">
            <v>Business Post</v>
          </cell>
        </row>
        <row r="18">
          <cell r="D18" t="str">
            <v>Full Rate</v>
          </cell>
        </row>
        <row r="19">
          <cell r="D19" t="str">
            <v>Bulk Mail</v>
          </cell>
        </row>
        <row r="20">
          <cell r="D20" t="str">
            <v>Boxlink</v>
          </cell>
        </row>
        <row r="21">
          <cell r="D21" t="str">
            <v>Post Small Parcels</v>
          </cell>
        </row>
        <row r="22">
          <cell r="D22" t="str">
            <v>FastPost Small Parcels</v>
          </cell>
        </row>
        <row r="23">
          <cell r="D23" t="str">
            <v>Direct Marketing</v>
          </cell>
        </row>
        <row r="24">
          <cell r="D24" t="str">
            <v>Business Mail Centres</v>
          </cell>
        </row>
        <row r="25">
          <cell r="D25" t="str">
            <v>Telegram</v>
          </cell>
        </row>
        <row r="26">
          <cell r="D26" t="str">
            <v>NZPIL Revenue</v>
          </cell>
        </row>
        <row r="27">
          <cell r="D27" t="str">
            <v>Other Revenue</v>
          </cell>
        </row>
        <row r="29">
          <cell r="C29" t="str">
            <v>External Revenue</v>
          </cell>
          <cell r="F29">
            <v>0</v>
          </cell>
          <cell r="H29">
            <v>0</v>
          </cell>
          <cell r="I29">
            <v>0</v>
          </cell>
          <cell r="J29">
            <v>0</v>
          </cell>
          <cell r="L29">
            <v>0</v>
          </cell>
          <cell r="M29">
            <v>0</v>
          </cell>
          <cell r="N29">
            <v>0</v>
          </cell>
          <cell r="O29">
            <v>0</v>
          </cell>
          <cell r="P29">
            <v>0</v>
          </cell>
        </row>
        <row r="31">
          <cell r="D31" t="str">
            <v>Internal Revenue</v>
          </cell>
        </row>
        <row r="32">
          <cell r="D32" t="str">
            <v>Counter TP Revenue</v>
          </cell>
        </row>
        <row r="33">
          <cell r="D33" t="str">
            <v>Acceptance TP Revenue</v>
          </cell>
        </row>
        <row r="34">
          <cell r="D34" t="str">
            <v>Processing TP Revenue</v>
          </cell>
        </row>
        <row r="35">
          <cell r="D35" t="str">
            <v>Transport TP Revenue</v>
          </cell>
        </row>
        <row r="36">
          <cell r="D36" t="str">
            <v>Delivery TP Revenue</v>
          </cell>
        </row>
        <row r="37">
          <cell r="D37" t="str">
            <v>Customer Interface TP Revenue</v>
          </cell>
        </row>
        <row r="38">
          <cell r="D38" t="str">
            <v>Consultancy / Admin TP Revenue</v>
          </cell>
        </row>
        <row r="39">
          <cell r="D39" t="str">
            <v>Bundled Services TP Revenue</v>
          </cell>
        </row>
        <row r="40">
          <cell r="D40" t="str">
            <v>Product &amp; Service TP Revenue</v>
          </cell>
        </row>
        <row r="41">
          <cell r="D41" t="str">
            <v>IS TP Revenue</v>
          </cell>
        </row>
        <row r="43">
          <cell r="C43" t="str">
            <v>Internal Revenue</v>
          </cell>
          <cell r="F43">
            <v>0</v>
          </cell>
          <cell r="H43">
            <v>0</v>
          </cell>
          <cell r="I43">
            <v>0</v>
          </cell>
          <cell r="J43">
            <v>0</v>
          </cell>
          <cell r="L43">
            <v>0</v>
          </cell>
          <cell r="M43">
            <v>0</v>
          </cell>
          <cell r="N43">
            <v>0</v>
          </cell>
          <cell r="O43">
            <v>0</v>
          </cell>
          <cell r="P43">
            <v>0</v>
          </cell>
        </row>
        <row r="45">
          <cell r="C45" t="str">
            <v>TOTAL REVENUE</v>
          </cell>
          <cell r="F45">
            <v>0</v>
          </cell>
          <cell r="H45">
            <v>0</v>
          </cell>
          <cell r="I45">
            <v>0</v>
          </cell>
          <cell r="J45">
            <v>0</v>
          </cell>
          <cell r="L45">
            <v>0</v>
          </cell>
          <cell r="M45">
            <v>0</v>
          </cell>
          <cell r="N45">
            <v>0</v>
          </cell>
          <cell r="O45">
            <v>0</v>
          </cell>
          <cell r="P45">
            <v>0</v>
          </cell>
        </row>
        <row r="47">
          <cell r="D47" t="str">
            <v>External Expenditure</v>
          </cell>
        </row>
        <row r="48">
          <cell r="D48" t="str">
            <v>Personnel</v>
          </cell>
          <cell r="F48">
            <v>0</v>
          </cell>
          <cell r="H48">
            <v>0</v>
          </cell>
          <cell r="I48">
            <v>0</v>
          </cell>
          <cell r="J48">
            <v>0</v>
          </cell>
          <cell r="L48">
            <v>0</v>
          </cell>
          <cell r="M48">
            <v>0</v>
          </cell>
          <cell r="N48">
            <v>0</v>
          </cell>
          <cell r="O48">
            <v>0</v>
          </cell>
          <cell r="P48">
            <v>0</v>
          </cell>
        </row>
        <row r="49">
          <cell r="D49" t="str">
            <v>Severances</v>
          </cell>
          <cell r="F49">
            <v>0</v>
          </cell>
          <cell r="H49">
            <v>0</v>
          </cell>
          <cell r="I49">
            <v>0</v>
          </cell>
          <cell r="J49">
            <v>0</v>
          </cell>
          <cell r="L49">
            <v>0</v>
          </cell>
          <cell r="M49">
            <v>0</v>
          </cell>
          <cell r="N49">
            <v>0</v>
          </cell>
          <cell r="O49">
            <v>0</v>
          </cell>
          <cell r="P49">
            <v>0</v>
          </cell>
        </row>
        <row r="50">
          <cell r="D50" t="str">
            <v>Accommodation</v>
          </cell>
          <cell r="F50">
            <v>0</v>
          </cell>
          <cell r="H50">
            <v>0</v>
          </cell>
          <cell r="I50">
            <v>0</v>
          </cell>
          <cell r="J50">
            <v>0</v>
          </cell>
          <cell r="L50">
            <v>0</v>
          </cell>
          <cell r="M50">
            <v>0</v>
          </cell>
          <cell r="N50">
            <v>0</v>
          </cell>
          <cell r="O50">
            <v>0</v>
          </cell>
          <cell r="P50">
            <v>0</v>
          </cell>
        </row>
        <row r="51">
          <cell r="D51" t="str">
            <v>Delivery Network</v>
          </cell>
          <cell r="F51">
            <v>0</v>
          </cell>
          <cell r="H51">
            <v>0</v>
          </cell>
          <cell r="I51">
            <v>0</v>
          </cell>
          <cell r="J51">
            <v>0</v>
          </cell>
          <cell r="L51">
            <v>0</v>
          </cell>
          <cell r="M51">
            <v>0</v>
          </cell>
          <cell r="N51">
            <v>0</v>
          </cell>
          <cell r="O51">
            <v>0</v>
          </cell>
          <cell r="P51">
            <v>0</v>
          </cell>
        </row>
        <row r="52">
          <cell r="D52" t="str">
            <v>Marketing</v>
          </cell>
          <cell r="F52">
            <v>0</v>
          </cell>
          <cell r="H52">
            <v>0</v>
          </cell>
          <cell r="I52">
            <v>0</v>
          </cell>
          <cell r="J52">
            <v>0</v>
          </cell>
          <cell r="L52">
            <v>0</v>
          </cell>
          <cell r="M52">
            <v>0</v>
          </cell>
          <cell r="N52">
            <v>0</v>
          </cell>
          <cell r="O52">
            <v>0</v>
          </cell>
          <cell r="P52">
            <v>0</v>
          </cell>
        </row>
        <row r="53">
          <cell r="D53" t="str">
            <v>Communications &amp; Computer</v>
          </cell>
          <cell r="F53">
            <v>0</v>
          </cell>
          <cell r="H53">
            <v>0</v>
          </cell>
          <cell r="I53">
            <v>0</v>
          </cell>
          <cell r="J53">
            <v>0</v>
          </cell>
          <cell r="L53">
            <v>0</v>
          </cell>
          <cell r="M53">
            <v>0</v>
          </cell>
          <cell r="N53">
            <v>0</v>
          </cell>
          <cell r="O53">
            <v>0</v>
          </cell>
          <cell r="P53">
            <v>0</v>
          </cell>
        </row>
        <row r="54">
          <cell r="D54" t="str">
            <v>Other Expenditure</v>
          </cell>
          <cell r="F54">
            <v>0</v>
          </cell>
          <cell r="H54">
            <v>0</v>
          </cell>
          <cell r="I54">
            <v>0</v>
          </cell>
          <cell r="J54">
            <v>0</v>
          </cell>
          <cell r="L54">
            <v>0</v>
          </cell>
          <cell r="M54">
            <v>0</v>
          </cell>
          <cell r="N54">
            <v>0</v>
          </cell>
          <cell r="O54">
            <v>0</v>
          </cell>
          <cell r="P54">
            <v>0</v>
          </cell>
        </row>
        <row r="55">
          <cell r="D55" t="str">
            <v>Depreciation &amp; Amortisation</v>
          </cell>
          <cell r="F55">
            <v>0</v>
          </cell>
          <cell r="H55">
            <v>0</v>
          </cell>
          <cell r="I55">
            <v>0</v>
          </cell>
          <cell r="J55">
            <v>0</v>
          </cell>
          <cell r="L55">
            <v>0</v>
          </cell>
          <cell r="M55">
            <v>0</v>
          </cell>
          <cell r="N55">
            <v>0</v>
          </cell>
          <cell r="O55">
            <v>0</v>
          </cell>
          <cell r="P55">
            <v>0</v>
          </cell>
        </row>
        <row r="57">
          <cell r="C57" t="str">
            <v>External Expenditure</v>
          </cell>
          <cell r="F57">
            <v>0</v>
          </cell>
          <cell r="H57">
            <v>0</v>
          </cell>
          <cell r="I57">
            <v>0</v>
          </cell>
          <cell r="J57">
            <v>0</v>
          </cell>
          <cell r="L57">
            <v>0</v>
          </cell>
          <cell r="M57">
            <v>0</v>
          </cell>
          <cell r="N57">
            <v>0</v>
          </cell>
          <cell r="O57">
            <v>0</v>
          </cell>
          <cell r="P57">
            <v>0</v>
          </cell>
        </row>
        <row r="59">
          <cell r="C59" t="str">
            <v>Internal Expenditure</v>
          </cell>
          <cell r="F59">
            <v>0</v>
          </cell>
          <cell r="H59">
            <v>0</v>
          </cell>
          <cell r="I59">
            <v>0</v>
          </cell>
          <cell r="J59">
            <v>0</v>
          </cell>
          <cell r="L59">
            <v>0</v>
          </cell>
          <cell r="M59">
            <v>0</v>
          </cell>
          <cell r="N59">
            <v>0</v>
          </cell>
          <cell r="O59">
            <v>0</v>
          </cell>
          <cell r="P59">
            <v>0</v>
          </cell>
        </row>
        <row r="61">
          <cell r="C61" t="str">
            <v>TOTAL EXPENDITURE</v>
          </cell>
          <cell r="F61">
            <v>0</v>
          </cell>
          <cell r="H61">
            <v>0</v>
          </cell>
          <cell r="I61">
            <v>0</v>
          </cell>
          <cell r="J61">
            <v>0</v>
          </cell>
          <cell r="L61">
            <v>0</v>
          </cell>
          <cell r="M61">
            <v>0</v>
          </cell>
          <cell r="N61">
            <v>0</v>
          </cell>
          <cell r="O61">
            <v>0</v>
          </cell>
          <cell r="P61">
            <v>0</v>
          </cell>
        </row>
        <row r="63">
          <cell r="C63" t="str">
            <v>EARNINGS BEFORE INTEREST &amp; TAX</v>
          </cell>
          <cell r="F63">
            <v>0</v>
          </cell>
          <cell r="H63">
            <v>0</v>
          </cell>
          <cell r="I63">
            <v>0</v>
          </cell>
          <cell r="J63">
            <v>0</v>
          </cell>
          <cell r="L63">
            <v>0</v>
          </cell>
          <cell r="M63">
            <v>0</v>
          </cell>
          <cell r="N63">
            <v>0</v>
          </cell>
          <cell r="O63">
            <v>0</v>
          </cell>
          <cell r="P63">
            <v>0</v>
          </cell>
        </row>
        <row r="65">
          <cell r="D65" t="str">
            <v>Net Financing Costs</v>
          </cell>
        </row>
        <row r="66">
          <cell r="D66" t="str">
            <v>Interest Revenue</v>
          </cell>
        </row>
        <row r="67">
          <cell r="D67" t="str">
            <v>Interest Expenditure</v>
          </cell>
        </row>
        <row r="69">
          <cell r="C69" t="str">
            <v>Net Financing Costs</v>
          </cell>
          <cell r="F69">
            <v>0</v>
          </cell>
          <cell r="H69">
            <v>0</v>
          </cell>
          <cell r="I69">
            <v>0</v>
          </cell>
          <cell r="J69">
            <v>0</v>
          </cell>
          <cell r="L69">
            <v>0</v>
          </cell>
          <cell r="M69">
            <v>0</v>
          </cell>
          <cell r="N69">
            <v>0</v>
          </cell>
          <cell r="O69">
            <v>0</v>
          </cell>
          <cell r="P69">
            <v>0</v>
          </cell>
        </row>
        <row r="71">
          <cell r="C71" t="str">
            <v>Abnormal Items Revenue/(Cost)</v>
          </cell>
        </row>
        <row r="72">
          <cell r="C72" t="str">
            <v>Gain/(Loss) on Sale of Property</v>
          </cell>
          <cell r="F72">
            <v>0</v>
          </cell>
          <cell r="H72">
            <v>0</v>
          </cell>
          <cell r="I72">
            <v>0</v>
          </cell>
          <cell r="J72">
            <v>0</v>
          </cell>
          <cell r="L72">
            <v>0</v>
          </cell>
          <cell r="M72">
            <v>0</v>
          </cell>
          <cell r="N72">
            <v>0</v>
          </cell>
          <cell r="O72">
            <v>0</v>
          </cell>
          <cell r="P72">
            <v>0</v>
          </cell>
        </row>
        <row r="73">
          <cell r="C73" t="str">
            <v>Property Revaluations</v>
          </cell>
          <cell r="F73">
            <v>0</v>
          </cell>
          <cell r="H73">
            <v>0</v>
          </cell>
          <cell r="I73">
            <v>0</v>
          </cell>
          <cell r="J73">
            <v>0</v>
          </cell>
          <cell r="L73">
            <v>0</v>
          </cell>
          <cell r="M73">
            <v>0</v>
          </cell>
          <cell r="N73">
            <v>0</v>
          </cell>
          <cell r="O73">
            <v>0</v>
          </cell>
          <cell r="P73">
            <v>0</v>
          </cell>
        </row>
        <row r="75">
          <cell r="C75" t="str">
            <v>Net Profit Before Tax</v>
          </cell>
          <cell r="F75">
            <v>0</v>
          </cell>
          <cell r="H75">
            <v>0</v>
          </cell>
          <cell r="I75">
            <v>0</v>
          </cell>
          <cell r="J75">
            <v>0</v>
          </cell>
          <cell r="L75">
            <v>0</v>
          </cell>
          <cell r="M75">
            <v>0</v>
          </cell>
          <cell r="N75">
            <v>0</v>
          </cell>
          <cell r="O75">
            <v>0</v>
          </cell>
          <cell r="P75">
            <v>0</v>
          </cell>
        </row>
        <row r="77">
          <cell r="C77" t="str">
            <v>Income Tax</v>
          </cell>
          <cell r="F77">
            <v>0</v>
          </cell>
          <cell r="H77">
            <v>0</v>
          </cell>
          <cell r="I77">
            <v>0</v>
          </cell>
          <cell r="J77">
            <v>0</v>
          </cell>
          <cell r="L77">
            <v>0</v>
          </cell>
          <cell r="M77">
            <v>0</v>
          </cell>
          <cell r="N77">
            <v>0</v>
          </cell>
          <cell r="O77">
            <v>0</v>
          </cell>
          <cell r="P77">
            <v>0</v>
          </cell>
        </row>
        <row r="79">
          <cell r="C79" t="str">
            <v>Associates</v>
          </cell>
        </row>
        <row r="81">
          <cell r="C81" t="str">
            <v>NET PROFIT AFTER TAX</v>
          </cell>
          <cell r="F81">
            <v>0</v>
          </cell>
          <cell r="H81">
            <v>0</v>
          </cell>
          <cell r="I81">
            <v>0</v>
          </cell>
          <cell r="J81">
            <v>0</v>
          </cell>
          <cell r="L81">
            <v>0</v>
          </cell>
          <cell r="M81">
            <v>0</v>
          </cell>
          <cell r="N81">
            <v>0</v>
          </cell>
          <cell r="O81">
            <v>0</v>
          </cell>
          <cell r="P81">
            <v>0</v>
          </cell>
        </row>
        <row r="85">
          <cell r="B85" t="str">
            <v>LETTERS - MANAGEMENT</v>
          </cell>
        </row>
        <row r="86">
          <cell r="B86" t="str">
            <v>Programme #1: Programme Description 1</v>
          </cell>
        </row>
        <row r="87">
          <cell r="B87" t="str">
            <v>Expenditure Detail</v>
          </cell>
        </row>
        <row r="89">
          <cell r="F89" t="str">
            <v>Actual</v>
          </cell>
          <cell r="H89" t="str">
            <v>Budget</v>
          </cell>
          <cell r="I89" t="str">
            <v>Target</v>
          </cell>
          <cell r="J89" t="str">
            <v>Outturn</v>
          </cell>
          <cell r="L89" t="str">
            <v>Plan</v>
          </cell>
          <cell r="M89" t="str">
            <v>Plan</v>
          </cell>
          <cell r="N89" t="str">
            <v>Plan</v>
          </cell>
          <cell r="O89" t="str">
            <v>Plan</v>
          </cell>
          <cell r="P89" t="str">
            <v>Plan</v>
          </cell>
        </row>
        <row r="90">
          <cell r="F90" t="str">
            <v>1997/98</v>
          </cell>
          <cell r="H90" t="str">
            <v>1998/99</v>
          </cell>
          <cell r="I90" t="str">
            <v>1998/99</v>
          </cell>
          <cell r="J90" t="str">
            <v>1998/99</v>
          </cell>
          <cell r="L90" t="str">
            <v>1999/00</v>
          </cell>
          <cell r="M90" t="str">
            <v>2000/01</v>
          </cell>
          <cell r="N90" t="str">
            <v>2001/02</v>
          </cell>
          <cell r="O90" t="str">
            <v>2002/03</v>
          </cell>
          <cell r="P90" t="str">
            <v>2003/04</v>
          </cell>
        </row>
        <row r="91">
          <cell r="F91" t="str">
            <v>$k</v>
          </cell>
          <cell r="H91" t="str">
            <v>$k</v>
          </cell>
          <cell r="I91" t="str">
            <v>$k</v>
          </cell>
          <cell r="J91" t="str">
            <v>$k</v>
          </cell>
          <cell r="L91" t="str">
            <v>$k</v>
          </cell>
          <cell r="M91" t="str">
            <v>$k</v>
          </cell>
          <cell r="N91" t="str">
            <v>$k</v>
          </cell>
          <cell r="O91" t="str">
            <v>$k</v>
          </cell>
          <cell r="P91" t="str">
            <v>$k</v>
          </cell>
        </row>
        <row r="93">
          <cell r="D93" t="str">
            <v>Salaries, Overtime &amp; Allow (excl lump sums)</v>
          </cell>
        </row>
        <row r="94">
          <cell r="D94" t="str">
            <v>Lump Sums - Bonuses</v>
          </cell>
        </row>
        <row r="95">
          <cell r="D95" t="str">
            <v>Lump Sums - Other</v>
          </cell>
        </row>
        <row r="96">
          <cell r="D96" t="str">
            <v>Other Personnel</v>
          </cell>
        </row>
        <row r="97">
          <cell r="D97" t="str">
            <v>Superannuation</v>
          </cell>
        </row>
        <row r="98">
          <cell r="D98" t="str">
            <v>ACC Levies and Penalties</v>
          </cell>
        </row>
        <row r="99">
          <cell r="D99" t="str">
            <v>Uniforms, Misc. Benefits (incl Med. Insurance)</v>
          </cell>
        </row>
        <row r="100">
          <cell r="D100" t="str">
            <v>Training, Transfers and Travel</v>
          </cell>
        </row>
        <row r="102">
          <cell r="C102" t="str">
            <v>Personnel Expenditure (Excl Severances)</v>
          </cell>
          <cell r="F102">
            <v>0</v>
          </cell>
          <cell r="H102">
            <v>0</v>
          </cell>
          <cell r="I102">
            <v>0</v>
          </cell>
          <cell r="J102">
            <v>0</v>
          </cell>
          <cell r="L102">
            <v>0</v>
          </cell>
          <cell r="M102">
            <v>0</v>
          </cell>
          <cell r="N102">
            <v>0</v>
          </cell>
          <cell r="O102">
            <v>0</v>
          </cell>
          <cell r="P102">
            <v>0</v>
          </cell>
        </row>
        <row r="104">
          <cell r="C104" t="str">
            <v>Severances</v>
          </cell>
          <cell r="L104">
            <v>0</v>
          </cell>
        </row>
        <row r="106">
          <cell r="D106" t="str">
            <v>Rent Paid to Externals</v>
          </cell>
        </row>
        <row r="107">
          <cell r="D107" t="str">
            <v>Rent Charges - NZPPL</v>
          </cell>
        </row>
        <row r="108">
          <cell r="D108" t="str">
            <v>Outgoings Charge - NZPPL</v>
          </cell>
        </row>
        <row r="109">
          <cell r="D109" t="str">
            <v>Other Accommodation Costs</v>
          </cell>
        </row>
        <row r="111">
          <cell r="C111" t="str">
            <v>Accommodation Expenditure</v>
          </cell>
          <cell r="F111">
            <v>0</v>
          </cell>
          <cell r="H111">
            <v>0</v>
          </cell>
          <cell r="I111">
            <v>0</v>
          </cell>
          <cell r="J111">
            <v>0</v>
          </cell>
          <cell r="L111">
            <v>0</v>
          </cell>
          <cell r="M111">
            <v>0</v>
          </cell>
          <cell r="N111">
            <v>0</v>
          </cell>
          <cell r="O111">
            <v>0</v>
          </cell>
          <cell r="P111">
            <v>0</v>
          </cell>
        </row>
        <row r="113">
          <cell r="D113" t="str">
            <v>Carriage of Mails</v>
          </cell>
        </row>
        <row r="114">
          <cell r="D114" t="str">
            <v>Contract Delivery Costs</v>
          </cell>
        </row>
        <row r="115">
          <cell r="D115" t="str">
            <v>Transport Costs</v>
          </cell>
        </row>
        <row r="117">
          <cell r="C117" t="str">
            <v>Delivery Network Expenditure</v>
          </cell>
          <cell r="F117">
            <v>0</v>
          </cell>
          <cell r="H117">
            <v>0</v>
          </cell>
          <cell r="I117">
            <v>0</v>
          </cell>
          <cell r="J117">
            <v>0</v>
          </cell>
          <cell r="L117">
            <v>0</v>
          </cell>
          <cell r="M117">
            <v>0</v>
          </cell>
          <cell r="N117">
            <v>0</v>
          </cell>
          <cell r="O117">
            <v>0</v>
          </cell>
          <cell r="P117">
            <v>0</v>
          </cell>
        </row>
        <row r="119">
          <cell r="D119" t="str">
            <v>Advertising/Sponsorship/Public Relations</v>
          </cell>
        </row>
        <row r="120">
          <cell r="D120" t="str">
            <v>Research &amp; Consultancy</v>
          </cell>
        </row>
        <row r="121">
          <cell r="D121" t="str">
            <v>Other Marketing</v>
          </cell>
        </row>
        <row r="123">
          <cell r="C123" t="str">
            <v>Marketing Expenditure</v>
          </cell>
          <cell r="F123">
            <v>0</v>
          </cell>
          <cell r="H123">
            <v>0</v>
          </cell>
          <cell r="I123">
            <v>0</v>
          </cell>
          <cell r="J123">
            <v>0</v>
          </cell>
          <cell r="L123">
            <v>0</v>
          </cell>
          <cell r="M123">
            <v>0</v>
          </cell>
          <cell r="N123">
            <v>0</v>
          </cell>
          <cell r="O123">
            <v>0</v>
          </cell>
          <cell r="P123">
            <v>0</v>
          </cell>
        </row>
        <row r="125">
          <cell r="D125" t="str">
            <v>Communications Costs Allocated by IS</v>
          </cell>
        </row>
        <row r="126">
          <cell r="D126" t="str">
            <v>Other Communications Charges</v>
          </cell>
        </row>
        <row r="127">
          <cell r="D127" t="str">
            <v>Computer Costs Allocated by IS</v>
          </cell>
        </row>
        <row r="128">
          <cell r="D128" t="str">
            <v>Other Computer Charges</v>
          </cell>
        </row>
        <row r="130">
          <cell r="C130" t="str">
            <v>Communications &amp; Computer Expenditure</v>
          </cell>
          <cell r="F130">
            <v>0</v>
          </cell>
          <cell r="H130">
            <v>0</v>
          </cell>
          <cell r="I130">
            <v>0</v>
          </cell>
          <cell r="J130">
            <v>0</v>
          </cell>
          <cell r="L130">
            <v>0</v>
          </cell>
          <cell r="M130">
            <v>0</v>
          </cell>
          <cell r="N130">
            <v>0</v>
          </cell>
          <cell r="O130">
            <v>0</v>
          </cell>
          <cell r="P130">
            <v>0</v>
          </cell>
        </row>
        <row r="132">
          <cell r="D132" t="str">
            <v>COGS/Materials/Printing of Stamps</v>
          </cell>
        </row>
        <row r="133">
          <cell r="D133" t="str">
            <v>Plant &amp; Equipment</v>
          </cell>
        </row>
        <row r="134">
          <cell r="D134" t="str">
            <v>Compensation/Agency Payments</v>
          </cell>
        </row>
        <row r="135">
          <cell r="D135" t="str">
            <v>Office Expenses</v>
          </cell>
        </row>
        <row r="136">
          <cell r="D136" t="str">
            <v>Financial/Legal Expenses</v>
          </cell>
        </row>
        <row r="138">
          <cell r="C138" t="str">
            <v>Other Expenditure</v>
          </cell>
          <cell r="F138">
            <v>0</v>
          </cell>
          <cell r="H138">
            <v>0</v>
          </cell>
          <cell r="I138">
            <v>0</v>
          </cell>
          <cell r="J138">
            <v>0</v>
          </cell>
          <cell r="L138">
            <v>0</v>
          </cell>
          <cell r="M138">
            <v>0</v>
          </cell>
          <cell r="N138">
            <v>0</v>
          </cell>
          <cell r="O138">
            <v>0</v>
          </cell>
          <cell r="P138">
            <v>0</v>
          </cell>
        </row>
        <row r="140">
          <cell r="D140" t="str">
            <v>Depreciation (cf Capex Schedule)</v>
          </cell>
          <cell r="F140">
            <v>0</v>
          </cell>
          <cell r="H140">
            <v>0</v>
          </cell>
          <cell r="I140">
            <v>0</v>
          </cell>
          <cell r="J140">
            <v>0</v>
          </cell>
          <cell r="L140">
            <v>0</v>
          </cell>
          <cell r="M140">
            <v>0</v>
          </cell>
          <cell r="N140">
            <v>0</v>
          </cell>
          <cell r="O140">
            <v>0</v>
          </cell>
          <cell r="P140">
            <v>0</v>
          </cell>
        </row>
        <row r="141">
          <cell r="D141" t="str">
            <v>Goodwill Amortisation</v>
          </cell>
        </row>
        <row r="143">
          <cell r="C143" t="str">
            <v>Depreciation and Amortisation</v>
          </cell>
          <cell r="F143">
            <v>0</v>
          </cell>
          <cell r="H143">
            <v>0</v>
          </cell>
          <cell r="I143">
            <v>0</v>
          </cell>
          <cell r="J143">
            <v>0</v>
          </cell>
          <cell r="L143">
            <v>0</v>
          </cell>
          <cell r="M143">
            <v>0</v>
          </cell>
          <cell r="N143">
            <v>0</v>
          </cell>
          <cell r="O143">
            <v>0</v>
          </cell>
          <cell r="P143">
            <v>0</v>
          </cell>
        </row>
        <row r="145">
          <cell r="C145" t="str">
            <v>Total External Expenditure</v>
          </cell>
          <cell r="F145">
            <v>0</v>
          </cell>
          <cell r="H145">
            <v>0</v>
          </cell>
          <cell r="I145">
            <v>0</v>
          </cell>
          <cell r="J145">
            <v>0</v>
          </cell>
          <cell r="L145">
            <v>0</v>
          </cell>
          <cell r="M145">
            <v>0</v>
          </cell>
          <cell r="N145">
            <v>0</v>
          </cell>
          <cell r="O145">
            <v>0</v>
          </cell>
          <cell r="P145">
            <v>0</v>
          </cell>
        </row>
        <row r="147">
          <cell r="D147" t="str">
            <v>Internal Expenditure</v>
          </cell>
        </row>
        <row r="148">
          <cell r="D148" t="str">
            <v>Counter TP Expense</v>
          </cell>
        </row>
        <row r="149">
          <cell r="D149" t="str">
            <v>Acceptance TP Expense</v>
          </cell>
        </row>
        <row r="150">
          <cell r="D150" t="str">
            <v>Processing TP Expense</v>
          </cell>
        </row>
        <row r="151">
          <cell r="D151" t="str">
            <v>Transport TP Expense</v>
          </cell>
        </row>
        <row r="152">
          <cell r="D152" t="str">
            <v>Delivery TP Expense</v>
          </cell>
        </row>
        <row r="153">
          <cell r="D153" t="str">
            <v>Customer Interface TP Expense</v>
          </cell>
        </row>
        <row r="154">
          <cell r="D154" t="str">
            <v>Consultancy / Admin TP Expense</v>
          </cell>
        </row>
        <row r="155">
          <cell r="D155" t="str">
            <v>Bundled Services TP Expense</v>
          </cell>
        </row>
        <row r="156">
          <cell r="D156" t="str">
            <v>Product &amp; Service TP Expense</v>
          </cell>
        </row>
        <row r="157">
          <cell r="D157" t="str">
            <v>IS TP Expense</v>
          </cell>
        </row>
        <row r="159">
          <cell r="C159" t="str">
            <v>Internal Expenditure (Excl. Depn)</v>
          </cell>
          <cell r="F159">
            <v>0</v>
          </cell>
          <cell r="H159">
            <v>0</v>
          </cell>
          <cell r="I159">
            <v>0</v>
          </cell>
          <cell r="J159">
            <v>0</v>
          </cell>
          <cell r="L159">
            <v>0</v>
          </cell>
          <cell r="M159">
            <v>0</v>
          </cell>
          <cell r="N159">
            <v>0</v>
          </cell>
          <cell r="O159">
            <v>0</v>
          </cell>
          <cell r="P159">
            <v>0</v>
          </cell>
        </row>
        <row r="161">
          <cell r="C161" t="str">
            <v>TOTAL EXPENDITURE</v>
          </cell>
          <cell r="F161">
            <v>0</v>
          </cell>
          <cell r="H161">
            <v>0</v>
          </cell>
          <cell r="I161">
            <v>0</v>
          </cell>
          <cell r="J161">
            <v>0</v>
          </cell>
          <cell r="L161">
            <v>0</v>
          </cell>
          <cell r="M161">
            <v>0</v>
          </cell>
          <cell r="N161">
            <v>0</v>
          </cell>
          <cell r="O161">
            <v>0</v>
          </cell>
          <cell r="P161">
            <v>0</v>
          </cell>
        </row>
        <row r="165">
          <cell r="B165" t="str">
            <v>LETTERS - MANAGEMENT</v>
          </cell>
        </row>
        <row r="166">
          <cell r="B166" t="str">
            <v>Programme #1: Programme Description 1</v>
          </cell>
        </row>
        <row r="167">
          <cell r="B167" t="str">
            <v>Closing Capital Employed</v>
          </cell>
        </row>
        <row r="169">
          <cell r="F169" t="str">
            <v>Actual</v>
          </cell>
          <cell r="H169" t="str">
            <v>Budget</v>
          </cell>
          <cell r="I169" t="str">
            <v>Target</v>
          </cell>
          <cell r="J169" t="str">
            <v>Outturn</v>
          </cell>
          <cell r="L169" t="str">
            <v>Plan</v>
          </cell>
          <cell r="M169" t="str">
            <v>Plan</v>
          </cell>
          <cell r="N169" t="str">
            <v>Plan</v>
          </cell>
          <cell r="O169" t="str">
            <v>Plan</v>
          </cell>
          <cell r="P169" t="str">
            <v>Plan</v>
          </cell>
        </row>
        <row r="170">
          <cell r="F170" t="str">
            <v>1997/98</v>
          </cell>
          <cell r="H170" t="str">
            <v>1998/99</v>
          </cell>
          <cell r="I170" t="str">
            <v>1998/99</v>
          </cell>
          <cell r="J170" t="str">
            <v>1998/99</v>
          </cell>
          <cell r="L170" t="str">
            <v>1999/00</v>
          </cell>
          <cell r="M170" t="str">
            <v>2000/01</v>
          </cell>
          <cell r="N170" t="str">
            <v>2001/02</v>
          </cell>
          <cell r="O170" t="str">
            <v>2002/03</v>
          </cell>
          <cell r="P170" t="str">
            <v>2003/04</v>
          </cell>
        </row>
        <row r="171">
          <cell r="F171" t="str">
            <v>$k</v>
          </cell>
          <cell r="H171" t="str">
            <v>$k</v>
          </cell>
          <cell r="I171" t="str">
            <v>$k</v>
          </cell>
          <cell r="J171" t="str">
            <v>$k</v>
          </cell>
          <cell r="L171" t="str">
            <v>$k</v>
          </cell>
          <cell r="M171" t="str">
            <v>$k</v>
          </cell>
          <cell r="N171" t="str">
            <v>$k</v>
          </cell>
          <cell r="O171" t="str">
            <v>$k</v>
          </cell>
          <cell r="P171" t="str">
            <v>$k</v>
          </cell>
        </row>
        <row r="173">
          <cell r="D173" t="str">
            <v>Current Assets</v>
          </cell>
        </row>
        <row r="174">
          <cell r="D174" t="str">
            <v>Bank &amp; Short Term Investments</v>
          </cell>
        </row>
        <row r="175">
          <cell r="D175" t="str">
            <v>Operating Cash (Float)</v>
          </cell>
        </row>
        <row r="176">
          <cell r="D176" t="str">
            <v>Debtors &amp; Prepayments</v>
          </cell>
        </row>
        <row r="177">
          <cell r="D177" t="str">
            <v>Inventory</v>
          </cell>
        </row>
        <row r="178">
          <cell r="D178" t="str">
            <v>Property Intended for Sale</v>
          </cell>
        </row>
        <row r="180">
          <cell r="C180" t="str">
            <v>Total Current Assets</v>
          </cell>
          <cell r="F180">
            <v>0</v>
          </cell>
          <cell r="H180">
            <v>0</v>
          </cell>
          <cell r="I180">
            <v>0</v>
          </cell>
          <cell r="J180">
            <v>0</v>
          </cell>
          <cell r="L180">
            <v>0</v>
          </cell>
          <cell r="M180">
            <v>0</v>
          </cell>
          <cell r="N180">
            <v>0</v>
          </cell>
          <cell r="O180">
            <v>0</v>
          </cell>
          <cell r="P180">
            <v>0</v>
          </cell>
        </row>
        <row r="182">
          <cell r="D182" t="str">
            <v>Current Liabilities</v>
          </cell>
        </row>
        <row r="183">
          <cell r="D183" t="str">
            <v>Accounts Payable</v>
          </cell>
        </row>
        <row r="184">
          <cell r="D184" t="str">
            <v>Agency Creditors</v>
          </cell>
        </row>
        <row r="185">
          <cell r="D185" t="str">
            <v>Personnel Liabilities (&lt;1 yr)</v>
          </cell>
        </row>
        <row r="186">
          <cell r="D186" t="str">
            <v>Provision for Taxation</v>
          </cell>
        </row>
        <row r="187">
          <cell r="D187" t="str">
            <v>Provision for Dividend</v>
          </cell>
        </row>
        <row r="188">
          <cell r="D188" t="str">
            <v>Other Liabilities</v>
          </cell>
        </row>
        <row r="190">
          <cell r="C190" t="str">
            <v>Total Current Liabilities</v>
          </cell>
          <cell r="F190">
            <v>0</v>
          </cell>
          <cell r="H190">
            <v>0</v>
          </cell>
          <cell r="I190">
            <v>0</v>
          </cell>
          <cell r="J190">
            <v>0</v>
          </cell>
          <cell r="L190">
            <v>0</v>
          </cell>
          <cell r="M190">
            <v>0</v>
          </cell>
          <cell r="N190">
            <v>0</v>
          </cell>
          <cell r="O190">
            <v>0</v>
          </cell>
          <cell r="P190">
            <v>0</v>
          </cell>
        </row>
        <row r="192">
          <cell r="C192" t="str">
            <v>Net Working Capital</v>
          </cell>
          <cell r="F192">
            <v>0</v>
          </cell>
          <cell r="H192">
            <v>0</v>
          </cell>
          <cell r="I192">
            <v>0</v>
          </cell>
          <cell r="J192">
            <v>0</v>
          </cell>
          <cell r="L192">
            <v>0</v>
          </cell>
          <cell r="M192">
            <v>0</v>
          </cell>
          <cell r="N192">
            <v>0</v>
          </cell>
          <cell r="O192">
            <v>0</v>
          </cell>
          <cell r="P192">
            <v>0</v>
          </cell>
        </row>
        <row r="194">
          <cell r="D194" t="str">
            <v>Fixed Assets (Net of Accumulated Depreciation)</v>
          </cell>
        </row>
        <row r="195">
          <cell r="D195" t="str">
            <v>Motor Vehicles</v>
          </cell>
        </row>
        <row r="196">
          <cell r="D196" t="str">
            <v>Furniture &amp; Fittings</v>
          </cell>
        </row>
        <row r="197">
          <cell r="D197" t="str">
            <v>Office Equipment</v>
          </cell>
        </row>
        <row r="198">
          <cell r="D198" t="str">
            <v>Computer Hardware/Software</v>
          </cell>
        </row>
        <row r="199">
          <cell r="D199" t="str">
            <v>General Plant</v>
          </cell>
        </row>
        <row r="200">
          <cell r="D200" t="str">
            <v>Mail Processing Plant</v>
          </cell>
        </row>
        <row r="201">
          <cell r="D201" t="str">
            <v>Property</v>
          </cell>
        </row>
        <row r="202">
          <cell r="D202" t="str">
            <v>Work-in-Progress / Other</v>
          </cell>
        </row>
        <row r="204">
          <cell r="C204" t="str">
            <v>Total Fixed Assets</v>
          </cell>
          <cell r="F204">
            <v>0</v>
          </cell>
          <cell r="H204">
            <v>0</v>
          </cell>
          <cell r="I204">
            <v>0</v>
          </cell>
          <cell r="J204">
            <v>0</v>
          </cell>
          <cell r="L204">
            <v>0</v>
          </cell>
          <cell r="M204">
            <v>0</v>
          </cell>
          <cell r="N204">
            <v>0</v>
          </cell>
          <cell r="O204">
            <v>0</v>
          </cell>
          <cell r="P204">
            <v>0</v>
          </cell>
        </row>
        <row r="206">
          <cell r="D206" t="str">
            <v>Other Non-Current Assets</v>
          </cell>
        </row>
        <row r="207">
          <cell r="D207" t="str">
            <v>Investment Properties</v>
          </cell>
        </row>
        <row r="208">
          <cell r="D208" t="str">
            <v>Investments</v>
          </cell>
        </row>
        <row r="209">
          <cell r="D209" t="str">
            <v>Goodwill</v>
          </cell>
        </row>
        <row r="210">
          <cell r="D210" t="str">
            <v>Associates</v>
          </cell>
        </row>
        <row r="211">
          <cell r="D211" t="str">
            <v>Deferred Tax Asset</v>
          </cell>
        </row>
        <row r="213">
          <cell r="C213" t="str">
            <v>Total Non-Current Assets</v>
          </cell>
          <cell r="F213">
            <v>0</v>
          </cell>
          <cell r="H213">
            <v>0</v>
          </cell>
          <cell r="I213">
            <v>0</v>
          </cell>
          <cell r="J213">
            <v>0</v>
          </cell>
          <cell r="L213">
            <v>0</v>
          </cell>
          <cell r="M213">
            <v>0</v>
          </cell>
          <cell r="N213">
            <v>0</v>
          </cell>
          <cell r="O213">
            <v>0</v>
          </cell>
          <cell r="P213">
            <v>0</v>
          </cell>
        </row>
        <row r="215">
          <cell r="C215" t="str">
            <v>Personal Liabilities (&gt; 1yr)</v>
          </cell>
        </row>
        <row r="217">
          <cell r="C217" t="str">
            <v>CAPITAL EMPLOYED Before SG Allocations</v>
          </cell>
          <cell r="F217">
            <v>0</v>
          </cell>
          <cell r="H217">
            <v>0</v>
          </cell>
          <cell r="I217">
            <v>0</v>
          </cell>
          <cell r="J217">
            <v>0</v>
          </cell>
          <cell r="L217">
            <v>0</v>
          </cell>
          <cell r="M217">
            <v>0</v>
          </cell>
          <cell r="N217">
            <v>0</v>
          </cell>
          <cell r="O217">
            <v>0</v>
          </cell>
          <cell r="P217">
            <v>0</v>
          </cell>
        </row>
        <row r="219">
          <cell r="D219" t="str">
            <v>Allocation of Support Groups</v>
          </cell>
        </row>
        <row r="220">
          <cell r="D220" t="str">
            <v>Information Services</v>
          </cell>
        </row>
        <row r="221">
          <cell r="D221" t="str">
            <v>Corporate</v>
          </cell>
        </row>
        <row r="222">
          <cell r="D222" t="str">
            <v>Company Reserve</v>
          </cell>
        </row>
        <row r="224">
          <cell r="C224" t="str">
            <v>Total Support Group Allocations</v>
          </cell>
          <cell r="F224">
            <v>0</v>
          </cell>
          <cell r="H224">
            <v>0</v>
          </cell>
          <cell r="I224">
            <v>0</v>
          </cell>
          <cell r="J224">
            <v>0</v>
          </cell>
          <cell r="L224">
            <v>0</v>
          </cell>
          <cell r="M224">
            <v>0</v>
          </cell>
          <cell r="N224">
            <v>0</v>
          </cell>
          <cell r="O224">
            <v>0</v>
          </cell>
          <cell r="P224">
            <v>0</v>
          </cell>
        </row>
        <row r="226">
          <cell r="C226" t="str">
            <v>CAPITAL EMPLOYED After SG Allocations</v>
          </cell>
          <cell r="F226">
            <v>0</v>
          </cell>
          <cell r="H226">
            <v>0</v>
          </cell>
          <cell r="I226">
            <v>0</v>
          </cell>
          <cell r="J226">
            <v>0</v>
          </cell>
          <cell r="L226">
            <v>0</v>
          </cell>
          <cell r="M226">
            <v>0</v>
          </cell>
          <cell r="N226">
            <v>0</v>
          </cell>
          <cell r="O226">
            <v>0</v>
          </cell>
          <cell r="P226">
            <v>0</v>
          </cell>
        </row>
        <row r="230">
          <cell r="B230" t="str">
            <v>LETTERS - MANAGEMENT</v>
          </cell>
        </row>
        <row r="231">
          <cell r="B231" t="str">
            <v>Programme #1: Programme Description 1</v>
          </cell>
        </row>
        <row r="232">
          <cell r="B232" t="str">
            <v>Fixed Assets Schedule</v>
          </cell>
        </row>
        <row r="234">
          <cell r="F234" t="str">
            <v>Actual</v>
          </cell>
          <cell r="H234" t="str">
            <v>Budget</v>
          </cell>
          <cell r="I234" t="str">
            <v>Target</v>
          </cell>
          <cell r="J234" t="str">
            <v>Outturn</v>
          </cell>
          <cell r="L234" t="str">
            <v>Plan</v>
          </cell>
          <cell r="M234" t="str">
            <v>Plan</v>
          </cell>
          <cell r="N234" t="str">
            <v>Plan</v>
          </cell>
          <cell r="O234" t="str">
            <v>Plan</v>
          </cell>
          <cell r="P234" t="str">
            <v>Plan</v>
          </cell>
        </row>
        <row r="235">
          <cell r="F235" t="str">
            <v>1997/98</v>
          </cell>
          <cell r="H235" t="str">
            <v>1998/99</v>
          </cell>
          <cell r="I235" t="str">
            <v>1998/99</v>
          </cell>
          <cell r="J235" t="str">
            <v>1998/99</v>
          </cell>
          <cell r="L235" t="str">
            <v>1999/00</v>
          </cell>
          <cell r="M235" t="str">
            <v>2000/01</v>
          </cell>
          <cell r="N235" t="str">
            <v>2001/02</v>
          </cell>
          <cell r="O235" t="str">
            <v>2002/03</v>
          </cell>
          <cell r="P235" t="str">
            <v>2003/04</v>
          </cell>
        </row>
        <row r="236">
          <cell r="F236" t="str">
            <v>$k</v>
          </cell>
          <cell r="H236" t="str">
            <v>$k</v>
          </cell>
          <cell r="I236" t="str">
            <v>$k</v>
          </cell>
          <cell r="J236" t="str">
            <v>$k</v>
          </cell>
          <cell r="L236" t="str">
            <v>$k</v>
          </cell>
          <cell r="M236" t="str">
            <v>$k</v>
          </cell>
          <cell r="N236" t="str">
            <v>$k</v>
          </cell>
          <cell r="O236" t="str">
            <v>$k</v>
          </cell>
          <cell r="P236" t="str">
            <v>$k</v>
          </cell>
        </row>
        <row r="238">
          <cell r="D238" t="str">
            <v>Opening Net Fixed Assets Balance as at 1 April</v>
          </cell>
        </row>
        <row r="239">
          <cell r="D239" t="str">
            <v>Motor Vehicles</v>
          </cell>
        </row>
        <row r="240">
          <cell r="D240" t="str">
            <v>Furniture &amp; Fittings</v>
          </cell>
        </row>
        <row r="241">
          <cell r="D241" t="str">
            <v>Office Equipment</v>
          </cell>
        </row>
        <row r="242">
          <cell r="D242" t="str">
            <v>Computer Hardware/Software</v>
          </cell>
        </row>
        <row r="243">
          <cell r="D243" t="str">
            <v>General and Mail Processing Plant</v>
          </cell>
        </row>
        <row r="244">
          <cell r="D244" t="str">
            <v>Property</v>
          </cell>
        </row>
        <row r="245">
          <cell r="D245" t="str">
            <v xml:space="preserve">Work-in-Progress </v>
          </cell>
        </row>
        <row r="247">
          <cell r="C247" t="str">
            <v>Opening Fixed Assets</v>
          </cell>
          <cell r="H247">
            <v>0</v>
          </cell>
          <cell r="I247">
            <v>0</v>
          </cell>
          <cell r="J247">
            <v>0</v>
          </cell>
          <cell r="L247">
            <v>0</v>
          </cell>
          <cell r="M247">
            <v>0</v>
          </cell>
          <cell r="N247">
            <v>0</v>
          </cell>
          <cell r="O247">
            <v>0</v>
          </cell>
          <cell r="P247">
            <v>0</v>
          </cell>
        </row>
        <row r="249">
          <cell r="D249" t="str">
            <v>Purchases During the Year</v>
          </cell>
        </row>
        <row r="250">
          <cell r="D250" t="str">
            <v>Motor Vehicles</v>
          </cell>
        </row>
        <row r="251">
          <cell r="D251" t="str">
            <v>Furniture &amp; Fittings</v>
          </cell>
        </row>
        <row r="252">
          <cell r="D252" t="str">
            <v>Office Equipment</v>
          </cell>
        </row>
        <row r="253">
          <cell r="D253" t="str">
            <v>Computer Hardware/Software</v>
          </cell>
        </row>
        <row r="254">
          <cell r="D254" t="str">
            <v>General and Mail Processing Plant</v>
          </cell>
        </row>
        <row r="255">
          <cell r="D255" t="str">
            <v>Property</v>
          </cell>
        </row>
        <row r="256">
          <cell r="D256" t="str">
            <v>Work-in-Progress / Other</v>
          </cell>
        </row>
        <row r="258">
          <cell r="C258" t="str">
            <v>Total Capital Expenditure</v>
          </cell>
          <cell r="H258">
            <v>0</v>
          </cell>
          <cell r="I258">
            <v>0</v>
          </cell>
          <cell r="J258">
            <v>0</v>
          </cell>
          <cell r="L258">
            <v>0</v>
          </cell>
          <cell r="M258">
            <v>0</v>
          </cell>
          <cell r="N258">
            <v>0</v>
          </cell>
          <cell r="O258">
            <v>0</v>
          </cell>
          <cell r="P258">
            <v>0</v>
          </cell>
        </row>
        <row r="260">
          <cell r="D260" t="str">
            <v>Divestments at Book Value</v>
          </cell>
        </row>
        <row r="261">
          <cell r="D261" t="str">
            <v>Motor Vehicles</v>
          </cell>
        </row>
        <row r="262">
          <cell r="D262" t="str">
            <v>Furniture &amp; Fittings</v>
          </cell>
        </row>
        <row r="263">
          <cell r="D263" t="str">
            <v>Office Equipment</v>
          </cell>
        </row>
        <row r="264">
          <cell r="D264" t="str">
            <v>Computer Hardware/Software</v>
          </cell>
        </row>
        <row r="265">
          <cell r="D265" t="str">
            <v>General and Mail Processing Plant</v>
          </cell>
        </row>
        <row r="266">
          <cell r="D266" t="str">
            <v>Property</v>
          </cell>
        </row>
        <row r="267">
          <cell r="D267" t="str">
            <v xml:space="preserve">Work-in-Progress </v>
          </cell>
        </row>
        <row r="269">
          <cell r="C269" t="str">
            <v>Total Divestments</v>
          </cell>
          <cell r="H269">
            <v>0</v>
          </cell>
          <cell r="I269">
            <v>0</v>
          </cell>
          <cell r="J269">
            <v>0</v>
          </cell>
          <cell r="L269">
            <v>0</v>
          </cell>
          <cell r="M269">
            <v>0</v>
          </cell>
          <cell r="N269">
            <v>0</v>
          </cell>
          <cell r="O269">
            <v>0</v>
          </cell>
          <cell r="P269">
            <v>0</v>
          </cell>
        </row>
        <row r="271">
          <cell r="D271" t="str">
            <v>Net Transfers from Work In Progress</v>
          </cell>
        </row>
        <row r="272">
          <cell r="D272" t="str">
            <v>Motor Vehicles</v>
          </cell>
        </row>
        <row r="273">
          <cell r="D273" t="str">
            <v>Furniture &amp; Fittings</v>
          </cell>
        </row>
        <row r="274">
          <cell r="D274" t="str">
            <v>Office Equipment</v>
          </cell>
        </row>
        <row r="275">
          <cell r="D275" t="str">
            <v>Computer Hardware/Software</v>
          </cell>
        </row>
        <row r="276">
          <cell r="D276" t="str">
            <v>General and Mail Processing Plant</v>
          </cell>
        </row>
        <row r="277">
          <cell r="D277" t="str">
            <v>Property</v>
          </cell>
        </row>
        <row r="279">
          <cell r="C279" t="str">
            <v>Work in Progress Transfers</v>
          </cell>
          <cell r="H279">
            <v>0</v>
          </cell>
          <cell r="I279">
            <v>0</v>
          </cell>
          <cell r="J279">
            <v>0</v>
          </cell>
          <cell r="L279">
            <v>0</v>
          </cell>
          <cell r="M279">
            <v>0</v>
          </cell>
          <cell r="N279">
            <v>0</v>
          </cell>
          <cell r="O279">
            <v>0</v>
          </cell>
          <cell r="P279">
            <v>0</v>
          </cell>
        </row>
        <row r="281">
          <cell r="D281" t="str">
            <v>Depreciation Expense</v>
          </cell>
        </row>
        <row r="282">
          <cell r="D282" t="str">
            <v>Motor Vehicles</v>
          </cell>
        </row>
        <row r="283">
          <cell r="D283" t="str">
            <v>Furniture &amp; Fittings</v>
          </cell>
        </row>
        <row r="284">
          <cell r="D284" t="str">
            <v>Office Equipment</v>
          </cell>
        </row>
        <row r="285">
          <cell r="D285" t="str">
            <v>Computer Hardware/Software</v>
          </cell>
        </row>
        <row r="286">
          <cell r="D286" t="str">
            <v>General and Mail Processing Plant</v>
          </cell>
        </row>
        <row r="287">
          <cell r="D287" t="str">
            <v>Property</v>
          </cell>
        </row>
        <row r="289">
          <cell r="C289" t="str">
            <v>Depreciation Expense</v>
          </cell>
          <cell r="H289">
            <v>0</v>
          </cell>
          <cell r="I289">
            <v>0</v>
          </cell>
          <cell r="J289">
            <v>0</v>
          </cell>
          <cell r="L289">
            <v>0</v>
          </cell>
          <cell r="M289">
            <v>0</v>
          </cell>
          <cell r="N289">
            <v>0</v>
          </cell>
          <cell r="O289">
            <v>0</v>
          </cell>
          <cell r="P289">
            <v>0</v>
          </cell>
        </row>
        <row r="291">
          <cell r="C291" t="str">
            <v>Gain/(Loss) on Sale of Property</v>
          </cell>
        </row>
        <row r="293">
          <cell r="C293" t="str">
            <v>Property Revaluations/(Write-downs)</v>
          </cell>
        </row>
        <row r="295">
          <cell r="D295" t="str">
            <v>Closing Net Fixed Assets Balance as at 31 March</v>
          </cell>
        </row>
        <row r="296">
          <cell r="D296" t="str">
            <v>Motor Vehicles</v>
          </cell>
          <cell r="H296">
            <v>0</v>
          </cell>
          <cell r="I296">
            <v>0</v>
          </cell>
          <cell r="J296">
            <v>0</v>
          </cell>
          <cell r="L296">
            <v>0</v>
          </cell>
          <cell r="M296">
            <v>0</v>
          </cell>
          <cell r="N296">
            <v>0</v>
          </cell>
          <cell r="O296">
            <v>0</v>
          </cell>
          <cell r="P296">
            <v>0</v>
          </cell>
        </row>
        <row r="297">
          <cell r="D297" t="str">
            <v>Furniture &amp; Fittings</v>
          </cell>
          <cell r="H297">
            <v>0</v>
          </cell>
          <cell r="I297">
            <v>0</v>
          </cell>
          <cell r="J297">
            <v>0</v>
          </cell>
          <cell r="L297">
            <v>0</v>
          </cell>
          <cell r="M297">
            <v>0</v>
          </cell>
          <cell r="N297">
            <v>0</v>
          </cell>
          <cell r="O297">
            <v>0</v>
          </cell>
          <cell r="P297">
            <v>0</v>
          </cell>
        </row>
        <row r="298">
          <cell r="D298" t="str">
            <v>Office Equipment</v>
          </cell>
          <cell r="H298">
            <v>0</v>
          </cell>
          <cell r="I298">
            <v>0</v>
          </cell>
          <cell r="J298">
            <v>0</v>
          </cell>
          <cell r="L298">
            <v>0</v>
          </cell>
          <cell r="M298">
            <v>0</v>
          </cell>
          <cell r="N298">
            <v>0</v>
          </cell>
          <cell r="O298">
            <v>0</v>
          </cell>
          <cell r="P298">
            <v>0</v>
          </cell>
        </row>
        <row r="299">
          <cell r="D299" t="str">
            <v>Computer Hardware/Software</v>
          </cell>
          <cell r="H299">
            <v>0</v>
          </cell>
          <cell r="I299">
            <v>0</v>
          </cell>
          <cell r="J299">
            <v>0</v>
          </cell>
          <cell r="L299">
            <v>0</v>
          </cell>
          <cell r="M299">
            <v>0</v>
          </cell>
          <cell r="N299">
            <v>0</v>
          </cell>
          <cell r="O299">
            <v>0</v>
          </cell>
          <cell r="P299">
            <v>0</v>
          </cell>
        </row>
        <row r="300">
          <cell r="D300" t="str">
            <v>General and Mail Processing Plant</v>
          </cell>
          <cell r="H300">
            <v>0</v>
          </cell>
          <cell r="I300">
            <v>0</v>
          </cell>
          <cell r="J300">
            <v>0</v>
          </cell>
          <cell r="L300">
            <v>0</v>
          </cell>
          <cell r="M300">
            <v>0</v>
          </cell>
          <cell r="N300">
            <v>0</v>
          </cell>
          <cell r="O300">
            <v>0</v>
          </cell>
          <cell r="P300">
            <v>0</v>
          </cell>
        </row>
        <row r="301">
          <cell r="D301" t="str">
            <v>Property</v>
          </cell>
          <cell r="H301">
            <v>0</v>
          </cell>
          <cell r="I301">
            <v>0</v>
          </cell>
          <cell r="J301">
            <v>0</v>
          </cell>
          <cell r="L301">
            <v>0</v>
          </cell>
          <cell r="M301">
            <v>0</v>
          </cell>
          <cell r="N301">
            <v>0</v>
          </cell>
          <cell r="O301">
            <v>0</v>
          </cell>
          <cell r="P301">
            <v>0</v>
          </cell>
        </row>
        <row r="302">
          <cell r="D302" t="str">
            <v xml:space="preserve">Work-in-Progress </v>
          </cell>
          <cell r="H302">
            <v>0</v>
          </cell>
          <cell r="I302">
            <v>0</v>
          </cell>
          <cell r="J302">
            <v>0</v>
          </cell>
          <cell r="L302">
            <v>0</v>
          </cell>
          <cell r="M302">
            <v>0</v>
          </cell>
          <cell r="N302">
            <v>0</v>
          </cell>
          <cell r="O302">
            <v>0</v>
          </cell>
          <cell r="P302">
            <v>0</v>
          </cell>
        </row>
        <row r="304">
          <cell r="C304" t="str">
            <v>CLOSING FIXED ASSETS</v>
          </cell>
          <cell r="H304">
            <v>0</v>
          </cell>
          <cell r="I304">
            <v>0</v>
          </cell>
          <cell r="J304">
            <v>0</v>
          </cell>
          <cell r="L304">
            <v>0</v>
          </cell>
          <cell r="M304">
            <v>0</v>
          </cell>
          <cell r="N304">
            <v>0</v>
          </cell>
          <cell r="O304">
            <v>0</v>
          </cell>
          <cell r="P304">
            <v>0</v>
          </cell>
        </row>
        <row r="308">
          <cell r="B308" t="str">
            <v>LETTERS - MANAGEMENT</v>
          </cell>
        </row>
        <row r="309">
          <cell r="B309" t="str">
            <v>Programme #1: Programme Description 1</v>
          </cell>
        </row>
        <row r="310">
          <cell r="B310" t="str">
            <v>Staff Numbers - Full Time Equivalents</v>
          </cell>
        </row>
        <row r="312">
          <cell r="F312" t="str">
            <v>Actual</v>
          </cell>
          <cell r="H312" t="str">
            <v>Budget</v>
          </cell>
          <cell r="I312" t="str">
            <v>Target</v>
          </cell>
          <cell r="J312" t="str">
            <v>Outturn</v>
          </cell>
          <cell r="L312" t="str">
            <v>Plan</v>
          </cell>
          <cell r="M312" t="str">
            <v>Plan</v>
          </cell>
          <cell r="N312" t="str">
            <v>Plan</v>
          </cell>
          <cell r="O312" t="str">
            <v>Plan</v>
          </cell>
          <cell r="P312" t="str">
            <v>Plan</v>
          </cell>
        </row>
        <row r="313">
          <cell r="F313" t="str">
            <v>1997/98</v>
          </cell>
          <cell r="H313" t="str">
            <v>1998/99</v>
          </cell>
          <cell r="I313" t="str">
            <v>1998/99</v>
          </cell>
          <cell r="J313" t="str">
            <v>1998/99</v>
          </cell>
          <cell r="L313" t="str">
            <v>1999/00</v>
          </cell>
          <cell r="M313" t="str">
            <v>2000/01</v>
          </cell>
          <cell r="N313" t="str">
            <v>2001/02</v>
          </cell>
          <cell r="O313" t="str">
            <v>2002/03</v>
          </cell>
          <cell r="P313" t="str">
            <v>2003/04</v>
          </cell>
        </row>
        <row r="314">
          <cell r="F314" t="str">
            <v>no.</v>
          </cell>
          <cell r="H314" t="str">
            <v>no.</v>
          </cell>
          <cell r="I314" t="str">
            <v>no.</v>
          </cell>
          <cell r="J314" t="str">
            <v>no.</v>
          </cell>
          <cell r="L314" t="str">
            <v>no.</v>
          </cell>
          <cell r="M314" t="str">
            <v>no.</v>
          </cell>
          <cell r="N314" t="str">
            <v>no.</v>
          </cell>
          <cell r="O314" t="str">
            <v>no.</v>
          </cell>
          <cell r="P314" t="str">
            <v>no.</v>
          </cell>
        </row>
        <row r="316">
          <cell r="C316" t="str">
            <v>Staff Numbers (FTE's) Employed at Year End</v>
          </cell>
        </row>
        <row r="317">
          <cell r="C317" t="str">
            <v>Management</v>
          </cell>
        </row>
        <row r="318">
          <cell r="C318" t="str">
            <v>Specialist</v>
          </cell>
        </row>
        <row r="319">
          <cell r="C319" t="str">
            <v>CEC</v>
          </cell>
        </row>
        <row r="321">
          <cell r="C321" t="str">
            <v>Total FTE's at Year End</v>
          </cell>
          <cell r="F321">
            <v>0</v>
          </cell>
          <cell r="H321">
            <v>0</v>
          </cell>
          <cell r="I321">
            <v>0</v>
          </cell>
          <cell r="J321">
            <v>0</v>
          </cell>
          <cell r="L321">
            <v>0</v>
          </cell>
          <cell r="M321">
            <v>0</v>
          </cell>
          <cell r="N321">
            <v>0</v>
          </cell>
          <cell r="O321">
            <v>0</v>
          </cell>
          <cell r="P321">
            <v>0</v>
          </cell>
        </row>
        <row r="323">
          <cell r="C323" t="str">
            <v>Average FTE's for the Year</v>
          </cell>
        </row>
      </sheetData>
      <sheetData sheetId="6" refreshError="1">
        <row r="6">
          <cell r="B6" t="str">
            <v>LETTERS - MANAGEMENT</v>
          </cell>
        </row>
        <row r="7">
          <cell r="B7" t="str">
            <v>Programme #2: Programme Description 2</v>
          </cell>
        </row>
        <row r="8">
          <cell r="B8" t="str">
            <v>Earnings Statement</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row>
        <row r="15">
          <cell r="D15" t="str">
            <v>FastPost</v>
          </cell>
        </row>
        <row r="16">
          <cell r="D16" t="str">
            <v>FreePost Business Reply</v>
          </cell>
        </row>
        <row r="17">
          <cell r="D17" t="str">
            <v>Business Post</v>
          </cell>
        </row>
        <row r="18">
          <cell r="D18" t="str">
            <v>Full Rate</v>
          </cell>
        </row>
        <row r="19">
          <cell r="D19" t="str">
            <v>Bulk Mail</v>
          </cell>
        </row>
        <row r="20">
          <cell r="D20" t="str">
            <v>Boxlink</v>
          </cell>
        </row>
        <row r="21">
          <cell r="D21" t="str">
            <v>Post Small Parcels</v>
          </cell>
        </row>
        <row r="22">
          <cell r="D22" t="str">
            <v>FastPost Small Parcels</v>
          </cell>
        </row>
        <row r="23">
          <cell r="D23" t="str">
            <v>Direct Marketing</v>
          </cell>
        </row>
        <row r="24">
          <cell r="D24" t="str">
            <v>Business Mail Centres</v>
          </cell>
        </row>
        <row r="25">
          <cell r="D25" t="str">
            <v>Telegram</v>
          </cell>
        </row>
        <row r="26">
          <cell r="D26" t="str">
            <v>NZPIL Revenue</v>
          </cell>
        </row>
        <row r="27">
          <cell r="D27" t="str">
            <v>Other Revenue</v>
          </cell>
        </row>
        <row r="29">
          <cell r="C29" t="str">
            <v>External Revenue</v>
          </cell>
          <cell r="F29">
            <v>0</v>
          </cell>
          <cell r="H29">
            <v>0</v>
          </cell>
          <cell r="I29">
            <v>0</v>
          </cell>
          <cell r="J29">
            <v>0</v>
          </cell>
          <cell r="L29">
            <v>0</v>
          </cell>
          <cell r="M29">
            <v>0</v>
          </cell>
          <cell r="N29">
            <v>0</v>
          </cell>
          <cell r="O29">
            <v>0</v>
          </cell>
          <cell r="P29">
            <v>0</v>
          </cell>
        </row>
        <row r="31">
          <cell r="D31" t="str">
            <v>Internal Revenue</v>
          </cell>
        </row>
        <row r="32">
          <cell r="D32" t="str">
            <v>Counter TP Revenue</v>
          </cell>
        </row>
        <row r="33">
          <cell r="D33" t="str">
            <v>Acceptance TP Revenue</v>
          </cell>
        </row>
        <row r="34">
          <cell r="D34" t="str">
            <v>Processing TP Revenue</v>
          </cell>
        </row>
        <row r="35">
          <cell r="D35" t="str">
            <v>Transport TP Revenue</v>
          </cell>
        </row>
        <row r="36">
          <cell r="D36" t="str">
            <v>Delivery TP Revenue</v>
          </cell>
        </row>
        <row r="37">
          <cell r="D37" t="str">
            <v>Customer Interface TP Revenue</v>
          </cell>
        </row>
        <row r="38">
          <cell r="D38" t="str">
            <v>Consultancy / Admin TP Revenue</v>
          </cell>
        </row>
        <row r="39">
          <cell r="D39" t="str">
            <v>Bundled Services TP Revenue</v>
          </cell>
        </row>
        <row r="40">
          <cell r="D40" t="str">
            <v>Product &amp; Service TP Revenue</v>
          </cell>
        </row>
        <row r="41">
          <cell r="D41" t="str">
            <v>IS TP Revenue</v>
          </cell>
        </row>
        <row r="43">
          <cell r="C43" t="str">
            <v>Internal Revenue</v>
          </cell>
          <cell r="F43">
            <v>0</v>
          </cell>
          <cell r="H43">
            <v>0</v>
          </cell>
          <cell r="I43">
            <v>0</v>
          </cell>
          <cell r="J43">
            <v>0</v>
          </cell>
          <cell r="L43">
            <v>0</v>
          </cell>
          <cell r="M43">
            <v>0</v>
          </cell>
          <cell r="N43">
            <v>0</v>
          </cell>
          <cell r="O43">
            <v>0</v>
          </cell>
          <cell r="P43">
            <v>0</v>
          </cell>
        </row>
        <row r="45">
          <cell r="C45" t="str">
            <v>TOTAL REVENUE</v>
          </cell>
          <cell r="F45">
            <v>0</v>
          </cell>
          <cell r="H45">
            <v>0</v>
          </cell>
          <cell r="I45">
            <v>0</v>
          </cell>
          <cell r="J45">
            <v>0</v>
          </cell>
          <cell r="L45">
            <v>0</v>
          </cell>
          <cell r="M45">
            <v>0</v>
          </cell>
          <cell r="N45">
            <v>0</v>
          </cell>
          <cell r="O45">
            <v>0</v>
          </cell>
          <cell r="P45">
            <v>0</v>
          </cell>
        </row>
        <row r="47">
          <cell r="D47" t="str">
            <v>External Expenditure</v>
          </cell>
        </row>
        <row r="48">
          <cell r="D48" t="str">
            <v>Personnel</v>
          </cell>
          <cell r="F48">
            <v>0</v>
          </cell>
          <cell r="H48">
            <v>0</v>
          </cell>
          <cell r="I48">
            <v>0</v>
          </cell>
          <cell r="J48">
            <v>0</v>
          </cell>
          <cell r="L48">
            <v>0</v>
          </cell>
          <cell r="M48">
            <v>0</v>
          </cell>
          <cell r="N48">
            <v>0</v>
          </cell>
          <cell r="O48">
            <v>0</v>
          </cell>
          <cell r="P48">
            <v>0</v>
          </cell>
        </row>
        <row r="49">
          <cell r="D49" t="str">
            <v>Severances</v>
          </cell>
          <cell r="F49">
            <v>0</v>
          </cell>
          <cell r="H49">
            <v>0</v>
          </cell>
          <cell r="I49">
            <v>0</v>
          </cell>
          <cell r="J49">
            <v>0</v>
          </cell>
          <cell r="L49">
            <v>0</v>
          </cell>
          <cell r="M49">
            <v>0</v>
          </cell>
          <cell r="N49">
            <v>0</v>
          </cell>
          <cell r="O49">
            <v>0</v>
          </cell>
          <cell r="P49">
            <v>0</v>
          </cell>
        </row>
        <row r="50">
          <cell r="D50" t="str">
            <v>Accommodation</v>
          </cell>
          <cell r="F50">
            <v>0</v>
          </cell>
          <cell r="H50">
            <v>0</v>
          </cell>
          <cell r="I50">
            <v>0</v>
          </cell>
          <cell r="J50">
            <v>0</v>
          </cell>
          <cell r="L50">
            <v>0</v>
          </cell>
          <cell r="M50">
            <v>0</v>
          </cell>
          <cell r="N50">
            <v>0</v>
          </cell>
          <cell r="O50">
            <v>0</v>
          </cell>
          <cell r="P50">
            <v>0</v>
          </cell>
        </row>
        <row r="51">
          <cell r="D51" t="str">
            <v>Delivery Network</v>
          </cell>
          <cell r="F51">
            <v>0</v>
          </cell>
          <cell r="H51">
            <v>0</v>
          </cell>
          <cell r="I51">
            <v>0</v>
          </cell>
          <cell r="J51">
            <v>0</v>
          </cell>
          <cell r="L51">
            <v>0</v>
          </cell>
          <cell r="M51">
            <v>0</v>
          </cell>
          <cell r="N51">
            <v>0</v>
          </cell>
          <cell r="O51">
            <v>0</v>
          </cell>
          <cell r="P51">
            <v>0</v>
          </cell>
        </row>
        <row r="52">
          <cell r="D52" t="str">
            <v>Marketing</v>
          </cell>
          <cell r="F52">
            <v>0</v>
          </cell>
          <cell r="H52">
            <v>0</v>
          </cell>
          <cell r="I52">
            <v>0</v>
          </cell>
          <cell r="J52">
            <v>0</v>
          </cell>
          <cell r="L52">
            <v>0</v>
          </cell>
          <cell r="M52">
            <v>0</v>
          </cell>
          <cell r="N52">
            <v>0</v>
          </cell>
          <cell r="O52">
            <v>0</v>
          </cell>
          <cell r="P52">
            <v>0</v>
          </cell>
        </row>
        <row r="53">
          <cell r="D53" t="str">
            <v>Communications &amp; Computer</v>
          </cell>
          <cell r="F53">
            <v>0</v>
          </cell>
          <cell r="H53">
            <v>0</v>
          </cell>
          <cell r="I53">
            <v>0</v>
          </cell>
          <cell r="J53">
            <v>0</v>
          </cell>
          <cell r="L53">
            <v>0</v>
          </cell>
          <cell r="M53">
            <v>0</v>
          </cell>
          <cell r="N53">
            <v>0</v>
          </cell>
          <cell r="O53">
            <v>0</v>
          </cell>
          <cell r="P53">
            <v>0</v>
          </cell>
        </row>
        <row r="54">
          <cell r="D54" t="str">
            <v>Other Expenditure</v>
          </cell>
          <cell r="F54">
            <v>0</v>
          </cell>
          <cell r="H54">
            <v>0</v>
          </cell>
          <cell r="I54">
            <v>0</v>
          </cell>
          <cell r="J54">
            <v>0</v>
          </cell>
          <cell r="L54">
            <v>0</v>
          </cell>
          <cell r="M54">
            <v>0</v>
          </cell>
          <cell r="N54">
            <v>0</v>
          </cell>
          <cell r="O54">
            <v>0</v>
          </cell>
          <cell r="P54">
            <v>0</v>
          </cell>
        </row>
        <row r="55">
          <cell r="D55" t="str">
            <v>Depreciation &amp; Amortisation</v>
          </cell>
          <cell r="F55">
            <v>0</v>
          </cell>
          <cell r="H55">
            <v>0</v>
          </cell>
          <cell r="I55">
            <v>0</v>
          </cell>
          <cell r="J55">
            <v>0</v>
          </cell>
          <cell r="L55">
            <v>0</v>
          </cell>
          <cell r="M55">
            <v>0</v>
          </cell>
          <cell r="N55">
            <v>0</v>
          </cell>
          <cell r="O55">
            <v>0</v>
          </cell>
          <cell r="P55">
            <v>0</v>
          </cell>
        </row>
        <row r="57">
          <cell r="C57" t="str">
            <v>External Expenditure</v>
          </cell>
          <cell r="F57">
            <v>0</v>
          </cell>
          <cell r="H57">
            <v>0</v>
          </cell>
          <cell r="I57">
            <v>0</v>
          </cell>
          <cell r="J57">
            <v>0</v>
          </cell>
          <cell r="L57">
            <v>0</v>
          </cell>
          <cell r="M57">
            <v>0</v>
          </cell>
          <cell r="N57">
            <v>0</v>
          </cell>
          <cell r="O57">
            <v>0</v>
          </cell>
          <cell r="P57">
            <v>0</v>
          </cell>
        </row>
        <row r="59">
          <cell r="C59" t="str">
            <v>Internal Expenditure</v>
          </cell>
          <cell r="F59">
            <v>0</v>
          </cell>
          <cell r="H59">
            <v>0</v>
          </cell>
          <cell r="I59">
            <v>0</v>
          </cell>
          <cell r="J59">
            <v>0</v>
          </cell>
          <cell r="L59">
            <v>0</v>
          </cell>
          <cell r="M59">
            <v>0</v>
          </cell>
          <cell r="N59">
            <v>0</v>
          </cell>
          <cell r="O59">
            <v>0</v>
          </cell>
          <cell r="P59">
            <v>0</v>
          </cell>
        </row>
        <row r="61">
          <cell r="C61" t="str">
            <v>TOTAL EXPENDITURE</v>
          </cell>
          <cell r="F61">
            <v>0</v>
          </cell>
          <cell r="H61">
            <v>0</v>
          </cell>
          <cell r="I61">
            <v>0</v>
          </cell>
          <cell r="J61">
            <v>0</v>
          </cell>
          <cell r="L61">
            <v>0</v>
          </cell>
          <cell r="M61">
            <v>0</v>
          </cell>
          <cell r="N61">
            <v>0</v>
          </cell>
          <cell r="O61">
            <v>0</v>
          </cell>
          <cell r="P61">
            <v>0</v>
          </cell>
        </row>
        <row r="63">
          <cell r="C63" t="str">
            <v>EARNINGS BEFORE INTEREST &amp; TAX</v>
          </cell>
          <cell r="F63">
            <v>0</v>
          </cell>
          <cell r="H63">
            <v>0</v>
          </cell>
          <cell r="I63">
            <v>0</v>
          </cell>
          <cell r="J63">
            <v>0</v>
          </cell>
          <cell r="L63">
            <v>0</v>
          </cell>
          <cell r="M63">
            <v>0</v>
          </cell>
          <cell r="N63">
            <v>0</v>
          </cell>
          <cell r="O63">
            <v>0</v>
          </cell>
          <cell r="P63">
            <v>0</v>
          </cell>
        </row>
        <row r="65">
          <cell r="D65" t="str">
            <v>Net Financing Costs</v>
          </cell>
        </row>
        <row r="66">
          <cell r="D66" t="str">
            <v>Interest Revenue</v>
          </cell>
        </row>
        <row r="67">
          <cell r="D67" t="str">
            <v>Interest Expenditure</v>
          </cell>
        </row>
        <row r="69">
          <cell r="C69" t="str">
            <v>Net Financing Costs</v>
          </cell>
          <cell r="F69">
            <v>0</v>
          </cell>
          <cell r="H69">
            <v>0</v>
          </cell>
          <cell r="I69">
            <v>0</v>
          </cell>
          <cell r="J69">
            <v>0</v>
          </cell>
          <cell r="L69">
            <v>0</v>
          </cell>
          <cell r="M69">
            <v>0</v>
          </cell>
          <cell r="N69">
            <v>0</v>
          </cell>
          <cell r="O69">
            <v>0</v>
          </cell>
          <cell r="P69">
            <v>0</v>
          </cell>
        </row>
        <row r="71">
          <cell r="C71" t="str">
            <v>Abnormal Items Revenue/(Cost)</v>
          </cell>
        </row>
        <row r="72">
          <cell r="C72" t="str">
            <v>Gain/(Loss) on Sale of Property</v>
          </cell>
          <cell r="F72">
            <v>0</v>
          </cell>
          <cell r="H72">
            <v>0</v>
          </cell>
          <cell r="I72">
            <v>0</v>
          </cell>
          <cell r="J72">
            <v>0</v>
          </cell>
          <cell r="L72">
            <v>0</v>
          </cell>
          <cell r="M72">
            <v>0</v>
          </cell>
          <cell r="N72">
            <v>0</v>
          </cell>
          <cell r="O72">
            <v>0</v>
          </cell>
          <cell r="P72">
            <v>0</v>
          </cell>
        </row>
        <row r="73">
          <cell r="C73" t="str">
            <v>Property Revaluations</v>
          </cell>
          <cell r="F73">
            <v>0</v>
          </cell>
          <cell r="H73">
            <v>0</v>
          </cell>
          <cell r="I73">
            <v>0</v>
          </cell>
          <cell r="J73">
            <v>0</v>
          </cell>
          <cell r="L73">
            <v>0</v>
          </cell>
          <cell r="M73">
            <v>0</v>
          </cell>
          <cell r="N73">
            <v>0</v>
          </cell>
          <cell r="O73">
            <v>0</v>
          </cell>
          <cell r="P73">
            <v>0</v>
          </cell>
        </row>
        <row r="75">
          <cell r="C75" t="str">
            <v>Net Profit Before Tax</v>
          </cell>
          <cell r="F75">
            <v>0</v>
          </cell>
          <cell r="H75">
            <v>0</v>
          </cell>
          <cell r="I75">
            <v>0</v>
          </cell>
          <cell r="J75">
            <v>0</v>
          </cell>
          <cell r="L75">
            <v>0</v>
          </cell>
          <cell r="M75">
            <v>0</v>
          </cell>
          <cell r="N75">
            <v>0</v>
          </cell>
          <cell r="O75">
            <v>0</v>
          </cell>
          <cell r="P75">
            <v>0</v>
          </cell>
        </row>
        <row r="77">
          <cell r="C77" t="str">
            <v>Income Tax</v>
          </cell>
          <cell r="F77">
            <v>0</v>
          </cell>
          <cell r="H77">
            <v>0</v>
          </cell>
          <cell r="I77">
            <v>0</v>
          </cell>
          <cell r="J77">
            <v>0</v>
          </cell>
          <cell r="L77">
            <v>0</v>
          </cell>
          <cell r="M77">
            <v>0</v>
          </cell>
          <cell r="N77">
            <v>0</v>
          </cell>
          <cell r="O77">
            <v>0</v>
          </cell>
          <cell r="P77">
            <v>0</v>
          </cell>
        </row>
        <row r="79">
          <cell r="C79" t="str">
            <v>Associates</v>
          </cell>
        </row>
        <row r="81">
          <cell r="C81" t="str">
            <v>NET PROFIT AFTER TAX</v>
          </cell>
          <cell r="F81">
            <v>0</v>
          </cell>
          <cell r="H81">
            <v>0</v>
          </cell>
          <cell r="I81">
            <v>0</v>
          </cell>
          <cell r="J81">
            <v>0</v>
          </cell>
          <cell r="L81">
            <v>0</v>
          </cell>
          <cell r="M81">
            <v>0</v>
          </cell>
          <cell r="N81">
            <v>0</v>
          </cell>
          <cell r="O81">
            <v>0</v>
          </cell>
          <cell r="P81">
            <v>0</v>
          </cell>
        </row>
        <row r="85">
          <cell r="B85" t="str">
            <v>LETTERS - MANAGEMENT</v>
          </cell>
        </row>
        <row r="86">
          <cell r="B86" t="str">
            <v>Programme #2: Programme Description 2</v>
          </cell>
        </row>
        <row r="87">
          <cell r="B87" t="str">
            <v>Expenditure Detail</v>
          </cell>
        </row>
        <row r="89">
          <cell r="F89" t="str">
            <v>Actual</v>
          </cell>
          <cell r="H89" t="str">
            <v>Budget</v>
          </cell>
          <cell r="I89" t="str">
            <v>Target</v>
          </cell>
          <cell r="J89" t="str">
            <v>Outturn</v>
          </cell>
          <cell r="L89" t="str">
            <v>Plan</v>
          </cell>
          <cell r="M89" t="str">
            <v>Plan</v>
          </cell>
          <cell r="N89" t="str">
            <v>Plan</v>
          </cell>
          <cell r="O89" t="str">
            <v>Plan</v>
          </cell>
          <cell r="P89" t="str">
            <v>Plan</v>
          </cell>
        </row>
        <row r="90">
          <cell r="F90" t="str">
            <v>1997/98</v>
          </cell>
          <cell r="H90" t="str">
            <v>1998/99</v>
          </cell>
          <cell r="I90" t="str">
            <v>1998/99</v>
          </cell>
          <cell r="J90" t="str">
            <v>1998/99</v>
          </cell>
          <cell r="L90" t="str">
            <v>1999/00</v>
          </cell>
          <cell r="M90" t="str">
            <v>2000/01</v>
          </cell>
          <cell r="N90" t="str">
            <v>2001/02</v>
          </cell>
          <cell r="O90" t="str">
            <v>2002/03</v>
          </cell>
          <cell r="P90" t="str">
            <v>2003/04</v>
          </cell>
        </row>
        <row r="91">
          <cell r="F91" t="str">
            <v>$k</v>
          </cell>
          <cell r="H91" t="str">
            <v>$k</v>
          </cell>
          <cell r="I91" t="str">
            <v>$k</v>
          </cell>
          <cell r="J91" t="str">
            <v>$k</v>
          </cell>
          <cell r="L91" t="str">
            <v>$k</v>
          </cell>
          <cell r="M91" t="str">
            <v>$k</v>
          </cell>
          <cell r="N91" t="str">
            <v>$k</v>
          </cell>
          <cell r="O91" t="str">
            <v>$k</v>
          </cell>
          <cell r="P91" t="str">
            <v>$k</v>
          </cell>
        </row>
        <row r="93">
          <cell r="D93" t="str">
            <v>Salaries, Overtime &amp; Allow (excl lump sums)</v>
          </cell>
        </row>
        <row r="94">
          <cell r="D94" t="str">
            <v>Lump Sums - Bonuses</v>
          </cell>
        </row>
        <row r="95">
          <cell r="D95" t="str">
            <v>Lump Sums - Other</v>
          </cell>
        </row>
        <row r="96">
          <cell r="D96" t="str">
            <v>Other Personnel</v>
          </cell>
        </row>
        <row r="97">
          <cell r="D97" t="str">
            <v>Superannuation</v>
          </cell>
        </row>
        <row r="98">
          <cell r="D98" t="str">
            <v>ACC Levies and Penalties</v>
          </cell>
        </row>
        <row r="99">
          <cell r="D99" t="str">
            <v>Uniforms, Misc. Benefits (incl Med. Insurance)</v>
          </cell>
        </row>
        <row r="100">
          <cell r="D100" t="str">
            <v>Training, Transfers and Travel</v>
          </cell>
        </row>
        <row r="102">
          <cell r="C102" t="str">
            <v>Personnel Expenditure (Excl Severances)</v>
          </cell>
          <cell r="F102">
            <v>0</v>
          </cell>
          <cell r="H102">
            <v>0</v>
          </cell>
          <cell r="I102">
            <v>0</v>
          </cell>
          <cell r="J102">
            <v>0</v>
          </cell>
          <cell r="L102">
            <v>0</v>
          </cell>
          <cell r="M102">
            <v>0</v>
          </cell>
          <cell r="N102">
            <v>0</v>
          </cell>
          <cell r="O102">
            <v>0</v>
          </cell>
          <cell r="P102">
            <v>0</v>
          </cell>
        </row>
        <row r="104">
          <cell r="C104" t="str">
            <v>Severances</v>
          </cell>
        </row>
        <row r="106">
          <cell r="D106" t="str">
            <v>Rent Paid to Externals</v>
          </cell>
        </row>
        <row r="107">
          <cell r="D107" t="str">
            <v>Rent Charges - NZPPL</v>
          </cell>
        </row>
        <row r="108">
          <cell r="D108" t="str">
            <v>Outgoings Charge - NZPPL</v>
          </cell>
        </row>
        <row r="109">
          <cell r="D109" t="str">
            <v>Other Accommodation Costs</v>
          </cell>
        </row>
        <row r="111">
          <cell r="C111" t="str">
            <v>Accommodation Expenditure</v>
          </cell>
          <cell r="F111">
            <v>0</v>
          </cell>
          <cell r="H111">
            <v>0</v>
          </cell>
          <cell r="I111">
            <v>0</v>
          </cell>
          <cell r="J111">
            <v>0</v>
          </cell>
          <cell r="L111">
            <v>0</v>
          </cell>
          <cell r="M111">
            <v>0</v>
          </cell>
          <cell r="N111">
            <v>0</v>
          </cell>
          <cell r="O111">
            <v>0</v>
          </cell>
          <cell r="P111">
            <v>0</v>
          </cell>
        </row>
        <row r="113">
          <cell r="D113" t="str">
            <v>Carriage of Mails</v>
          </cell>
        </row>
        <row r="114">
          <cell r="D114" t="str">
            <v>Contract Delivery Costs</v>
          </cell>
        </row>
        <row r="115">
          <cell r="D115" t="str">
            <v>Transport Costs</v>
          </cell>
        </row>
        <row r="117">
          <cell r="C117" t="str">
            <v>Delivery Network Expenditure</v>
          </cell>
          <cell r="F117">
            <v>0</v>
          </cell>
          <cell r="H117">
            <v>0</v>
          </cell>
          <cell r="I117">
            <v>0</v>
          </cell>
          <cell r="J117">
            <v>0</v>
          </cell>
          <cell r="L117">
            <v>0</v>
          </cell>
          <cell r="M117">
            <v>0</v>
          </cell>
          <cell r="N117">
            <v>0</v>
          </cell>
          <cell r="O117">
            <v>0</v>
          </cell>
          <cell r="P117">
            <v>0</v>
          </cell>
        </row>
        <row r="119">
          <cell r="D119" t="str">
            <v>Advertising/Sponsorship/Public Relations</v>
          </cell>
        </row>
        <row r="120">
          <cell r="D120" t="str">
            <v>Research &amp; Consultancy</v>
          </cell>
        </row>
        <row r="121">
          <cell r="D121" t="str">
            <v>Other Marketing</v>
          </cell>
        </row>
        <row r="123">
          <cell r="C123" t="str">
            <v>Marketing Expenditure</v>
          </cell>
          <cell r="F123">
            <v>0</v>
          </cell>
          <cell r="H123">
            <v>0</v>
          </cell>
          <cell r="I123">
            <v>0</v>
          </cell>
          <cell r="J123">
            <v>0</v>
          </cell>
          <cell r="L123">
            <v>0</v>
          </cell>
          <cell r="M123">
            <v>0</v>
          </cell>
          <cell r="N123">
            <v>0</v>
          </cell>
          <cell r="O123">
            <v>0</v>
          </cell>
          <cell r="P123">
            <v>0</v>
          </cell>
        </row>
        <row r="125">
          <cell r="D125" t="str">
            <v>Communications Costs Allocated by IS</v>
          </cell>
        </row>
        <row r="126">
          <cell r="D126" t="str">
            <v>Other Communications Charges</v>
          </cell>
        </row>
        <row r="127">
          <cell r="D127" t="str">
            <v>Computer Costs Allocated by IS</v>
          </cell>
        </row>
        <row r="128">
          <cell r="D128" t="str">
            <v>Other Computer Charges</v>
          </cell>
        </row>
        <row r="130">
          <cell r="C130" t="str">
            <v>Communications &amp; Computer Expenditure</v>
          </cell>
          <cell r="F130">
            <v>0</v>
          </cell>
          <cell r="H130">
            <v>0</v>
          </cell>
          <cell r="I130">
            <v>0</v>
          </cell>
          <cell r="J130">
            <v>0</v>
          </cell>
          <cell r="L130">
            <v>0</v>
          </cell>
          <cell r="M130">
            <v>0</v>
          </cell>
          <cell r="N130">
            <v>0</v>
          </cell>
          <cell r="O130">
            <v>0</v>
          </cell>
          <cell r="P130">
            <v>0</v>
          </cell>
        </row>
        <row r="132">
          <cell r="D132" t="str">
            <v>COGS/Materials/Printing of Stamps</v>
          </cell>
        </row>
        <row r="133">
          <cell r="D133" t="str">
            <v>Plant &amp; Equipment</v>
          </cell>
        </row>
        <row r="134">
          <cell r="D134" t="str">
            <v>Compensation/Agency Payments</v>
          </cell>
        </row>
        <row r="135">
          <cell r="D135" t="str">
            <v>Office Expenses</v>
          </cell>
        </row>
        <row r="136">
          <cell r="D136" t="str">
            <v>Financial/Legal Expenses</v>
          </cell>
        </row>
        <row r="138">
          <cell r="C138" t="str">
            <v>Other Expenditure</v>
          </cell>
          <cell r="F138">
            <v>0</v>
          </cell>
          <cell r="H138">
            <v>0</v>
          </cell>
          <cell r="I138">
            <v>0</v>
          </cell>
          <cell r="J138">
            <v>0</v>
          </cell>
          <cell r="L138">
            <v>0</v>
          </cell>
          <cell r="M138">
            <v>0</v>
          </cell>
          <cell r="N138">
            <v>0</v>
          </cell>
          <cell r="O138">
            <v>0</v>
          </cell>
          <cell r="P138">
            <v>0</v>
          </cell>
        </row>
        <row r="140">
          <cell r="D140" t="str">
            <v>Depreciation (cf Capex Schedule)</v>
          </cell>
          <cell r="F140">
            <v>0</v>
          </cell>
          <cell r="H140">
            <v>0</v>
          </cell>
          <cell r="I140">
            <v>0</v>
          </cell>
          <cell r="J140">
            <v>0</v>
          </cell>
          <cell r="L140">
            <v>0</v>
          </cell>
          <cell r="M140">
            <v>0</v>
          </cell>
          <cell r="N140">
            <v>0</v>
          </cell>
          <cell r="O140">
            <v>0</v>
          </cell>
          <cell r="P140">
            <v>0</v>
          </cell>
        </row>
        <row r="141">
          <cell r="D141" t="str">
            <v>Goodwill Amortisation</v>
          </cell>
        </row>
        <row r="143">
          <cell r="C143" t="str">
            <v>Depreciation and Amortisation</v>
          </cell>
          <cell r="F143">
            <v>0</v>
          </cell>
          <cell r="H143">
            <v>0</v>
          </cell>
          <cell r="I143">
            <v>0</v>
          </cell>
          <cell r="J143">
            <v>0</v>
          </cell>
          <cell r="L143">
            <v>0</v>
          </cell>
          <cell r="M143">
            <v>0</v>
          </cell>
          <cell r="N143">
            <v>0</v>
          </cell>
          <cell r="O143">
            <v>0</v>
          </cell>
          <cell r="P143">
            <v>0</v>
          </cell>
        </row>
        <row r="145">
          <cell r="C145" t="str">
            <v>Total External Expenditure</v>
          </cell>
          <cell r="F145">
            <v>0</v>
          </cell>
          <cell r="H145">
            <v>0</v>
          </cell>
          <cell r="I145">
            <v>0</v>
          </cell>
          <cell r="J145">
            <v>0</v>
          </cell>
          <cell r="L145">
            <v>0</v>
          </cell>
          <cell r="M145">
            <v>0</v>
          </cell>
          <cell r="N145">
            <v>0</v>
          </cell>
          <cell r="O145">
            <v>0</v>
          </cell>
          <cell r="P145">
            <v>0</v>
          </cell>
        </row>
        <row r="147">
          <cell r="D147" t="str">
            <v>Internal Expenditure</v>
          </cell>
        </row>
        <row r="148">
          <cell r="D148" t="str">
            <v>Counter TP Expense</v>
          </cell>
        </row>
        <row r="149">
          <cell r="D149" t="str">
            <v>Acceptance TP Expense</v>
          </cell>
        </row>
        <row r="150">
          <cell r="D150" t="str">
            <v>Processing TP Expense</v>
          </cell>
        </row>
        <row r="151">
          <cell r="D151" t="str">
            <v>Transport TP Expense</v>
          </cell>
        </row>
        <row r="152">
          <cell r="D152" t="str">
            <v>Delivery TP Expense</v>
          </cell>
        </row>
        <row r="153">
          <cell r="D153" t="str">
            <v>Customer Interface TP Expense</v>
          </cell>
        </row>
        <row r="154">
          <cell r="D154" t="str">
            <v>Consultancy / Admin TP Expense</v>
          </cell>
        </row>
        <row r="155">
          <cell r="D155" t="str">
            <v>Bundled Services TP Expense</v>
          </cell>
        </row>
        <row r="156">
          <cell r="D156" t="str">
            <v>Product &amp; Service TP Expense</v>
          </cell>
        </row>
        <row r="157">
          <cell r="D157" t="str">
            <v>IS TP Expense</v>
          </cell>
        </row>
        <row r="159">
          <cell r="C159" t="str">
            <v>Internal Expenditure (Excl. Depn)</v>
          </cell>
          <cell r="F159">
            <v>0</v>
          </cell>
          <cell r="H159">
            <v>0</v>
          </cell>
          <cell r="I159">
            <v>0</v>
          </cell>
          <cell r="J159">
            <v>0</v>
          </cell>
          <cell r="L159">
            <v>0</v>
          </cell>
          <cell r="M159">
            <v>0</v>
          </cell>
          <cell r="N159">
            <v>0</v>
          </cell>
          <cell r="O159">
            <v>0</v>
          </cell>
          <cell r="P159">
            <v>0</v>
          </cell>
        </row>
        <row r="161">
          <cell r="C161" t="str">
            <v>TOTAL EXPENDITURE</v>
          </cell>
          <cell r="F161">
            <v>0</v>
          </cell>
          <cell r="H161">
            <v>0</v>
          </cell>
          <cell r="I161">
            <v>0</v>
          </cell>
          <cell r="J161">
            <v>0</v>
          </cell>
          <cell r="L161">
            <v>0</v>
          </cell>
          <cell r="M161">
            <v>0</v>
          </cell>
          <cell r="N161">
            <v>0</v>
          </cell>
          <cell r="O161">
            <v>0</v>
          </cell>
          <cell r="P161">
            <v>0</v>
          </cell>
        </row>
        <row r="165">
          <cell r="B165" t="str">
            <v>LETTERS - MANAGEMENT</v>
          </cell>
        </row>
        <row r="166">
          <cell r="B166" t="str">
            <v>Programme #2: Programme Description 2</v>
          </cell>
        </row>
        <row r="167">
          <cell r="B167" t="str">
            <v>Closing Capital Employed</v>
          </cell>
        </row>
        <row r="169">
          <cell r="F169" t="str">
            <v>Actual</v>
          </cell>
          <cell r="H169" t="str">
            <v>Budget</v>
          </cell>
          <cell r="I169" t="str">
            <v>Target</v>
          </cell>
          <cell r="J169" t="str">
            <v>Outturn</v>
          </cell>
          <cell r="L169" t="str">
            <v>Plan</v>
          </cell>
          <cell r="M169" t="str">
            <v>Plan</v>
          </cell>
          <cell r="N169" t="str">
            <v>Plan</v>
          </cell>
          <cell r="O169" t="str">
            <v>Plan</v>
          </cell>
          <cell r="P169" t="str">
            <v>Plan</v>
          </cell>
        </row>
        <row r="170">
          <cell r="F170" t="str">
            <v>1997/98</v>
          </cell>
          <cell r="H170" t="str">
            <v>1998/99</v>
          </cell>
          <cell r="I170" t="str">
            <v>1998/99</v>
          </cell>
          <cell r="J170" t="str">
            <v>1998/99</v>
          </cell>
          <cell r="L170" t="str">
            <v>1999/00</v>
          </cell>
          <cell r="M170" t="str">
            <v>2000/01</v>
          </cell>
          <cell r="N170" t="str">
            <v>2001/02</v>
          </cell>
          <cell r="O170" t="str">
            <v>2002/03</v>
          </cell>
          <cell r="P170" t="str">
            <v>2003/04</v>
          </cell>
        </row>
        <row r="171">
          <cell r="F171" t="str">
            <v>$k</v>
          </cell>
          <cell r="H171" t="str">
            <v>$k</v>
          </cell>
          <cell r="I171" t="str">
            <v>$k</v>
          </cell>
          <cell r="J171" t="str">
            <v>$k</v>
          </cell>
          <cell r="L171" t="str">
            <v>$k</v>
          </cell>
          <cell r="M171" t="str">
            <v>$k</v>
          </cell>
          <cell r="N171" t="str">
            <v>$k</v>
          </cell>
          <cell r="O171" t="str">
            <v>$k</v>
          </cell>
          <cell r="P171" t="str">
            <v>$k</v>
          </cell>
        </row>
        <row r="173">
          <cell r="D173" t="str">
            <v>Current Assets</v>
          </cell>
        </row>
        <row r="174">
          <cell r="D174" t="str">
            <v>Bank &amp; Short Term Investments</v>
          </cell>
        </row>
        <row r="175">
          <cell r="D175" t="str">
            <v>Operating Cash (Float)</v>
          </cell>
        </row>
        <row r="176">
          <cell r="D176" t="str">
            <v>Debtors &amp; Prepayments</v>
          </cell>
        </row>
        <row r="177">
          <cell r="D177" t="str">
            <v>Inventory</v>
          </cell>
        </row>
        <row r="178">
          <cell r="D178" t="str">
            <v>Property Intended for Sale</v>
          </cell>
        </row>
        <row r="180">
          <cell r="C180" t="str">
            <v>Total Current Assets</v>
          </cell>
          <cell r="F180">
            <v>0</v>
          </cell>
          <cell r="H180">
            <v>0</v>
          </cell>
          <cell r="I180">
            <v>0</v>
          </cell>
          <cell r="J180">
            <v>0</v>
          </cell>
          <cell r="L180">
            <v>0</v>
          </cell>
          <cell r="M180">
            <v>0</v>
          </cell>
          <cell r="N180">
            <v>0</v>
          </cell>
          <cell r="O180">
            <v>0</v>
          </cell>
          <cell r="P180">
            <v>0</v>
          </cell>
        </row>
        <row r="182">
          <cell r="D182" t="str">
            <v>Current Liabilities</v>
          </cell>
        </row>
        <row r="183">
          <cell r="D183" t="str">
            <v>Accounts Payable</v>
          </cell>
        </row>
        <row r="184">
          <cell r="D184" t="str">
            <v>Agency Creditors</v>
          </cell>
        </row>
        <row r="185">
          <cell r="D185" t="str">
            <v>Personnel Liabilities (&lt;1 yr)</v>
          </cell>
        </row>
        <row r="186">
          <cell r="D186" t="str">
            <v>Provision for Taxation</v>
          </cell>
        </row>
        <row r="187">
          <cell r="D187" t="str">
            <v>Provision for Dividend</v>
          </cell>
        </row>
        <row r="188">
          <cell r="D188" t="str">
            <v>Other Liabilities</v>
          </cell>
        </row>
        <row r="190">
          <cell r="C190" t="str">
            <v>Total Current Liabilities</v>
          </cell>
          <cell r="F190">
            <v>0</v>
          </cell>
          <cell r="H190">
            <v>0</v>
          </cell>
          <cell r="I190">
            <v>0</v>
          </cell>
          <cell r="J190">
            <v>0</v>
          </cell>
          <cell r="L190">
            <v>0</v>
          </cell>
          <cell r="M190">
            <v>0</v>
          </cell>
          <cell r="N190">
            <v>0</v>
          </cell>
          <cell r="O190">
            <v>0</v>
          </cell>
          <cell r="P190">
            <v>0</v>
          </cell>
        </row>
        <row r="192">
          <cell r="C192" t="str">
            <v>Net Working Capital</v>
          </cell>
          <cell r="F192">
            <v>0</v>
          </cell>
          <cell r="H192">
            <v>0</v>
          </cell>
          <cell r="I192">
            <v>0</v>
          </cell>
          <cell r="J192">
            <v>0</v>
          </cell>
          <cell r="L192">
            <v>0</v>
          </cell>
          <cell r="M192">
            <v>0</v>
          </cell>
          <cell r="N192">
            <v>0</v>
          </cell>
          <cell r="O192">
            <v>0</v>
          </cell>
          <cell r="P192">
            <v>0</v>
          </cell>
        </row>
        <row r="194">
          <cell r="D194" t="str">
            <v>Fixed Assets (Net of Accumulated Depreciation)</v>
          </cell>
        </row>
        <row r="195">
          <cell r="D195" t="str">
            <v>Motor Vehicles</v>
          </cell>
        </row>
        <row r="196">
          <cell r="D196" t="str">
            <v>Furniture &amp; Fittings</v>
          </cell>
        </row>
        <row r="197">
          <cell r="D197" t="str">
            <v>Office Equipment</v>
          </cell>
        </row>
        <row r="198">
          <cell r="D198" t="str">
            <v>Computer Hardware/Software</v>
          </cell>
        </row>
        <row r="199">
          <cell r="D199" t="str">
            <v>General Plant</v>
          </cell>
        </row>
        <row r="200">
          <cell r="D200" t="str">
            <v>Mail Processing Plant</v>
          </cell>
        </row>
        <row r="201">
          <cell r="D201" t="str">
            <v>Property</v>
          </cell>
        </row>
        <row r="202">
          <cell r="D202" t="str">
            <v>Work-in-Progress / Other</v>
          </cell>
        </row>
        <row r="204">
          <cell r="C204" t="str">
            <v>Total Fixed Assets</v>
          </cell>
          <cell r="F204">
            <v>0</v>
          </cell>
          <cell r="H204">
            <v>0</v>
          </cell>
          <cell r="I204">
            <v>0</v>
          </cell>
          <cell r="J204">
            <v>0</v>
          </cell>
          <cell r="L204">
            <v>0</v>
          </cell>
          <cell r="M204">
            <v>0</v>
          </cell>
          <cell r="N204">
            <v>0</v>
          </cell>
          <cell r="O204">
            <v>0</v>
          </cell>
          <cell r="P204">
            <v>0</v>
          </cell>
        </row>
        <row r="206">
          <cell r="D206" t="str">
            <v>Other Non-Current Assets</v>
          </cell>
        </row>
        <row r="207">
          <cell r="D207" t="str">
            <v>Investment Properties</v>
          </cell>
        </row>
        <row r="208">
          <cell r="D208" t="str">
            <v>Investments</v>
          </cell>
        </row>
        <row r="209">
          <cell r="D209" t="str">
            <v>Goodwill</v>
          </cell>
        </row>
        <row r="210">
          <cell r="D210" t="str">
            <v>Associates</v>
          </cell>
        </row>
        <row r="211">
          <cell r="D211" t="str">
            <v>Deferred Tax Asset</v>
          </cell>
        </row>
        <row r="213">
          <cell r="C213" t="str">
            <v>Total Non-Current Assets</v>
          </cell>
          <cell r="F213">
            <v>0</v>
          </cell>
          <cell r="H213">
            <v>0</v>
          </cell>
          <cell r="I213">
            <v>0</v>
          </cell>
          <cell r="J213">
            <v>0</v>
          </cell>
          <cell r="L213">
            <v>0</v>
          </cell>
          <cell r="M213">
            <v>0</v>
          </cell>
          <cell r="N213">
            <v>0</v>
          </cell>
          <cell r="O213">
            <v>0</v>
          </cell>
          <cell r="P213">
            <v>0</v>
          </cell>
        </row>
        <row r="215">
          <cell r="C215" t="str">
            <v>Personal Liabilities (&gt; 1yr)</v>
          </cell>
        </row>
        <row r="217">
          <cell r="C217" t="str">
            <v>CAPITAL EMPLOYED Before SG Allocations</v>
          </cell>
          <cell r="F217">
            <v>0</v>
          </cell>
          <cell r="H217">
            <v>0</v>
          </cell>
          <cell r="I217">
            <v>0</v>
          </cell>
          <cell r="J217">
            <v>0</v>
          </cell>
          <cell r="L217">
            <v>0</v>
          </cell>
          <cell r="M217">
            <v>0</v>
          </cell>
          <cell r="N217">
            <v>0</v>
          </cell>
          <cell r="O217">
            <v>0</v>
          </cell>
          <cell r="P217">
            <v>0</v>
          </cell>
        </row>
        <row r="219">
          <cell r="D219" t="str">
            <v>Allocation of Support Groups</v>
          </cell>
        </row>
        <row r="220">
          <cell r="D220" t="str">
            <v>Information Services</v>
          </cell>
        </row>
        <row r="221">
          <cell r="D221" t="str">
            <v>Corporate</v>
          </cell>
        </row>
        <row r="222">
          <cell r="D222" t="str">
            <v>Company Reserve</v>
          </cell>
        </row>
        <row r="224">
          <cell r="C224" t="str">
            <v>Total Support Group Allocations</v>
          </cell>
          <cell r="F224">
            <v>0</v>
          </cell>
          <cell r="H224">
            <v>0</v>
          </cell>
          <cell r="I224">
            <v>0</v>
          </cell>
          <cell r="J224">
            <v>0</v>
          </cell>
          <cell r="L224">
            <v>0</v>
          </cell>
          <cell r="M224">
            <v>0</v>
          </cell>
          <cell r="N224">
            <v>0</v>
          </cell>
          <cell r="O224">
            <v>0</v>
          </cell>
          <cell r="P224">
            <v>0</v>
          </cell>
        </row>
        <row r="226">
          <cell r="C226" t="str">
            <v>CAPITAL EMPLOYED After SG Allocations</v>
          </cell>
          <cell r="F226">
            <v>0</v>
          </cell>
          <cell r="H226">
            <v>0</v>
          </cell>
          <cell r="I226">
            <v>0</v>
          </cell>
          <cell r="J226">
            <v>0</v>
          </cell>
          <cell r="L226">
            <v>0</v>
          </cell>
          <cell r="M226">
            <v>0</v>
          </cell>
          <cell r="N226">
            <v>0</v>
          </cell>
          <cell r="O226">
            <v>0</v>
          </cell>
          <cell r="P226">
            <v>0</v>
          </cell>
        </row>
        <row r="230">
          <cell r="B230" t="str">
            <v>LETTERS - MANAGEMENT</v>
          </cell>
        </row>
        <row r="231">
          <cell r="B231" t="str">
            <v>Programme #2: Programme Description 2</v>
          </cell>
        </row>
        <row r="232">
          <cell r="B232" t="str">
            <v>Fixed Assets Schedule</v>
          </cell>
        </row>
        <row r="234">
          <cell r="F234" t="str">
            <v>Actual</v>
          </cell>
          <cell r="H234" t="str">
            <v>Budget</v>
          </cell>
          <cell r="I234" t="str">
            <v>Target</v>
          </cell>
          <cell r="J234" t="str">
            <v>Outturn</v>
          </cell>
          <cell r="L234" t="str">
            <v>Plan</v>
          </cell>
          <cell r="M234" t="str">
            <v>Plan</v>
          </cell>
          <cell r="N234" t="str">
            <v>Plan</v>
          </cell>
          <cell r="O234" t="str">
            <v>Plan</v>
          </cell>
          <cell r="P234" t="str">
            <v>Plan</v>
          </cell>
        </row>
        <row r="235">
          <cell r="F235" t="str">
            <v>1997/98</v>
          </cell>
          <cell r="H235" t="str">
            <v>1998/99</v>
          </cell>
          <cell r="I235" t="str">
            <v>1998/99</v>
          </cell>
          <cell r="J235" t="str">
            <v>1998/99</v>
          </cell>
          <cell r="L235" t="str">
            <v>1999/00</v>
          </cell>
          <cell r="M235" t="str">
            <v>2000/01</v>
          </cell>
          <cell r="N235" t="str">
            <v>2001/02</v>
          </cell>
          <cell r="O235" t="str">
            <v>2002/03</v>
          </cell>
          <cell r="P235" t="str">
            <v>2003/04</v>
          </cell>
        </row>
        <row r="236">
          <cell r="F236" t="str">
            <v>$k</v>
          </cell>
          <cell r="H236" t="str">
            <v>$k</v>
          </cell>
          <cell r="I236" t="str">
            <v>$k</v>
          </cell>
          <cell r="J236" t="str">
            <v>$k</v>
          </cell>
          <cell r="L236" t="str">
            <v>$k</v>
          </cell>
          <cell r="M236" t="str">
            <v>$k</v>
          </cell>
          <cell r="N236" t="str">
            <v>$k</v>
          </cell>
          <cell r="O236" t="str">
            <v>$k</v>
          </cell>
          <cell r="P236" t="str">
            <v>$k</v>
          </cell>
        </row>
        <row r="238">
          <cell r="D238" t="str">
            <v>Opening Net Fixed Assets Balance as at 1 April</v>
          </cell>
        </row>
        <row r="239">
          <cell r="D239" t="str">
            <v>Motor Vehicles</v>
          </cell>
          <cell r="M239">
            <v>0</v>
          </cell>
          <cell r="N239">
            <v>0</v>
          </cell>
        </row>
        <row r="240">
          <cell r="D240" t="str">
            <v>Furniture &amp; Fittings</v>
          </cell>
          <cell r="M240">
            <v>0</v>
          </cell>
          <cell r="N240">
            <v>0</v>
          </cell>
        </row>
        <row r="241">
          <cell r="D241" t="str">
            <v>Office Equipment</v>
          </cell>
          <cell r="M241">
            <v>0</v>
          </cell>
          <cell r="N241">
            <v>0</v>
          </cell>
        </row>
        <row r="242">
          <cell r="D242" t="str">
            <v>Computer Hardware/Software</v>
          </cell>
          <cell r="M242">
            <v>0</v>
          </cell>
          <cell r="N242">
            <v>0</v>
          </cell>
        </row>
        <row r="243">
          <cell r="D243" t="str">
            <v>General and Mail Processing Plant</v>
          </cell>
          <cell r="M243">
            <v>0</v>
          </cell>
          <cell r="N243">
            <v>0</v>
          </cell>
        </row>
        <row r="244">
          <cell r="D244" t="str">
            <v>Property</v>
          </cell>
          <cell r="M244">
            <v>0</v>
          </cell>
          <cell r="N244">
            <v>0</v>
          </cell>
        </row>
        <row r="245">
          <cell r="D245" t="str">
            <v xml:space="preserve">Work-in-Progress </v>
          </cell>
          <cell r="M245">
            <v>0</v>
          </cell>
          <cell r="N245">
            <v>0</v>
          </cell>
        </row>
        <row r="247">
          <cell r="C247" t="str">
            <v>Opening Fixed Assets</v>
          </cell>
          <cell r="H247">
            <v>0</v>
          </cell>
          <cell r="I247">
            <v>0</v>
          </cell>
          <cell r="J247">
            <v>0</v>
          </cell>
          <cell r="L247">
            <v>0</v>
          </cell>
          <cell r="M247">
            <v>0</v>
          </cell>
          <cell r="N247">
            <v>0</v>
          </cell>
          <cell r="O247">
            <v>0</v>
          </cell>
          <cell r="P247">
            <v>0</v>
          </cell>
        </row>
        <row r="249">
          <cell r="D249" t="str">
            <v>Purchases During the Year</v>
          </cell>
        </row>
        <row r="250">
          <cell r="D250" t="str">
            <v>Motor Vehicles</v>
          </cell>
        </row>
        <row r="251">
          <cell r="D251" t="str">
            <v>Furniture &amp; Fittings</v>
          </cell>
        </row>
        <row r="252">
          <cell r="D252" t="str">
            <v>Office Equipment</v>
          </cell>
        </row>
        <row r="253">
          <cell r="D253" t="str">
            <v>Computer Hardware/Software</v>
          </cell>
        </row>
        <row r="254">
          <cell r="D254" t="str">
            <v>General and Mail Processing Plant</v>
          </cell>
        </row>
        <row r="255">
          <cell r="D255" t="str">
            <v>Property</v>
          </cell>
        </row>
        <row r="256">
          <cell r="D256" t="str">
            <v>Work-in-Progress / Other</v>
          </cell>
        </row>
        <row r="258">
          <cell r="C258" t="str">
            <v>Total Capital Expenditure</v>
          </cell>
          <cell r="H258">
            <v>0</v>
          </cell>
          <cell r="I258">
            <v>0</v>
          </cell>
          <cell r="J258">
            <v>0</v>
          </cell>
          <cell r="L258">
            <v>0</v>
          </cell>
          <cell r="M258">
            <v>0</v>
          </cell>
          <cell r="N258">
            <v>0</v>
          </cell>
          <cell r="O258">
            <v>0</v>
          </cell>
          <cell r="P258">
            <v>0</v>
          </cell>
        </row>
        <row r="260">
          <cell r="D260" t="str">
            <v>Divestments at Book Value</v>
          </cell>
        </row>
        <row r="261">
          <cell r="D261" t="str">
            <v>Motor Vehicles</v>
          </cell>
        </row>
        <row r="262">
          <cell r="D262" t="str">
            <v>Furniture &amp; Fittings</v>
          </cell>
        </row>
        <row r="263">
          <cell r="D263" t="str">
            <v>Office Equipment</v>
          </cell>
        </row>
        <row r="264">
          <cell r="D264" t="str">
            <v>Computer Hardware/Software</v>
          </cell>
        </row>
        <row r="265">
          <cell r="D265" t="str">
            <v>General and Mail Processing Plant</v>
          </cell>
        </row>
        <row r="266">
          <cell r="D266" t="str">
            <v>Property</v>
          </cell>
        </row>
        <row r="267">
          <cell r="D267" t="str">
            <v xml:space="preserve">Work-in-Progress </v>
          </cell>
        </row>
        <row r="269">
          <cell r="C269" t="str">
            <v>Total Divestments</v>
          </cell>
          <cell r="H269">
            <v>0</v>
          </cell>
          <cell r="I269">
            <v>0</v>
          </cell>
          <cell r="J269">
            <v>0</v>
          </cell>
          <cell r="L269">
            <v>0</v>
          </cell>
          <cell r="M269">
            <v>0</v>
          </cell>
          <cell r="N269">
            <v>0</v>
          </cell>
          <cell r="O269">
            <v>0</v>
          </cell>
          <cell r="P269">
            <v>0</v>
          </cell>
        </row>
        <row r="271">
          <cell r="D271" t="str">
            <v>Net Transfers from Work In Progress</v>
          </cell>
        </row>
        <row r="272">
          <cell r="D272" t="str">
            <v>Motor Vehicles</v>
          </cell>
        </row>
        <row r="273">
          <cell r="D273" t="str">
            <v>Furniture &amp; Fittings</v>
          </cell>
        </row>
        <row r="274">
          <cell r="D274" t="str">
            <v>Office Equipment</v>
          </cell>
        </row>
        <row r="275">
          <cell r="D275" t="str">
            <v>Computer Hardware/Software</v>
          </cell>
        </row>
        <row r="276">
          <cell r="D276" t="str">
            <v>General and Mail Processing Plant</v>
          </cell>
        </row>
        <row r="277">
          <cell r="D277" t="str">
            <v>Property</v>
          </cell>
        </row>
        <row r="279">
          <cell r="C279" t="str">
            <v>Work in Progress Transfers</v>
          </cell>
          <cell r="H279">
            <v>0</v>
          </cell>
          <cell r="I279">
            <v>0</v>
          </cell>
          <cell r="J279">
            <v>0</v>
          </cell>
          <cell r="L279">
            <v>0</v>
          </cell>
          <cell r="M279">
            <v>0</v>
          </cell>
          <cell r="N279">
            <v>0</v>
          </cell>
          <cell r="O279">
            <v>0</v>
          </cell>
          <cell r="P279">
            <v>0</v>
          </cell>
        </row>
        <row r="281">
          <cell r="D281" t="str">
            <v>Depreciation Expense</v>
          </cell>
        </row>
        <row r="282">
          <cell r="D282" t="str">
            <v>Motor Vehicles</v>
          </cell>
        </row>
        <row r="283">
          <cell r="D283" t="str">
            <v>Furniture &amp; Fittings</v>
          </cell>
        </row>
        <row r="284">
          <cell r="D284" t="str">
            <v>Office Equipment</v>
          </cell>
        </row>
        <row r="285">
          <cell r="D285" t="str">
            <v>Computer Hardware/Software</v>
          </cell>
        </row>
        <row r="286">
          <cell r="D286" t="str">
            <v>General and Mail Processing Plant</v>
          </cell>
        </row>
        <row r="287">
          <cell r="D287" t="str">
            <v>Property</v>
          </cell>
        </row>
        <row r="289">
          <cell r="C289" t="str">
            <v>Depreciation Expense</v>
          </cell>
          <cell r="H289">
            <v>0</v>
          </cell>
          <cell r="I289">
            <v>0</v>
          </cell>
          <cell r="J289">
            <v>0</v>
          </cell>
          <cell r="L289">
            <v>0</v>
          </cell>
          <cell r="M289">
            <v>0</v>
          </cell>
          <cell r="N289">
            <v>0</v>
          </cell>
          <cell r="O289">
            <v>0</v>
          </cell>
          <cell r="P289">
            <v>0</v>
          </cell>
        </row>
        <row r="291">
          <cell r="C291" t="str">
            <v>Gain/(Loss) on Sale of Property</v>
          </cell>
        </row>
        <row r="293">
          <cell r="C293" t="str">
            <v>Property Revaluations/(Write-downs)</v>
          </cell>
        </row>
        <row r="295">
          <cell r="D295" t="str">
            <v>Closing Net Fixed Assets Balance as at 31 March</v>
          </cell>
        </row>
        <row r="296">
          <cell r="D296" t="str">
            <v>Motor Vehicles</v>
          </cell>
          <cell r="H296">
            <v>0</v>
          </cell>
          <cell r="I296">
            <v>0</v>
          </cell>
          <cell r="J296">
            <v>0</v>
          </cell>
          <cell r="L296">
            <v>0</v>
          </cell>
          <cell r="M296">
            <v>0</v>
          </cell>
          <cell r="N296">
            <v>0</v>
          </cell>
          <cell r="O296">
            <v>0</v>
          </cell>
          <cell r="P296">
            <v>0</v>
          </cell>
        </row>
        <row r="297">
          <cell r="D297" t="str">
            <v>Furniture &amp; Fittings</v>
          </cell>
          <cell r="H297">
            <v>0</v>
          </cell>
          <cell r="I297">
            <v>0</v>
          </cell>
          <cell r="J297">
            <v>0</v>
          </cell>
          <cell r="L297">
            <v>0</v>
          </cell>
          <cell r="M297">
            <v>0</v>
          </cell>
          <cell r="N297">
            <v>0</v>
          </cell>
          <cell r="O297">
            <v>0</v>
          </cell>
          <cell r="P297">
            <v>0</v>
          </cell>
        </row>
        <row r="298">
          <cell r="D298" t="str">
            <v>Office Equipment</v>
          </cell>
          <cell r="H298">
            <v>0</v>
          </cell>
          <cell r="I298">
            <v>0</v>
          </cell>
          <cell r="J298">
            <v>0</v>
          </cell>
          <cell r="L298">
            <v>0</v>
          </cell>
          <cell r="M298">
            <v>0</v>
          </cell>
          <cell r="N298">
            <v>0</v>
          </cell>
          <cell r="O298">
            <v>0</v>
          </cell>
          <cell r="P298">
            <v>0</v>
          </cell>
        </row>
        <row r="299">
          <cell r="D299" t="str">
            <v>Computer Hardware/Software</v>
          </cell>
          <cell r="H299">
            <v>0</v>
          </cell>
          <cell r="I299">
            <v>0</v>
          </cell>
          <cell r="J299">
            <v>0</v>
          </cell>
          <cell r="L299">
            <v>0</v>
          </cell>
          <cell r="M299">
            <v>0</v>
          </cell>
          <cell r="N299">
            <v>0</v>
          </cell>
          <cell r="O299">
            <v>0</v>
          </cell>
          <cell r="P299">
            <v>0</v>
          </cell>
        </row>
        <row r="300">
          <cell r="D300" t="str">
            <v>General and Mail Processing Plant</v>
          </cell>
          <cell r="H300">
            <v>0</v>
          </cell>
          <cell r="I300">
            <v>0</v>
          </cell>
          <cell r="J300">
            <v>0</v>
          </cell>
          <cell r="L300">
            <v>0</v>
          </cell>
          <cell r="M300">
            <v>0</v>
          </cell>
          <cell r="N300">
            <v>0</v>
          </cell>
          <cell r="O300">
            <v>0</v>
          </cell>
          <cell r="P300">
            <v>0</v>
          </cell>
        </row>
        <row r="301">
          <cell r="D301" t="str">
            <v>Property</v>
          </cell>
          <cell r="H301">
            <v>0</v>
          </cell>
          <cell r="I301">
            <v>0</v>
          </cell>
          <cell r="J301">
            <v>0</v>
          </cell>
          <cell r="L301">
            <v>0</v>
          </cell>
          <cell r="M301">
            <v>0</v>
          </cell>
          <cell r="N301">
            <v>0</v>
          </cell>
          <cell r="O301">
            <v>0</v>
          </cell>
          <cell r="P301">
            <v>0</v>
          </cell>
        </row>
        <row r="302">
          <cell r="D302" t="str">
            <v xml:space="preserve">Work-in-Progress </v>
          </cell>
          <cell r="H302">
            <v>0</v>
          </cell>
          <cell r="I302">
            <v>0</v>
          </cell>
          <cell r="J302">
            <v>0</v>
          </cell>
          <cell r="L302">
            <v>0</v>
          </cell>
          <cell r="M302">
            <v>0</v>
          </cell>
          <cell r="N302">
            <v>0</v>
          </cell>
          <cell r="O302">
            <v>0</v>
          </cell>
          <cell r="P302">
            <v>0</v>
          </cell>
        </row>
        <row r="304">
          <cell r="C304" t="str">
            <v>CLOSING FIXED ASSETS</v>
          </cell>
          <cell r="H304">
            <v>0</v>
          </cell>
          <cell r="I304">
            <v>0</v>
          </cell>
          <cell r="J304">
            <v>0</v>
          </cell>
          <cell r="L304">
            <v>0</v>
          </cell>
          <cell r="M304">
            <v>0</v>
          </cell>
          <cell r="N304">
            <v>0</v>
          </cell>
          <cell r="O304">
            <v>0</v>
          </cell>
          <cell r="P304">
            <v>0</v>
          </cell>
        </row>
        <row r="308">
          <cell r="B308" t="str">
            <v>LETTERS - MANAGEMENT</v>
          </cell>
        </row>
        <row r="309">
          <cell r="B309" t="str">
            <v>Programme #2: Programme Description 2</v>
          </cell>
        </row>
        <row r="310">
          <cell r="B310" t="str">
            <v>Staff Numbers - Full Time Equivalents</v>
          </cell>
        </row>
        <row r="312">
          <cell r="F312" t="str">
            <v>Actual</v>
          </cell>
          <cell r="H312" t="str">
            <v>Budget</v>
          </cell>
          <cell r="I312" t="str">
            <v>Target</v>
          </cell>
          <cell r="J312" t="str">
            <v>Outturn</v>
          </cell>
          <cell r="L312" t="str">
            <v>Plan</v>
          </cell>
          <cell r="M312" t="str">
            <v>Plan</v>
          </cell>
          <cell r="N312" t="str">
            <v>Plan</v>
          </cell>
          <cell r="O312" t="str">
            <v>Plan</v>
          </cell>
          <cell r="P312" t="str">
            <v>Plan</v>
          </cell>
        </row>
        <row r="313">
          <cell r="F313" t="str">
            <v>1997/98</v>
          </cell>
          <cell r="H313" t="str">
            <v>1998/99</v>
          </cell>
          <cell r="I313" t="str">
            <v>1998/99</v>
          </cell>
          <cell r="J313" t="str">
            <v>1998/99</v>
          </cell>
          <cell r="L313" t="str">
            <v>1999/00</v>
          </cell>
          <cell r="M313" t="str">
            <v>2000/01</v>
          </cell>
          <cell r="N313" t="str">
            <v>2001/02</v>
          </cell>
          <cell r="O313" t="str">
            <v>2002/03</v>
          </cell>
          <cell r="P313" t="str">
            <v>2003/04</v>
          </cell>
        </row>
        <row r="314">
          <cell r="F314" t="str">
            <v>no.</v>
          </cell>
          <cell r="H314" t="str">
            <v>no.</v>
          </cell>
          <cell r="I314" t="str">
            <v>no.</v>
          </cell>
          <cell r="J314" t="str">
            <v>no.</v>
          </cell>
          <cell r="L314" t="str">
            <v>no.</v>
          </cell>
          <cell r="M314" t="str">
            <v>no.</v>
          </cell>
          <cell r="N314" t="str">
            <v>no.</v>
          </cell>
          <cell r="O314" t="str">
            <v>no.</v>
          </cell>
          <cell r="P314" t="str">
            <v>no.</v>
          </cell>
        </row>
        <row r="316">
          <cell r="C316" t="str">
            <v>Staff Numbers (FTE's) Employed at Year End</v>
          </cell>
        </row>
        <row r="317">
          <cell r="C317" t="str">
            <v>Management</v>
          </cell>
        </row>
        <row r="318">
          <cell r="C318" t="str">
            <v>Specialist</v>
          </cell>
        </row>
        <row r="319">
          <cell r="C319" t="str">
            <v>CEC</v>
          </cell>
        </row>
        <row r="321">
          <cell r="C321" t="str">
            <v>Total FTE's at Year End</v>
          </cell>
          <cell r="F321">
            <v>0</v>
          </cell>
          <cell r="H321">
            <v>0</v>
          </cell>
          <cell r="I321">
            <v>0</v>
          </cell>
          <cell r="J321">
            <v>0</v>
          </cell>
          <cell r="L321">
            <v>0</v>
          </cell>
          <cell r="M321">
            <v>0</v>
          </cell>
          <cell r="N321">
            <v>0</v>
          </cell>
          <cell r="O321">
            <v>0</v>
          </cell>
          <cell r="P321">
            <v>0</v>
          </cell>
        </row>
        <row r="323">
          <cell r="C323" t="str">
            <v>Average FTE's for the Year</v>
          </cell>
        </row>
      </sheetData>
      <sheetData sheetId="7" refreshError="1">
        <row r="6">
          <cell r="B6" t="str">
            <v>LETTERS - MANAGEMENT</v>
          </cell>
        </row>
        <row r="7">
          <cell r="B7" t="str">
            <v>Programme #3: Programme Description 3</v>
          </cell>
        </row>
        <row r="8">
          <cell r="B8" t="str">
            <v>Earnings Statement</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row>
        <row r="15">
          <cell r="D15" t="str">
            <v>FastPost</v>
          </cell>
        </row>
        <row r="16">
          <cell r="D16" t="str">
            <v>FreePost Business Reply</v>
          </cell>
        </row>
        <row r="17">
          <cell r="D17" t="str">
            <v>Business Post</v>
          </cell>
        </row>
        <row r="18">
          <cell r="D18" t="str">
            <v>Full Rate</v>
          </cell>
        </row>
        <row r="19">
          <cell r="D19" t="str">
            <v>Bulk Mail</v>
          </cell>
        </row>
        <row r="20">
          <cell r="D20" t="str">
            <v>Boxlink</v>
          </cell>
        </row>
        <row r="21">
          <cell r="D21" t="str">
            <v>Post Small Parcels</v>
          </cell>
        </row>
        <row r="22">
          <cell r="D22" t="str">
            <v>FastPost Small Parcels</v>
          </cell>
        </row>
        <row r="23">
          <cell r="D23" t="str">
            <v>Direct Marketing</v>
          </cell>
        </row>
        <row r="24">
          <cell r="D24" t="str">
            <v>Business Mail Centres</v>
          </cell>
        </row>
        <row r="25">
          <cell r="D25" t="str">
            <v>Telegram</v>
          </cell>
        </row>
        <row r="26">
          <cell r="D26" t="str">
            <v>NZPIL Revenue</v>
          </cell>
        </row>
        <row r="27">
          <cell r="D27" t="str">
            <v>Other Revenue</v>
          </cell>
        </row>
        <row r="29">
          <cell r="C29" t="str">
            <v>External Revenue</v>
          </cell>
          <cell r="F29">
            <v>0</v>
          </cell>
          <cell r="H29">
            <v>0</v>
          </cell>
          <cell r="I29">
            <v>0</v>
          </cell>
          <cell r="J29">
            <v>0</v>
          </cell>
          <cell r="L29">
            <v>0</v>
          </cell>
          <cell r="M29">
            <v>0</v>
          </cell>
          <cell r="N29">
            <v>0</v>
          </cell>
          <cell r="O29">
            <v>0</v>
          </cell>
          <cell r="P29">
            <v>0</v>
          </cell>
        </row>
        <row r="31">
          <cell r="D31" t="str">
            <v>Internal Revenue</v>
          </cell>
        </row>
        <row r="32">
          <cell r="D32" t="str">
            <v>Counter TP Revenue</v>
          </cell>
        </row>
        <row r="33">
          <cell r="D33" t="str">
            <v>Acceptance TP Revenue</v>
          </cell>
        </row>
        <row r="34">
          <cell r="D34" t="str">
            <v>Processing TP Revenue</v>
          </cell>
        </row>
        <row r="35">
          <cell r="D35" t="str">
            <v>Transport TP Revenue</v>
          </cell>
        </row>
        <row r="36">
          <cell r="D36" t="str">
            <v>Delivery TP Revenue</v>
          </cell>
        </row>
        <row r="37">
          <cell r="D37" t="str">
            <v>Customer Interface TP Revenue</v>
          </cell>
        </row>
        <row r="38">
          <cell r="D38" t="str">
            <v>Consultancy / Admin TP Revenue</v>
          </cell>
        </row>
        <row r="39">
          <cell r="D39" t="str">
            <v>Bundled Services TP Revenue</v>
          </cell>
        </row>
        <row r="40">
          <cell r="D40" t="str">
            <v>Product &amp; Service TP Revenue</v>
          </cell>
        </row>
        <row r="41">
          <cell r="D41" t="str">
            <v>IS TP Revenue</v>
          </cell>
        </row>
        <row r="43">
          <cell r="C43" t="str">
            <v>Internal Revenue</v>
          </cell>
          <cell r="F43">
            <v>0</v>
          </cell>
          <cell r="H43">
            <v>0</v>
          </cell>
          <cell r="I43">
            <v>0</v>
          </cell>
          <cell r="J43">
            <v>0</v>
          </cell>
          <cell r="L43">
            <v>0</v>
          </cell>
          <cell r="M43">
            <v>0</v>
          </cell>
          <cell r="N43">
            <v>0</v>
          </cell>
          <cell r="O43">
            <v>0</v>
          </cell>
          <cell r="P43">
            <v>0</v>
          </cell>
        </row>
        <row r="45">
          <cell r="C45" t="str">
            <v>TOTAL REVENUE</v>
          </cell>
          <cell r="F45">
            <v>0</v>
          </cell>
          <cell r="H45">
            <v>0</v>
          </cell>
          <cell r="I45">
            <v>0</v>
          </cell>
          <cell r="J45">
            <v>0</v>
          </cell>
          <cell r="L45">
            <v>0</v>
          </cell>
          <cell r="M45">
            <v>0</v>
          </cell>
          <cell r="N45">
            <v>0</v>
          </cell>
          <cell r="O45">
            <v>0</v>
          </cell>
          <cell r="P45">
            <v>0</v>
          </cell>
        </row>
        <row r="47">
          <cell r="D47" t="str">
            <v>External Expenditure</v>
          </cell>
        </row>
        <row r="48">
          <cell r="D48" t="str">
            <v>Personnel</v>
          </cell>
          <cell r="F48">
            <v>0</v>
          </cell>
          <cell r="H48">
            <v>0</v>
          </cell>
          <cell r="I48">
            <v>0</v>
          </cell>
          <cell r="J48">
            <v>0</v>
          </cell>
          <cell r="L48">
            <v>0</v>
          </cell>
          <cell r="M48">
            <v>0</v>
          </cell>
          <cell r="N48">
            <v>0</v>
          </cell>
          <cell r="O48">
            <v>0</v>
          </cell>
          <cell r="P48">
            <v>0</v>
          </cell>
        </row>
        <row r="49">
          <cell r="D49" t="str">
            <v>Severances</v>
          </cell>
          <cell r="F49">
            <v>0</v>
          </cell>
          <cell r="H49">
            <v>0</v>
          </cell>
          <cell r="I49">
            <v>0</v>
          </cell>
          <cell r="J49">
            <v>0</v>
          </cell>
          <cell r="L49">
            <v>0</v>
          </cell>
          <cell r="M49">
            <v>0</v>
          </cell>
          <cell r="N49">
            <v>0</v>
          </cell>
          <cell r="O49">
            <v>0</v>
          </cell>
          <cell r="P49">
            <v>0</v>
          </cell>
        </row>
        <row r="50">
          <cell r="D50" t="str">
            <v>Accommodation</v>
          </cell>
          <cell r="F50">
            <v>0</v>
          </cell>
          <cell r="H50">
            <v>0</v>
          </cell>
          <cell r="I50">
            <v>0</v>
          </cell>
          <cell r="J50">
            <v>0</v>
          </cell>
          <cell r="L50">
            <v>0</v>
          </cell>
          <cell r="M50">
            <v>0</v>
          </cell>
          <cell r="N50">
            <v>0</v>
          </cell>
          <cell r="O50">
            <v>0</v>
          </cell>
          <cell r="P50">
            <v>0</v>
          </cell>
        </row>
        <row r="51">
          <cell r="D51" t="str">
            <v>Delivery Network</v>
          </cell>
          <cell r="F51">
            <v>0</v>
          </cell>
          <cell r="H51">
            <v>0</v>
          </cell>
          <cell r="I51">
            <v>0</v>
          </cell>
          <cell r="J51">
            <v>0</v>
          </cell>
          <cell r="L51">
            <v>0</v>
          </cell>
          <cell r="M51">
            <v>0</v>
          </cell>
          <cell r="N51">
            <v>0</v>
          </cell>
          <cell r="O51">
            <v>0</v>
          </cell>
          <cell r="P51">
            <v>0</v>
          </cell>
        </row>
        <row r="52">
          <cell r="D52" t="str">
            <v>Marketing</v>
          </cell>
          <cell r="F52">
            <v>0</v>
          </cell>
          <cell r="H52">
            <v>0</v>
          </cell>
          <cell r="I52">
            <v>0</v>
          </cell>
          <cell r="J52">
            <v>0</v>
          </cell>
          <cell r="L52">
            <v>0</v>
          </cell>
          <cell r="M52">
            <v>0</v>
          </cell>
          <cell r="N52">
            <v>0</v>
          </cell>
          <cell r="O52">
            <v>0</v>
          </cell>
          <cell r="P52">
            <v>0</v>
          </cell>
        </row>
        <row r="53">
          <cell r="D53" t="str">
            <v>Communications &amp; Computer</v>
          </cell>
          <cell r="F53">
            <v>0</v>
          </cell>
          <cell r="H53">
            <v>0</v>
          </cell>
          <cell r="I53">
            <v>0</v>
          </cell>
          <cell r="J53">
            <v>0</v>
          </cell>
          <cell r="L53">
            <v>0</v>
          </cell>
          <cell r="M53">
            <v>0</v>
          </cell>
          <cell r="N53">
            <v>0</v>
          </cell>
          <cell r="O53">
            <v>0</v>
          </cell>
          <cell r="P53">
            <v>0</v>
          </cell>
        </row>
        <row r="54">
          <cell r="D54" t="str">
            <v>Other Expenditure</v>
          </cell>
          <cell r="F54">
            <v>0</v>
          </cell>
          <cell r="H54">
            <v>0</v>
          </cell>
          <cell r="I54">
            <v>0</v>
          </cell>
          <cell r="J54">
            <v>0</v>
          </cell>
          <cell r="L54">
            <v>0</v>
          </cell>
          <cell r="M54">
            <v>0</v>
          </cell>
          <cell r="N54">
            <v>0</v>
          </cell>
          <cell r="O54">
            <v>0</v>
          </cell>
          <cell r="P54">
            <v>0</v>
          </cell>
        </row>
        <row r="55">
          <cell r="D55" t="str">
            <v>Depreciation &amp; Amortisation</v>
          </cell>
          <cell r="F55">
            <v>0</v>
          </cell>
          <cell r="H55">
            <v>0</v>
          </cell>
          <cell r="I55">
            <v>0</v>
          </cell>
          <cell r="J55">
            <v>0</v>
          </cell>
          <cell r="L55">
            <v>0</v>
          </cell>
          <cell r="M55">
            <v>0</v>
          </cell>
          <cell r="N55">
            <v>0</v>
          </cell>
          <cell r="O55">
            <v>0</v>
          </cell>
          <cell r="P55">
            <v>0</v>
          </cell>
        </row>
        <row r="57">
          <cell r="C57" t="str">
            <v>External Expenditure</v>
          </cell>
          <cell r="F57">
            <v>0</v>
          </cell>
          <cell r="H57">
            <v>0</v>
          </cell>
          <cell r="I57">
            <v>0</v>
          </cell>
          <cell r="J57">
            <v>0</v>
          </cell>
          <cell r="L57">
            <v>0</v>
          </cell>
          <cell r="M57">
            <v>0</v>
          </cell>
          <cell r="N57">
            <v>0</v>
          </cell>
          <cell r="O57">
            <v>0</v>
          </cell>
          <cell r="P57">
            <v>0</v>
          </cell>
        </row>
        <row r="59">
          <cell r="C59" t="str">
            <v>Internal Expenditure</v>
          </cell>
          <cell r="F59">
            <v>0</v>
          </cell>
          <cell r="H59">
            <v>0</v>
          </cell>
          <cell r="I59">
            <v>0</v>
          </cell>
          <cell r="J59">
            <v>0</v>
          </cell>
          <cell r="L59">
            <v>0</v>
          </cell>
          <cell r="M59">
            <v>0</v>
          </cell>
          <cell r="N59">
            <v>0</v>
          </cell>
          <cell r="O59">
            <v>0</v>
          </cell>
          <cell r="P59">
            <v>0</v>
          </cell>
        </row>
        <row r="61">
          <cell r="C61" t="str">
            <v>TOTAL EXPENDITURE</v>
          </cell>
          <cell r="F61">
            <v>0</v>
          </cell>
          <cell r="H61">
            <v>0</v>
          </cell>
          <cell r="I61">
            <v>0</v>
          </cell>
          <cell r="J61">
            <v>0</v>
          </cell>
          <cell r="L61">
            <v>0</v>
          </cell>
          <cell r="M61">
            <v>0</v>
          </cell>
          <cell r="N61">
            <v>0</v>
          </cell>
          <cell r="O61">
            <v>0</v>
          </cell>
          <cell r="P61">
            <v>0</v>
          </cell>
        </row>
        <row r="63">
          <cell r="C63" t="str">
            <v>EARNINGS BEFORE INTEREST &amp; TAX</v>
          </cell>
          <cell r="F63">
            <v>0</v>
          </cell>
          <cell r="H63">
            <v>0</v>
          </cell>
          <cell r="I63">
            <v>0</v>
          </cell>
          <cell r="J63">
            <v>0</v>
          </cell>
          <cell r="L63">
            <v>0</v>
          </cell>
          <cell r="M63">
            <v>0</v>
          </cell>
          <cell r="N63">
            <v>0</v>
          </cell>
          <cell r="O63">
            <v>0</v>
          </cell>
          <cell r="P63">
            <v>0</v>
          </cell>
        </row>
        <row r="65">
          <cell r="D65" t="str">
            <v>Net Financing Costs</v>
          </cell>
        </row>
        <row r="66">
          <cell r="D66" t="str">
            <v>Interest Revenue</v>
          </cell>
        </row>
        <row r="67">
          <cell r="D67" t="str">
            <v>Interest Expenditure</v>
          </cell>
        </row>
        <row r="69">
          <cell r="C69" t="str">
            <v>Net Financing Costs</v>
          </cell>
          <cell r="F69">
            <v>0</v>
          </cell>
          <cell r="H69">
            <v>0</v>
          </cell>
          <cell r="I69">
            <v>0</v>
          </cell>
          <cell r="J69">
            <v>0</v>
          </cell>
          <cell r="L69">
            <v>0</v>
          </cell>
          <cell r="M69">
            <v>0</v>
          </cell>
          <cell r="N69">
            <v>0</v>
          </cell>
          <cell r="O69">
            <v>0</v>
          </cell>
          <cell r="P69">
            <v>0</v>
          </cell>
        </row>
        <row r="71">
          <cell r="C71" t="str">
            <v>Abnormal Items Revenue/(Cost)</v>
          </cell>
        </row>
        <row r="72">
          <cell r="C72" t="str">
            <v>Gain/(Loss) on Sale of Property</v>
          </cell>
          <cell r="F72">
            <v>0</v>
          </cell>
          <cell r="H72">
            <v>0</v>
          </cell>
          <cell r="I72">
            <v>0</v>
          </cell>
          <cell r="J72">
            <v>0</v>
          </cell>
          <cell r="L72">
            <v>0</v>
          </cell>
          <cell r="M72">
            <v>0</v>
          </cell>
          <cell r="N72">
            <v>0</v>
          </cell>
          <cell r="O72">
            <v>0</v>
          </cell>
          <cell r="P72">
            <v>0</v>
          </cell>
        </row>
        <row r="73">
          <cell r="C73" t="str">
            <v>Property Revaluations</v>
          </cell>
          <cell r="F73">
            <v>0</v>
          </cell>
          <cell r="H73">
            <v>0</v>
          </cell>
          <cell r="I73">
            <v>0</v>
          </cell>
          <cell r="J73">
            <v>0</v>
          </cell>
          <cell r="L73">
            <v>0</v>
          </cell>
          <cell r="M73">
            <v>0</v>
          </cell>
          <cell r="N73">
            <v>0</v>
          </cell>
          <cell r="O73">
            <v>0</v>
          </cell>
          <cell r="P73">
            <v>0</v>
          </cell>
        </row>
        <row r="75">
          <cell r="C75" t="str">
            <v>Net Profit Before Tax</v>
          </cell>
          <cell r="F75">
            <v>0</v>
          </cell>
          <cell r="H75">
            <v>0</v>
          </cell>
          <cell r="I75">
            <v>0</v>
          </cell>
          <cell r="J75">
            <v>0</v>
          </cell>
          <cell r="L75">
            <v>0</v>
          </cell>
          <cell r="M75">
            <v>0</v>
          </cell>
          <cell r="N75">
            <v>0</v>
          </cell>
          <cell r="O75">
            <v>0</v>
          </cell>
          <cell r="P75">
            <v>0</v>
          </cell>
        </row>
        <row r="77">
          <cell r="C77" t="str">
            <v>Income Tax</v>
          </cell>
          <cell r="F77">
            <v>0</v>
          </cell>
          <cell r="H77">
            <v>0</v>
          </cell>
          <cell r="I77">
            <v>0</v>
          </cell>
          <cell r="J77">
            <v>0</v>
          </cell>
          <cell r="L77">
            <v>0</v>
          </cell>
          <cell r="M77">
            <v>0</v>
          </cell>
          <cell r="N77">
            <v>0</v>
          </cell>
          <cell r="O77">
            <v>0</v>
          </cell>
          <cell r="P77">
            <v>0</v>
          </cell>
        </row>
        <row r="79">
          <cell r="C79" t="str">
            <v>Associates</v>
          </cell>
        </row>
        <row r="81">
          <cell r="C81" t="str">
            <v>NET PROFIT AFTER TAX</v>
          </cell>
          <cell r="F81">
            <v>0</v>
          </cell>
          <cell r="H81">
            <v>0</v>
          </cell>
          <cell r="I81">
            <v>0</v>
          </cell>
          <cell r="J81">
            <v>0</v>
          </cell>
          <cell r="L81">
            <v>0</v>
          </cell>
          <cell r="M81">
            <v>0</v>
          </cell>
          <cell r="N81">
            <v>0</v>
          </cell>
          <cell r="O81">
            <v>0</v>
          </cell>
          <cell r="P81">
            <v>0</v>
          </cell>
        </row>
        <row r="85">
          <cell r="B85" t="str">
            <v>LETTERS - MANAGEMENT</v>
          </cell>
        </row>
        <row r="86">
          <cell r="B86" t="str">
            <v>Programme #3: Programme Description 3</v>
          </cell>
        </row>
        <row r="87">
          <cell r="B87" t="str">
            <v>Expenditure Detail</v>
          </cell>
        </row>
        <row r="89">
          <cell r="F89" t="str">
            <v>Actual</v>
          </cell>
          <cell r="H89" t="str">
            <v>Budget</v>
          </cell>
          <cell r="I89" t="str">
            <v>Target</v>
          </cell>
          <cell r="J89" t="str">
            <v>Outturn</v>
          </cell>
          <cell r="L89" t="str">
            <v>Plan</v>
          </cell>
          <cell r="M89" t="str">
            <v>Plan</v>
          </cell>
          <cell r="N89" t="str">
            <v>Plan</v>
          </cell>
          <cell r="O89" t="str">
            <v>Plan</v>
          </cell>
          <cell r="P89" t="str">
            <v>Plan</v>
          </cell>
        </row>
        <row r="90">
          <cell r="F90" t="str">
            <v>1997/98</v>
          </cell>
          <cell r="H90" t="str">
            <v>1998/99</v>
          </cell>
          <cell r="I90" t="str">
            <v>1998/99</v>
          </cell>
          <cell r="J90" t="str">
            <v>1998/99</v>
          </cell>
          <cell r="L90" t="str">
            <v>1999/00</v>
          </cell>
          <cell r="M90" t="str">
            <v>2000/01</v>
          </cell>
          <cell r="N90" t="str">
            <v>2001/02</v>
          </cell>
          <cell r="O90" t="str">
            <v>2002/03</v>
          </cell>
          <cell r="P90" t="str">
            <v>2003/04</v>
          </cell>
        </row>
        <row r="91">
          <cell r="F91" t="str">
            <v>$k</v>
          </cell>
          <cell r="H91" t="str">
            <v>$k</v>
          </cell>
          <cell r="I91" t="str">
            <v>$k</v>
          </cell>
          <cell r="J91" t="str">
            <v>$k</v>
          </cell>
          <cell r="L91" t="str">
            <v>$k</v>
          </cell>
          <cell r="M91" t="str">
            <v>$k</v>
          </cell>
          <cell r="N91" t="str">
            <v>$k</v>
          </cell>
          <cell r="O91" t="str">
            <v>$k</v>
          </cell>
          <cell r="P91" t="str">
            <v>$k</v>
          </cell>
        </row>
        <row r="93">
          <cell r="D93" t="str">
            <v>Salaries, Overtime &amp; Allow (excl lump sums)</v>
          </cell>
        </row>
        <row r="94">
          <cell r="D94" t="str">
            <v>Lump Sums - Bonuses</v>
          </cell>
        </row>
        <row r="95">
          <cell r="D95" t="str">
            <v>Lump Sums - Other</v>
          </cell>
        </row>
        <row r="96">
          <cell r="D96" t="str">
            <v>Other Personnel</v>
          </cell>
        </row>
        <row r="97">
          <cell r="D97" t="str">
            <v>Superannuation</v>
          </cell>
        </row>
        <row r="98">
          <cell r="D98" t="str">
            <v>ACC Levies and Penalties</v>
          </cell>
        </row>
        <row r="99">
          <cell r="D99" t="str">
            <v>Uniforms, Misc. Benefits (incl Med. Insurance)</v>
          </cell>
        </row>
        <row r="100">
          <cell r="D100" t="str">
            <v>Training, Transfers and Travel</v>
          </cell>
        </row>
        <row r="102">
          <cell r="C102" t="str">
            <v>Personnel Expenditure (Excl Severances)</v>
          </cell>
          <cell r="F102">
            <v>0</v>
          </cell>
          <cell r="H102">
            <v>0</v>
          </cell>
          <cell r="I102">
            <v>0</v>
          </cell>
          <cell r="J102">
            <v>0</v>
          </cell>
          <cell r="L102">
            <v>0</v>
          </cell>
          <cell r="M102">
            <v>0</v>
          </cell>
          <cell r="N102">
            <v>0</v>
          </cell>
          <cell r="O102">
            <v>0</v>
          </cell>
          <cell r="P102">
            <v>0</v>
          </cell>
        </row>
        <row r="104">
          <cell r="C104" t="str">
            <v>Severances</v>
          </cell>
        </row>
        <row r="106">
          <cell r="D106" t="str">
            <v>Rent Paid to Externals</v>
          </cell>
        </row>
        <row r="107">
          <cell r="D107" t="str">
            <v>Rent Charges - NZPPL</v>
          </cell>
        </row>
        <row r="108">
          <cell r="D108" t="str">
            <v>Outgoings Charge - NZPPL</v>
          </cell>
        </row>
        <row r="109">
          <cell r="D109" t="str">
            <v>Other Accommodation Costs</v>
          </cell>
        </row>
        <row r="111">
          <cell r="C111" t="str">
            <v>Accommodation Expenditure</v>
          </cell>
          <cell r="F111">
            <v>0</v>
          </cell>
          <cell r="H111">
            <v>0</v>
          </cell>
          <cell r="I111">
            <v>0</v>
          </cell>
          <cell r="J111">
            <v>0</v>
          </cell>
          <cell r="L111">
            <v>0</v>
          </cell>
          <cell r="M111">
            <v>0</v>
          </cell>
          <cell r="N111">
            <v>0</v>
          </cell>
          <cell r="O111">
            <v>0</v>
          </cell>
          <cell r="P111">
            <v>0</v>
          </cell>
        </row>
        <row r="113">
          <cell r="D113" t="str">
            <v>Carriage of Mails</v>
          </cell>
        </row>
        <row r="114">
          <cell r="D114" t="str">
            <v>Contract Delivery Costs</v>
          </cell>
        </row>
        <row r="115">
          <cell r="D115" t="str">
            <v>Transport Costs</v>
          </cell>
        </row>
        <row r="117">
          <cell r="C117" t="str">
            <v>Delivery Network Expenditure</v>
          </cell>
          <cell r="F117">
            <v>0</v>
          </cell>
          <cell r="H117">
            <v>0</v>
          </cell>
          <cell r="I117">
            <v>0</v>
          </cell>
          <cell r="J117">
            <v>0</v>
          </cell>
          <cell r="L117">
            <v>0</v>
          </cell>
          <cell r="M117">
            <v>0</v>
          </cell>
          <cell r="N117">
            <v>0</v>
          </cell>
          <cell r="O117">
            <v>0</v>
          </cell>
          <cell r="P117">
            <v>0</v>
          </cell>
        </row>
        <row r="119">
          <cell r="D119" t="str">
            <v>Advertising/Sponsorship/Public Relations</v>
          </cell>
        </row>
        <row r="120">
          <cell r="D120" t="str">
            <v>Research &amp; Consultancy</v>
          </cell>
        </row>
        <row r="121">
          <cell r="D121" t="str">
            <v>Other Marketing</v>
          </cell>
        </row>
        <row r="123">
          <cell r="C123" t="str">
            <v>Marketing Expenditure</v>
          </cell>
          <cell r="F123">
            <v>0</v>
          </cell>
          <cell r="H123">
            <v>0</v>
          </cell>
          <cell r="I123">
            <v>0</v>
          </cell>
          <cell r="J123">
            <v>0</v>
          </cell>
          <cell r="L123">
            <v>0</v>
          </cell>
          <cell r="M123">
            <v>0</v>
          </cell>
          <cell r="N123">
            <v>0</v>
          </cell>
          <cell r="O123">
            <v>0</v>
          </cell>
          <cell r="P123">
            <v>0</v>
          </cell>
        </row>
        <row r="125">
          <cell r="D125" t="str">
            <v>Communications Costs Allocated by IS</v>
          </cell>
        </row>
        <row r="126">
          <cell r="D126" t="str">
            <v>Other Communications Charges</v>
          </cell>
        </row>
        <row r="127">
          <cell r="D127" t="str">
            <v>Computer Costs Allocated by IS</v>
          </cell>
        </row>
        <row r="128">
          <cell r="D128" t="str">
            <v>Other Computer Charges</v>
          </cell>
        </row>
        <row r="130">
          <cell r="C130" t="str">
            <v>Communications &amp; Computer Expenditure</v>
          </cell>
          <cell r="F130">
            <v>0</v>
          </cell>
          <cell r="H130">
            <v>0</v>
          </cell>
          <cell r="I130">
            <v>0</v>
          </cell>
          <cell r="J130">
            <v>0</v>
          </cell>
          <cell r="L130">
            <v>0</v>
          </cell>
          <cell r="M130">
            <v>0</v>
          </cell>
          <cell r="N130">
            <v>0</v>
          </cell>
          <cell r="O130">
            <v>0</v>
          </cell>
          <cell r="P130">
            <v>0</v>
          </cell>
        </row>
        <row r="132">
          <cell r="D132" t="str">
            <v>COGS/Materials/Printing of Stamps</v>
          </cell>
        </row>
        <row r="133">
          <cell r="D133" t="str">
            <v>Plant &amp; Equipment</v>
          </cell>
        </row>
        <row r="134">
          <cell r="D134" t="str">
            <v>Compensation/Agency Payments</v>
          </cell>
        </row>
        <row r="135">
          <cell r="D135" t="str">
            <v>Office Expenses</v>
          </cell>
        </row>
        <row r="136">
          <cell r="D136" t="str">
            <v>Financial/Legal Expenses</v>
          </cell>
        </row>
        <row r="138">
          <cell r="C138" t="str">
            <v>Other Expenditure</v>
          </cell>
          <cell r="F138">
            <v>0</v>
          </cell>
          <cell r="H138">
            <v>0</v>
          </cell>
          <cell r="I138">
            <v>0</v>
          </cell>
          <cell r="J138">
            <v>0</v>
          </cell>
          <cell r="L138">
            <v>0</v>
          </cell>
          <cell r="M138">
            <v>0</v>
          </cell>
          <cell r="N138">
            <v>0</v>
          </cell>
          <cell r="O138">
            <v>0</v>
          </cell>
          <cell r="P138">
            <v>0</v>
          </cell>
        </row>
        <row r="140">
          <cell r="D140" t="str">
            <v>Depreciation (cf Capex Schedule)</v>
          </cell>
          <cell r="F140">
            <v>0</v>
          </cell>
          <cell r="H140">
            <v>0</v>
          </cell>
          <cell r="I140">
            <v>0</v>
          </cell>
          <cell r="J140">
            <v>0</v>
          </cell>
          <cell r="L140">
            <v>0</v>
          </cell>
          <cell r="M140">
            <v>0</v>
          </cell>
          <cell r="N140">
            <v>0</v>
          </cell>
          <cell r="O140">
            <v>0</v>
          </cell>
          <cell r="P140">
            <v>0</v>
          </cell>
        </row>
        <row r="141">
          <cell r="D141" t="str">
            <v>Goodwill Amortisation</v>
          </cell>
        </row>
        <row r="143">
          <cell r="C143" t="str">
            <v>Depreciation and Amortisation</v>
          </cell>
          <cell r="F143">
            <v>0</v>
          </cell>
          <cell r="H143">
            <v>0</v>
          </cell>
          <cell r="I143">
            <v>0</v>
          </cell>
          <cell r="J143">
            <v>0</v>
          </cell>
          <cell r="L143">
            <v>0</v>
          </cell>
          <cell r="M143">
            <v>0</v>
          </cell>
          <cell r="N143">
            <v>0</v>
          </cell>
          <cell r="O143">
            <v>0</v>
          </cell>
          <cell r="P143">
            <v>0</v>
          </cell>
        </row>
        <row r="145">
          <cell r="C145" t="str">
            <v>Total External Expenditure</v>
          </cell>
          <cell r="F145">
            <v>0</v>
          </cell>
          <cell r="H145">
            <v>0</v>
          </cell>
          <cell r="I145">
            <v>0</v>
          </cell>
          <cell r="J145">
            <v>0</v>
          </cell>
          <cell r="L145">
            <v>0</v>
          </cell>
          <cell r="M145">
            <v>0</v>
          </cell>
          <cell r="N145">
            <v>0</v>
          </cell>
          <cell r="O145">
            <v>0</v>
          </cell>
          <cell r="P145">
            <v>0</v>
          </cell>
        </row>
        <row r="147">
          <cell r="D147" t="str">
            <v>Internal Expenditure</v>
          </cell>
        </row>
        <row r="148">
          <cell r="D148" t="str">
            <v>Counter TP Expense</v>
          </cell>
        </row>
        <row r="149">
          <cell r="D149" t="str">
            <v>Acceptance TP Expense</v>
          </cell>
        </row>
        <row r="150">
          <cell r="D150" t="str">
            <v>Processing TP Expense</v>
          </cell>
        </row>
        <row r="151">
          <cell r="D151" t="str">
            <v>Transport TP Expense</v>
          </cell>
        </row>
        <row r="152">
          <cell r="D152" t="str">
            <v>Delivery TP Expense</v>
          </cell>
        </row>
        <row r="153">
          <cell r="D153" t="str">
            <v>Customer Interface TP Expense</v>
          </cell>
        </row>
        <row r="154">
          <cell r="D154" t="str">
            <v>Consultancy / Admin TP Expense</v>
          </cell>
        </row>
        <row r="155">
          <cell r="D155" t="str">
            <v>Bundled Services TP Expense</v>
          </cell>
        </row>
        <row r="156">
          <cell r="D156" t="str">
            <v>Product &amp; Service TP Expense</v>
          </cell>
        </row>
        <row r="157">
          <cell r="D157" t="str">
            <v>IS TP Expense</v>
          </cell>
        </row>
        <row r="159">
          <cell r="C159" t="str">
            <v>Internal Expenditure (Excl. Depn)</v>
          </cell>
          <cell r="F159">
            <v>0</v>
          </cell>
          <cell r="H159">
            <v>0</v>
          </cell>
          <cell r="I159">
            <v>0</v>
          </cell>
          <cell r="J159">
            <v>0</v>
          </cell>
          <cell r="L159">
            <v>0</v>
          </cell>
          <cell r="M159">
            <v>0</v>
          </cell>
          <cell r="N159">
            <v>0</v>
          </cell>
          <cell r="O159">
            <v>0</v>
          </cell>
          <cell r="P159">
            <v>0</v>
          </cell>
        </row>
        <row r="161">
          <cell r="C161" t="str">
            <v>TOTAL EXPENDITURE</v>
          </cell>
          <cell r="F161">
            <v>0</v>
          </cell>
          <cell r="H161">
            <v>0</v>
          </cell>
          <cell r="I161">
            <v>0</v>
          </cell>
          <cell r="J161">
            <v>0</v>
          </cell>
          <cell r="L161">
            <v>0</v>
          </cell>
          <cell r="M161">
            <v>0</v>
          </cell>
          <cell r="N161">
            <v>0</v>
          </cell>
          <cell r="O161">
            <v>0</v>
          </cell>
          <cell r="P161">
            <v>0</v>
          </cell>
        </row>
        <row r="165">
          <cell r="B165" t="str">
            <v>LETTERS - MANAGEMENT</v>
          </cell>
        </row>
        <row r="166">
          <cell r="B166" t="str">
            <v>Programme #3: Programme Description 3</v>
          </cell>
        </row>
        <row r="167">
          <cell r="B167" t="str">
            <v>Closing Capital Employed</v>
          </cell>
        </row>
        <row r="169">
          <cell r="F169" t="str">
            <v>Actual</v>
          </cell>
          <cell r="H169" t="str">
            <v>Budget</v>
          </cell>
          <cell r="I169" t="str">
            <v>Target</v>
          </cell>
          <cell r="J169" t="str">
            <v>Outturn</v>
          </cell>
          <cell r="L169" t="str">
            <v>Plan</v>
          </cell>
          <cell r="M169" t="str">
            <v>Plan</v>
          </cell>
          <cell r="N169" t="str">
            <v>Plan</v>
          </cell>
          <cell r="O169" t="str">
            <v>Plan</v>
          </cell>
          <cell r="P169" t="str">
            <v>Plan</v>
          </cell>
        </row>
        <row r="170">
          <cell r="F170" t="str">
            <v>1997/98</v>
          </cell>
          <cell r="H170" t="str">
            <v>1998/99</v>
          </cell>
          <cell r="I170" t="str">
            <v>1998/99</v>
          </cell>
          <cell r="J170" t="str">
            <v>1998/99</v>
          </cell>
          <cell r="L170" t="str">
            <v>1999/00</v>
          </cell>
          <cell r="M170" t="str">
            <v>2000/01</v>
          </cell>
          <cell r="N170" t="str">
            <v>2001/02</v>
          </cell>
          <cell r="O170" t="str">
            <v>2002/03</v>
          </cell>
          <cell r="P170" t="str">
            <v>2003/04</v>
          </cell>
        </row>
        <row r="171">
          <cell r="F171" t="str">
            <v>$k</v>
          </cell>
          <cell r="H171" t="str">
            <v>$k</v>
          </cell>
          <cell r="I171" t="str">
            <v>$k</v>
          </cell>
          <cell r="J171" t="str">
            <v>$k</v>
          </cell>
          <cell r="L171" t="str">
            <v>$k</v>
          </cell>
          <cell r="M171" t="str">
            <v>$k</v>
          </cell>
          <cell r="N171" t="str">
            <v>$k</v>
          </cell>
          <cell r="O171" t="str">
            <v>$k</v>
          </cell>
          <cell r="P171" t="str">
            <v>$k</v>
          </cell>
        </row>
        <row r="173">
          <cell r="D173" t="str">
            <v>Current Assets</v>
          </cell>
        </row>
        <row r="174">
          <cell r="D174" t="str">
            <v>Bank &amp; Short Term Investments</v>
          </cell>
        </row>
        <row r="175">
          <cell r="D175" t="str">
            <v>Operating Cash (Float)</v>
          </cell>
        </row>
        <row r="176">
          <cell r="D176" t="str">
            <v>Debtors &amp; Prepayments</v>
          </cell>
        </row>
        <row r="177">
          <cell r="D177" t="str">
            <v>Inventory</v>
          </cell>
        </row>
        <row r="178">
          <cell r="D178" t="str">
            <v>Property Intended for Sale</v>
          </cell>
        </row>
        <row r="180">
          <cell r="C180" t="str">
            <v>Total Current Assets</v>
          </cell>
          <cell r="F180">
            <v>0</v>
          </cell>
          <cell r="H180">
            <v>0</v>
          </cell>
          <cell r="I180">
            <v>0</v>
          </cell>
          <cell r="J180">
            <v>0</v>
          </cell>
          <cell r="L180">
            <v>0</v>
          </cell>
          <cell r="M180">
            <v>0</v>
          </cell>
          <cell r="N180">
            <v>0</v>
          </cell>
          <cell r="O180">
            <v>0</v>
          </cell>
          <cell r="P180">
            <v>0</v>
          </cell>
        </row>
        <row r="182">
          <cell r="D182" t="str">
            <v>Current Liabilities</v>
          </cell>
        </row>
        <row r="183">
          <cell r="D183" t="str">
            <v>Accounts Payable</v>
          </cell>
        </row>
        <row r="184">
          <cell r="D184" t="str">
            <v>Agency Creditors</v>
          </cell>
        </row>
        <row r="185">
          <cell r="D185" t="str">
            <v>Personnel Liabilities (&lt;1 yr)</v>
          </cell>
        </row>
        <row r="186">
          <cell r="D186" t="str">
            <v>Provision for Taxation</v>
          </cell>
        </row>
        <row r="187">
          <cell r="D187" t="str">
            <v>Provision for Dividend</v>
          </cell>
        </row>
        <row r="188">
          <cell r="D188" t="str">
            <v>Other Liabilities</v>
          </cell>
        </row>
        <row r="190">
          <cell r="C190" t="str">
            <v>Total Current Liabilities</v>
          </cell>
          <cell r="F190">
            <v>0</v>
          </cell>
          <cell r="H190">
            <v>0</v>
          </cell>
          <cell r="I190">
            <v>0</v>
          </cell>
          <cell r="J190">
            <v>0</v>
          </cell>
          <cell r="L190">
            <v>0</v>
          </cell>
          <cell r="M190">
            <v>0</v>
          </cell>
          <cell r="N190">
            <v>0</v>
          </cell>
          <cell r="O190">
            <v>0</v>
          </cell>
          <cell r="P190">
            <v>0</v>
          </cell>
        </row>
        <row r="192">
          <cell r="C192" t="str">
            <v>Net Working Capital</v>
          </cell>
          <cell r="F192">
            <v>0</v>
          </cell>
          <cell r="H192">
            <v>0</v>
          </cell>
          <cell r="I192">
            <v>0</v>
          </cell>
          <cell r="J192">
            <v>0</v>
          </cell>
          <cell r="L192">
            <v>0</v>
          </cell>
          <cell r="M192">
            <v>0</v>
          </cell>
          <cell r="N192">
            <v>0</v>
          </cell>
          <cell r="O192">
            <v>0</v>
          </cell>
          <cell r="P192">
            <v>0</v>
          </cell>
        </row>
        <row r="194">
          <cell r="D194" t="str">
            <v>Fixed Assets (Net of Accumulated Depreciation)</v>
          </cell>
        </row>
        <row r="195">
          <cell r="D195" t="str">
            <v>Motor Vehicles</v>
          </cell>
        </row>
        <row r="196">
          <cell r="D196" t="str">
            <v>Furniture &amp; Fittings</v>
          </cell>
        </row>
        <row r="197">
          <cell r="D197" t="str">
            <v>Office Equipment</v>
          </cell>
        </row>
        <row r="198">
          <cell r="D198" t="str">
            <v>Computer Hardware/Software</v>
          </cell>
        </row>
        <row r="199">
          <cell r="D199" t="str">
            <v>General Plant</v>
          </cell>
        </row>
        <row r="200">
          <cell r="D200" t="str">
            <v>Mail Processing Plant</v>
          </cell>
        </row>
        <row r="201">
          <cell r="D201" t="str">
            <v>Property</v>
          </cell>
        </row>
        <row r="202">
          <cell r="D202" t="str">
            <v>Work-in-Progress / Other</v>
          </cell>
        </row>
        <row r="204">
          <cell r="C204" t="str">
            <v>Total Fixed Assets</v>
          </cell>
          <cell r="F204">
            <v>0</v>
          </cell>
          <cell r="H204">
            <v>0</v>
          </cell>
          <cell r="I204">
            <v>0</v>
          </cell>
          <cell r="J204">
            <v>0</v>
          </cell>
          <cell r="L204">
            <v>0</v>
          </cell>
          <cell r="M204">
            <v>0</v>
          </cell>
          <cell r="N204">
            <v>0</v>
          </cell>
          <cell r="O204">
            <v>0</v>
          </cell>
          <cell r="P204">
            <v>0</v>
          </cell>
        </row>
        <row r="206">
          <cell r="D206" t="str">
            <v>Other Non-Current Assets</v>
          </cell>
        </row>
        <row r="207">
          <cell r="D207" t="str">
            <v>Investment Properties</v>
          </cell>
        </row>
        <row r="208">
          <cell r="D208" t="str">
            <v>Investments</v>
          </cell>
        </row>
        <row r="209">
          <cell r="D209" t="str">
            <v>Goodwill</v>
          </cell>
        </row>
        <row r="210">
          <cell r="D210" t="str">
            <v>Associates</v>
          </cell>
        </row>
        <row r="211">
          <cell r="D211" t="str">
            <v>Deferred Tax Asset</v>
          </cell>
        </row>
        <row r="213">
          <cell r="C213" t="str">
            <v>Total Non-Current Assets</v>
          </cell>
          <cell r="F213">
            <v>0</v>
          </cell>
          <cell r="H213">
            <v>0</v>
          </cell>
          <cell r="I213">
            <v>0</v>
          </cell>
          <cell r="J213">
            <v>0</v>
          </cell>
          <cell r="L213">
            <v>0</v>
          </cell>
          <cell r="M213">
            <v>0</v>
          </cell>
          <cell r="N213">
            <v>0</v>
          </cell>
          <cell r="O213">
            <v>0</v>
          </cell>
          <cell r="P213">
            <v>0</v>
          </cell>
        </row>
        <row r="215">
          <cell r="C215" t="str">
            <v>Personal Liabilities (&gt; 1yr)</v>
          </cell>
        </row>
        <row r="217">
          <cell r="C217" t="str">
            <v>CAPITAL EMPLOYED Before SG Allocations</v>
          </cell>
          <cell r="F217">
            <v>0</v>
          </cell>
          <cell r="H217">
            <v>0</v>
          </cell>
          <cell r="I217">
            <v>0</v>
          </cell>
          <cell r="J217">
            <v>0</v>
          </cell>
          <cell r="L217">
            <v>0</v>
          </cell>
          <cell r="M217">
            <v>0</v>
          </cell>
          <cell r="N217">
            <v>0</v>
          </cell>
          <cell r="O217">
            <v>0</v>
          </cell>
          <cell r="P217">
            <v>0</v>
          </cell>
        </row>
        <row r="219">
          <cell r="D219" t="str">
            <v>Allocation of Support Groups</v>
          </cell>
        </row>
        <row r="220">
          <cell r="D220" t="str">
            <v>Information Services</v>
          </cell>
        </row>
        <row r="221">
          <cell r="D221" t="str">
            <v>Corporate</v>
          </cell>
        </row>
        <row r="222">
          <cell r="D222" t="str">
            <v>Company Reserve</v>
          </cell>
        </row>
        <row r="224">
          <cell r="C224" t="str">
            <v>Total Support Group Allocations</v>
          </cell>
          <cell r="F224">
            <v>0</v>
          </cell>
          <cell r="H224">
            <v>0</v>
          </cell>
          <cell r="I224">
            <v>0</v>
          </cell>
          <cell r="J224">
            <v>0</v>
          </cell>
          <cell r="L224">
            <v>0</v>
          </cell>
          <cell r="M224">
            <v>0</v>
          </cell>
          <cell r="N224">
            <v>0</v>
          </cell>
          <cell r="O224">
            <v>0</v>
          </cell>
          <cell r="P224">
            <v>0</v>
          </cell>
        </row>
        <row r="226">
          <cell r="C226" t="str">
            <v>CAPITAL EMPLOYED After SG Allocations</v>
          </cell>
          <cell r="F226">
            <v>0</v>
          </cell>
          <cell r="H226">
            <v>0</v>
          </cell>
          <cell r="I226">
            <v>0</v>
          </cell>
          <cell r="J226">
            <v>0</v>
          </cell>
          <cell r="L226">
            <v>0</v>
          </cell>
          <cell r="M226">
            <v>0</v>
          </cell>
          <cell r="N226">
            <v>0</v>
          </cell>
          <cell r="O226">
            <v>0</v>
          </cell>
          <cell r="P226">
            <v>0</v>
          </cell>
        </row>
        <row r="230">
          <cell r="B230" t="str">
            <v>LETTERS - MANAGEMENT</v>
          </cell>
        </row>
        <row r="231">
          <cell r="B231" t="str">
            <v>Programme #3: Programme Description 3</v>
          </cell>
        </row>
        <row r="232">
          <cell r="B232" t="str">
            <v>Fixed Assets Schedule</v>
          </cell>
        </row>
        <row r="234">
          <cell r="F234" t="str">
            <v>Actual</v>
          </cell>
          <cell r="H234" t="str">
            <v>Budget</v>
          </cell>
          <cell r="I234" t="str">
            <v>Target</v>
          </cell>
          <cell r="J234" t="str">
            <v>Outturn</v>
          </cell>
          <cell r="L234" t="str">
            <v>Plan</v>
          </cell>
          <cell r="M234" t="str">
            <v>Plan</v>
          </cell>
          <cell r="N234" t="str">
            <v>Plan</v>
          </cell>
          <cell r="O234" t="str">
            <v>Plan</v>
          </cell>
          <cell r="P234" t="str">
            <v>Plan</v>
          </cell>
        </row>
        <row r="235">
          <cell r="F235" t="str">
            <v>1997/98</v>
          </cell>
          <cell r="H235" t="str">
            <v>1998/99</v>
          </cell>
          <cell r="I235" t="str">
            <v>1998/99</v>
          </cell>
          <cell r="J235" t="str">
            <v>1998/99</v>
          </cell>
          <cell r="L235" t="str">
            <v>1999/00</v>
          </cell>
          <cell r="M235" t="str">
            <v>2000/01</v>
          </cell>
          <cell r="N235" t="str">
            <v>2001/02</v>
          </cell>
          <cell r="O235" t="str">
            <v>2002/03</v>
          </cell>
          <cell r="P235" t="str">
            <v>2003/04</v>
          </cell>
        </row>
        <row r="236">
          <cell r="F236" t="str">
            <v>$k</v>
          </cell>
          <cell r="H236" t="str">
            <v>$k</v>
          </cell>
          <cell r="I236" t="str">
            <v>$k</v>
          </cell>
          <cell r="J236" t="str">
            <v>$k</v>
          </cell>
          <cell r="L236" t="str">
            <v>$k</v>
          </cell>
          <cell r="M236" t="str">
            <v>$k</v>
          </cell>
          <cell r="N236" t="str">
            <v>$k</v>
          </cell>
          <cell r="O236" t="str">
            <v>$k</v>
          </cell>
          <cell r="P236" t="str">
            <v>$k</v>
          </cell>
        </row>
        <row r="238">
          <cell r="D238" t="str">
            <v>Opening Net Fixed Assets Balance as at 1 April</v>
          </cell>
        </row>
        <row r="239">
          <cell r="D239" t="str">
            <v>Motor Vehicles</v>
          </cell>
          <cell r="M239">
            <v>0</v>
          </cell>
          <cell r="N239">
            <v>0</v>
          </cell>
        </row>
        <row r="240">
          <cell r="D240" t="str">
            <v>Furniture &amp; Fittings</v>
          </cell>
          <cell r="M240">
            <v>0</v>
          </cell>
          <cell r="N240">
            <v>0</v>
          </cell>
        </row>
        <row r="241">
          <cell r="D241" t="str">
            <v>Office Equipment</v>
          </cell>
          <cell r="M241">
            <v>0</v>
          </cell>
          <cell r="N241">
            <v>0</v>
          </cell>
        </row>
        <row r="242">
          <cell r="D242" t="str">
            <v>Computer Hardware/Software</v>
          </cell>
          <cell r="M242">
            <v>0</v>
          </cell>
          <cell r="N242">
            <v>0</v>
          </cell>
        </row>
        <row r="243">
          <cell r="D243" t="str">
            <v>General and Mail Processing Plant</v>
          </cell>
          <cell r="M243">
            <v>0</v>
          </cell>
          <cell r="N243">
            <v>0</v>
          </cell>
        </row>
        <row r="244">
          <cell r="D244" t="str">
            <v>Property</v>
          </cell>
          <cell r="M244">
            <v>0</v>
          </cell>
          <cell r="N244">
            <v>0</v>
          </cell>
        </row>
        <row r="245">
          <cell r="D245" t="str">
            <v xml:space="preserve">Work-in-Progress </v>
          </cell>
          <cell r="M245">
            <v>0</v>
          </cell>
          <cell r="N245">
            <v>0</v>
          </cell>
        </row>
        <row r="247">
          <cell r="C247" t="str">
            <v>Opening Fixed Assets</v>
          </cell>
          <cell r="H247">
            <v>0</v>
          </cell>
          <cell r="I247">
            <v>0</v>
          </cell>
          <cell r="J247">
            <v>0</v>
          </cell>
          <cell r="L247">
            <v>0</v>
          </cell>
          <cell r="M247">
            <v>0</v>
          </cell>
          <cell r="N247">
            <v>0</v>
          </cell>
          <cell r="O247">
            <v>0</v>
          </cell>
          <cell r="P247">
            <v>0</v>
          </cell>
        </row>
        <row r="249">
          <cell r="D249" t="str">
            <v>Purchases During the Year</v>
          </cell>
        </row>
        <row r="250">
          <cell r="D250" t="str">
            <v>Motor Vehicles</v>
          </cell>
        </row>
        <row r="251">
          <cell r="D251" t="str">
            <v>Furniture &amp; Fittings</v>
          </cell>
        </row>
        <row r="252">
          <cell r="D252" t="str">
            <v>Office Equipment</v>
          </cell>
        </row>
        <row r="253">
          <cell r="D253" t="str">
            <v>Computer Hardware/Software</v>
          </cell>
        </row>
        <row r="254">
          <cell r="D254" t="str">
            <v>General and Mail Processing Plant</v>
          </cell>
        </row>
        <row r="255">
          <cell r="D255" t="str">
            <v>Property</v>
          </cell>
        </row>
        <row r="256">
          <cell r="D256" t="str">
            <v>Work-in-Progress / Other</v>
          </cell>
        </row>
        <row r="258">
          <cell r="C258" t="str">
            <v>Total Capital Expenditure</v>
          </cell>
          <cell r="H258">
            <v>0</v>
          </cell>
          <cell r="I258">
            <v>0</v>
          </cell>
          <cell r="J258">
            <v>0</v>
          </cell>
          <cell r="L258">
            <v>0</v>
          </cell>
          <cell r="M258">
            <v>0</v>
          </cell>
          <cell r="N258">
            <v>0</v>
          </cell>
          <cell r="O258">
            <v>0</v>
          </cell>
          <cell r="P258">
            <v>0</v>
          </cell>
        </row>
        <row r="260">
          <cell r="D260" t="str">
            <v>Divestments at Book Value</v>
          </cell>
        </row>
        <row r="261">
          <cell r="D261" t="str">
            <v>Motor Vehicles</v>
          </cell>
        </row>
        <row r="262">
          <cell r="D262" t="str">
            <v>Furniture &amp; Fittings</v>
          </cell>
        </row>
        <row r="263">
          <cell r="D263" t="str">
            <v>Office Equipment</v>
          </cell>
        </row>
        <row r="264">
          <cell r="D264" t="str">
            <v>Computer Hardware/Software</v>
          </cell>
        </row>
        <row r="265">
          <cell r="D265" t="str">
            <v>General and Mail Processing Plant</v>
          </cell>
        </row>
        <row r="266">
          <cell r="D266" t="str">
            <v>Property</v>
          </cell>
        </row>
        <row r="267">
          <cell r="D267" t="str">
            <v xml:space="preserve">Work-in-Progress </v>
          </cell>
        </row>
        <row r="269">
          <cell r="C269" t="str">
            <v>Total Divestments</v>
          </cell>
          <cell r="H269">
            <v>0</v>
          </cell>
          <cell r="I269">
            <v>0</v>
          </cell>
          <cell r="J269">
            <v>0</v>
          </cell>
          <cell r="L269">
            <v>0</v>
          </cell>
          <cell r="M269">
            <v>0</v>
          </cell>
          <cell r="N269">
            <v>0</v>
          </cell>
          <cell r="O269">
            <v>0</v>
          </cell>
          <cell r="P269">
            <v>0</v>
          </cell>
        </row>
        <row r="271">
          <cell r="D271" t="str">
            <v>Net Transfers from Work In Progress</v>
          </cell>
        </row>
        <row r="272">
          <cell r="D272" t="str">
            <v>Motor Vehicles</v>
          </cell>
        </row>
        <row r="273">
          <cell r="D273" t="str">
            <v>Furniture &amp; Fittings</v>
          </cell>
        </row>
        <row r="274">
          <cell r="D274" t="str">
            <v>Office Equipment</v>
          </cell>
        </row>
        <row r="275">
          <cell r="D275" t="str">
            <v>Computer Hardware/Software</v>
          </cell>
        </row>
        <row r="276">
          <cell r="D276" t="str">
            <v>General and Mail Processing Plant</v>
          </cell>
        </row>
        <row r="277">
          <cell r="D277" t="str">
            <v>Property</v>
          </cell>
        </row>
        <row r="279">
          <cell r="C279" t="str">
            <v>Work in Progress Transfers</v>
          </cell>
          <cell r="H279">
            <v>0</v>
          </cell>
          <cell r="I279">
            <v>0</v>
          </cell>
          <cell r="J279">
            <v>0</v>
          </cell>
          <cell r="L279">
            <v>0</v>
          </cell>
          <cell r="M279">
            <v>0</v>
          </cell>
          <cell r="N279">
            <v>0</v>
          </cell>
          <cell r="O279">
            <v>0</v>
          </cell>
          <cell r="P279">
            <v>0</v>
          </cell>
        </row>
        <row r="281">
          <cell r="D281" t="str">
            <v>Depreciation Expense</v>
          </cell>
        </row>
        <row r="282">
          <cell r="D282" t="str">
            <v>Motor Vehicles</v>
          </cell>
        </row>
        <row r="283">
          <cell r="D283" t="str">
            <v>Furniture &amp; Fittings</v>
          </cell>
        </row>
        <row r="284">
          <cell r="D284" t="str">
            <v>Office Equipment</v>
          </cell>
        </row>
        <row r="285">
          <cell r="D285" t="str">
            <v>Computer Hardware/Software</v>
          </cell>
        </row>
        <row r="286">
          <cell r="D286" t="str">
            <v>General and Mail Processing Plant</v>
          </cell>
        </row>
        <row r="287">
          <cell r="D287" t="str">
            <v>Property</v>
          </cell>
        </row>
        <row r="289">
          <cell r="C289" t="str">
            <v>Depreciation Expense</v>
          </cell>
          <cell r="H289">
            <v>0</v>
          </cell>
          <cell r="I289">
            <v>0</v>
          </cell>
          <cell r="J289">
            <v>0</v>
          </cell>
          <cell r="L289">
            <v>0</v>
          </cell>
          <cell r="M289">
            <v>0</v>
          </cell>
          <cell r="N289">
            <v>0</v>
          </cell>
          <cell r="O289">
            <v>0</v>
          </cell>
          <cell r="P289">
            <v>0</v>
          </cell>
        </row>
        <row r="291">
          <cell r="C291" t="str">
            <v>Gain/(Loss) on Sale of Property</v>
          </cell>
        </row>
        <row r="293">
          <cell r="C293" t="str">
            <v>Property Revaluations/(Write-downs)</v>
          </cell>
        </row>
        <row r="295">
          <cell r="D295" t="str">
            <v>Closing Net Fixed Assets Balance as at 31 March</v>
          </cell>
        </row>
        <row r="296">
          <cell r="D296" t="str">
            <v>Motor Vehicles</v>
          </cell>
          <cell r="H296">
            <v>0</v>
          </cell>
          <cell r="I296">
            <v>0</v>
          </cell>
          <cell r="J296">
            <v>0</v>
          </cell>
          <cell r="L296">
            <v>0</v>
          </cell>
          <cell r="M296">
            <v>0</v>
          </cell>
          <cell r="N296">
            <v>0</v>
          </cell>
          <cell r="O296">
            <v>0</v>
          </cell>
          <cell r="P296">
            <v>0</v>
          </cell>
        </row>
        <row r="297">
          <cell r="D297" t="str">
            <v>Furniture &amp; Fittings</v>
          </cell>
          <cell r="H297">
            <v>0</v>
          </cell>
          <cell r="I297">
            <v>0</v>
          </cell>
          <cell r="J297">
            <v>0</v>
          </cell>
          <cell r="L297">
            <v>0</v>
          </cell>
          <cell r="M297">
            <v>0</v>
          </cell>
          <cell r="N297">
            <v>0</v>
          </cell>
          <cell r="O297">
            <v>0</v>
          </cell>
          <cell r="P297">
            <v>0</v>
          </cell>
        </row>
        <row r="298">
          <cell r="D298" t="str">
            <v>Office Equipment</v>
          </cell>
          <cell r="H298">
            <v>0</v>
          </cell>
          <cell r="I298">
            <v>0</v>
          </cell>
          <cell r="J298">
            <v>0</v>
          </cell>
          <cell r="L298">
            <v>0</v>
          </cell>
          <cell r="M298">
            <v>0</v>
          </cell>
          <cell r="N298">
            <v>0</v>
          </cell>
          <cell r="O298">
            <v>0</v>
          </cell>
          <cell r="P298">
            <v>0</v>
          </cell>
        </row>
        <row r="299">
          <cell r="D299" t="str">
            <v>Computer Hardware/Software</v>
          </cell>
          <cell r="H299">
            <v>0</v>
          </cell>
          <cell r="I299">
            <v>0</v>
          </cell>
          <cell r="J299">
            <v>0</v>
          </cell>
          <cell r="L299">
            <v>0</v>
          </cell>
          <cell r="M299">
            <v>0</v>
          </cell>
          <cell r="N299">
            <v>0</v>
          </cell>
          <cell r="O299">
            <v>0</v>
          </cell>
          <cell r="P299">
            <v>0</v>
          </cell>
        </row>
        <row r="300">
          <cell r="D300" t="str">
            <v>General and Mail Processing Plant</v>
          </cell>
          <cell r="H300">
            <v>0</v>
          </cell>
          <cell r="I300">
            <v>0</v>
          </cell>
          <cell r="J300">
            <v>0</v>
          </cell>
          <cell r="L300">
            <v>0</v>
          </cell>
          <cell r="M300">
            <v>0</v>
          </cell>
          <cell r="N300">
            <v>0</v>
          </cell>
          <cell r="O300">
            <v>0</v>
          </cell>
          <cell r="P300">
            <v>0</v>
          </cell>
        </row>
        <row r="301">
          <cell r="D301" t="str">
            <v>Property</v>
          </cell>
          <cell r="H301">
            <v>0</v>
          </cell>
          <cell r="I301">
            <v>0</v>
          </cell>
          <cell r="J301">
            <v>0</v>
          </cell>
          <cell r="L301">
            <v>0</v>
          </cell>
          <cell r="M301">
            <v>0</v>
          </cell>
          <cell r="N301">
            <v>0</v>
          </cell>
          <cell r="O301">
            <v>0</v>
          </cell>
          <cell r="P301">
            <v>0</v>
          </cell>
        </row>
        <row r="302">
          <cell r="D302" t="str">
            <v xml:space="preserve">Work-in-Progress </v>
          </cell>
          <cell r="H302">
            <v>0</v>
          </cell>
          <cell r="I302">
            <v>0</v>
          </cell>
          <cell r="J302">
            <v>0</v>
          </cell>
          <cell r="L302">
            <v>0</v>
          </cell>
          <cell r="M302">
            <v>0</v>
          </cell>
          <cell r="N302">
            <v>0</v>
          </cell>
          <cell r="O302">
            <v>0</v>
          </cell>
          <cell r="P302">
            <v>0</v>
          </cell>
        </row>
        <row r="304">
          <cell r="C304" t="str">
            <v>CLOSING FIXED ASSETS</v>
          </cell>
          <cell r="H304">
            <v>0</v>
          </cell>
          <cell r="I304">
            <v>0</v>
          </cell>
          <cell r="J304">
            <v>0</v>
          </cell>
          <cell r="L304">
            <v>0</v>
          </cell>
          <cell r="M304">
            <v>0</v>
          </cell>
          <cell r="N304">
            <v>0</v>
          </cell>
          <cell r="O304">
            <v>0</v>
          </cell>
          <cell r="P304">
            <v>0</v>
          </cell>
        </row>
        <row r="308">
          <cell r="B308" t="str">
            <v>LETTERS - MANAGEMENT</v>
          </cell>
        </row>
        <row r="309">
          <cell r="B309" t="str">
            <v>Programme #3: Programme Description 3</v>
          </cell>
        </row>
        <row r="310">
          <cell r="B310" t="str">
            <v>Staff Numbers - Full Time Equivalents</v>
          </cell>
        </row>
        <row r="312">
          <cell r="F312" t="str">
            <v>Actual</v>
          </cell>
          <cell r="H312" t="str">
            <v>Budget</v>
          </cell>
          <cell r="I312" t="str">
            <v>Target</v>
          </cell>
          <cell r="J312" t="str">
            <v>Outturn</v>
          </cell>
          <cell r="L312" t="str">
            <v>Plan</v>
          </cell>
          <cell r="M312" t="str">
            <v>Plan</v>
          </cell>
          <cell r="N312" t="str">
            <v>Plan</v>
          </cell>
          <cell r="O312" t="str">
            <v>Plan</v>
          </cell>
          <cell r="P312" t="str">
            <v>Plan</v>
          </cell>
        </row>
        <row r="313">
          <cell r="F313" t="str">
            <v>1997/98</v>
          </cell>
          <cell r="H313" t="str">
            <v>1998/99</v>
          </cell>
          <cell r="I313" t="str">
            <v>1998/99</v>
          </cell>
          <cell r="J313" t="str">
            <v>1998/99</v>
          </cell>
          <cell r="L313" t="str">
            <v>1999/00</v>
          </cell>
          <cell r="M313" t="str">
            <v>2000/01</v>
          </cell>
          <cell r="N313" t="str">
            <v>2001/02</v>
          </cell>
          <cell r="O313" t="str">
            <v>2002/03</v>
          </cell>
          <cell r="P313" t="str">
            <v>2003/04</v>
          </cell>
        </row>
        <row r="314">
          <cell r="F314" t="str">
            <v>no.</v>
          </cell>
          <cell r="H314" t="str">
            <v>no.</v>
          </cell>
          <cell r="I314" t="str">
            <v>no.</v>
          </cell>
          <cell r="J314" t="str">
            <v>no.</v>
          </cell>
          <cell r="L314" t="str">
            <v>no.</v>
          </cell>
          <cell r="M314" t="str">
            <v>no.</v>
          </cell>
          <cell r="N314" t="str">
            <v>no.</v>
          </cell>
          <cell r="O314" t="str">
            <v>no.</v>
          </cell>
          <cell r="P314" t="str">
            <v>no.</v>
          </cell>
        </row>
        <row r="316">
          <cell r="C316" t="str">
            <v>Staff Numbers (FTE's) Employed at Year End</v>
          </cell>
        </row>
        <row r="317">
          <cell r="C317" t="str">
            <v>Management</v>
          </cell>
        </row>
        <row r="318">
          <cell r="C318" t="str">
            <v>Specialist</v>
          </cell>
        </row>
        <row r="319">
          <cell r="C319" t="str">
            <v>CEC</v>
          </cell>
        </row>
        <row r="321">
          <cell r="C321" t="str">
            <v>Total FTE's at Year End</v>
          </cell>
          <cell r="F321">
            <v>0</v>
          </cell>
          <cell r="H321">
            <v>0</v>
          </cell>
          <cell r="I321">
            <v>0</v>
          </cell>
          <cell r="J321">
            <v>0</v>
          </cell>
          <cell r="L321">
            <v>0</v>
          </cell>
          <cell r="M321">
            <v>0</v>
          </cell>
          <cell r="N321">
            <v>0</v>
          </cell>
          <cell r="O321">
            <v>0</v>
          </cell>
          <cell r="P321">
            <v>0</v>
          </cell>
        </row>
        <row r="323">
          <cell r="C323" t="str">
            <v>Average FTE's for the Year</v>
          </cell>
        </row>
      </sheetData>
      <sheetData sheetId="8" refreshError="1">
        <row r="6">
          <cell r="B6" t="str">
            <v>LETTERS - MANAGEMENT</v>
          </cell>
        </row>
        <row r="7">
          <cell r="B7" t="str">
            <v>Programme #4: Programme Description 4</v>
          </cell>
        </row>
        <row r="8">
          <cell r="B8" t="str">
            <v>Earnings Statement</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row>
        <row r="15">
          <cell r="D15" t="str">
            <v>FastPost</v>
          </cell>
        </row>
        <row r="16">
          <cell r="D16" t="str">
            <v>FreePost Business Reply</v>
          </cell>
        </row>
        <row r="17">
          <cell r="D17" t="str">
            <v>Business Post</v>
          </cell>
        </row>
        <row r="18">
          <cell r="D18" t="str">
            <v>Full Rate</v>
          </cell>
        </row>
        <row r="19">
          <cell r="D19" t="str">
            <v>Bulk Mail</v>
          </cell>
        </row>
        <row r="20">
          <cell r="D20" t="str">
            <v>Boxlink</v>
          </cell>
        </row>
        <row r="21">
          <cell r="D21" t="str">
            <v>Post Small Parcels</v>
          </cell>
        </row>
        <row r="22">
          <cell r="D22" t="str">
            <v>FastPost Small Parcels</v>
          </cell>
        </row>
        <row r="23">
          <cell r="D23" t="str">
            <v>Direct Marketing</v>
          </cell>
        </row>
        <row r="24">
          <cell r="D24" t="str">
            <v>Business Mail Centres</v>
          </cell>
        </row>
        <row r="25">
          <cell r="D25" t="str">
            <v>Telegram</v>
          </cell>
        </row>
        <row r="26">
          <cell r="D26" t="str">
            <v>NZPIL Revenue</v>
          </cell>
        </row>
        <row r="27">
          <cell r="D27" t="str">
            <v>Other Revenue</v>
          </cell>
        </row>
        <row r="29">
          <cell r="C29" t="str">
            <v>External Revenue</v>
          </cell>
          <cell r="F29">
            <v>0</v>
          </cell>
          <cell r="H29">
            <v>0</v>
          </cell>
          <cell r="I29">
            <v>0</v>
          </cell>
          <cell r="J29">
            <v>0</v>
          </cell>
          <cell r="L29">
            <v>0</v>
          </cell>
          <cell r="M29">
            <v>0</v>
          </cell>
          <cell r="N29">
            <v>0</v>
          </cell>
          <cell r="O29">
            <v>0</v>
          </cell>
          <cell r="P29">
            <v>0</v>
          </cell>
        </row>
        <row r="31">
          <cell r="D31" t="str">
            <v>Internal Revenue</v>
          </cell>
        </row>
        <row r="32">
          <cell r="D32" t="str">
            <v>Counter TP Revenue</v>
          </cell>
        </row>
        <row r="33">
          <cell r="D33" t="str">
            <v>Acceptance TP Revenue</v>
          </cell>
        </row>
        <row r="34">
          <cell r="D34" t="str">
            <v>Processing TP Revenue</v>
          </cell>
        </row>
        <row r="35">
          <cell r="D35" t="str">
            <v>Transport TP Revenue</v>
          </cell>
        </row>
        <row r="36">
          <cell r="D36" t="str">
            <v>Delivery TP Revenue</v>
          </cell>
        </row>
        <row r="37">
          <cell r="D37" t="str">
            <v>Customer Interface TP Revenue</v>
          </cell>
        </row>
        <row r="38">
          <cell r="D38" t="str">
            <v>Consultancy / Admin TP Revenue</v>
          </cell>
        </row>
        <row r="39">
          <cell r="D39" t="str">
            <v>Bundled Services TP Revenue</v>
          </cell>
        </row>
        <row r="40">
          <cell r="D40" t="str">
            <v>Product &amp; Service TP Revenue</v>
          </cell>
        </row>
        <row r="41">
          <cell r="D41" t="str">
            <v>IS TP Revenue</v>
          </cell>
        </row>
        <row r="43">
          <cell r="C43" t="str">
            <v>Internal Revenue</v>
          </cell>
          <cell r="F43">
            <v>0</v>
          </cell>
          <cell r="H43">
            <v>0</v>
          </cell>
          <cell r="I43">
            <v>0</v>
          </cell>
          <cell r="J43">
            <v>0</v>
          </cell>
          <cell r="L43">
            <v>0</v>
          </cell>
          <cell r="M43">
            <v>0</v>
          </cell>
          <cell r="N43">
            <v>0</v>
          </cell>
          <cell r="O43">
            <v>0</v>
          </cell>
          <cell r="P43">
            <v>0</v>
          </cell>
        </row>
        <row r="45">
          <cell r="C45" t="str">
            <v>TOTAL REVENUE</v>
          </cell>
          <cell r="F45">
            <v>0</v>
          </cell>
          <cell r="H45">
            <v>0</v>
          </cell>
          <cell r="I45">
            <v>0</v>
          </cell>
          <cell r="J45">
            <v>0</v>
          </cell>
          <cell r="L45">
            <v>0</v>
          </cell>
          <cell r="M45">
            <v>0</v>
          </cell>
          <cell r="N45">
            <v>0</v>
          </cell>
          <cell r="O45">
            <v>0</v>
          </cell>
          <cell r="P45">
            <v>0</v>
          </cell>
        </row>
        <row r="47">
          <cell r="D47" t="str">
            <v>External Expenditure</v>
          </cell>
        </row>
        <row r="48">
          <cell r="D48" t="str">
            <v>Personnel</v>
          </cell>
          <cell r="F48">
            <v>0</v>
          </cell>
          <cell r="H48">
            <v>0</v>
          </cell>
          <cell r="I48">
            <v>0</v>
          </cell>
          <cell r="J48">
            <v>0</v>
          </cell>
          <cell r="L48">
            <v>0</v>
          </cell>
          <cell r="M48">
            <v>0</v>
          </cell>
          <cell r="N48">
            <v>0</v>
          </cell>
          <cell r="O48">
            <v>0</v>
          </cell>
          <cell r="P48">
            <v>0</v>
          </cell>
        </row>
        <row r="49">
          <cell r="D49" t="str">
            <v>Severances</v>
          </cell>
          <cell r="F49">
            <v>0</v>
          </cell>
          <cell r="H49">
            <v>0</v>
          </cell>
          <cell r="I49">
            <v>0</v>
          </cell>
          <cell r="J49">
            <v>0</v>
          </cell>
          <cell r="L49">
            <v>0</v>
          </cell>
          <cell r="M49">
            <v>0</v>
          </cell>
          <cell r="N49">
            <v>0</v>
          </cell>
          <cell r="O49">
            <v>0</v>
          </cell>
          <cell r="P49">
            <v>0</v>
          </cell>
        </row>
        <row r="50">
          <cell r="D50" t="str">
            <v>Accommodation</v>
          </cell>
          <cell r="F50">
            <v>0</v>
          </cell>
          <cell r="H50">
            <v>0</v>
          </cell>
          <cell r="I50">
            <v>0</v>
          </cell>
          <cell r="J50">
            <v>0</v>
          </cell>
          <cell r="L50">
            <v>0</v>
          </cell>
          <cell r="M50">
            <v>0</v>
          </cell>
          <cell r="N50">
            <v>0</v>
          </cell>
          <cell r="O50">
            <v>0</v>
          </cell>
          <cell r="P50">
            <v>0</v>
          </cell>
        </row>
        <row r="51">
          <cell r="D51" t="str">
            <v>Delivery Network</v>
          </cell>
          <cell r="F51">
            <v>0</v>
          </cell>
          <cell r="H51">
            <v>0</v>
          </cell>
          <cell r="I51">
            <v>0</v>
          </cell>
          <cell r="J51">
            <v>0</v>
          </cell>
          <cell r="L51">
            <v>0</v>
          </cell>
          <cell r="M51">
            <v>0</v>
          </cell>
          <cell r="N51">
            <v>0</v>
          </cell>
          <cell r="O51">
            <v>0</v>
          </cell>
          <cell r="P51">
            <v>0</v>
          </cell>
        </row>
        <row r="52">
          <cell r="D52" t="str">
            <v>Marketing</v>
          </cell>
          <cell r="F52">
            <v>0</v>
          </cell>
          <cell r="H52">
            <v>0</v>
          </cell>
          <cell r="I52">
            <v>0</v>
          </cell>
          <cell r="J52">
            <v>0</v>
          </cell>
          <cell r="L52">
            <v>0</v>
          </cell>
          <cell r="M52">
            <v>0</v>
          </cell>
          <cell r="N52">
            <v>0</v>
          </cell>
          <cell r="O52">
            <v>0</v>
          </cell>
          <cell r="P52">
            <v>0</v>
          </cell>
        </row>
        <row r="53">
          <cell r="D53" t="str">
            <v>Communications &amp; Computer</v>
          </cell>
          <cell r="F53">
            <v>0</v>
          </cell>
          <cell r="H53">
            <v>0</v>
          </cell>
          <cell r="I53">
            <v>0</v>
          </cell>
          <cell r="J53">
            <v>0</v>
          </cell>
          <cell r="L53">
            <v>0</v>
          </cell>
          <cell r="M53">
            <v>0</v>
          </cell>
          <cell r="N53">
            <v>0</v>
          </cell>
          <cell r="O53">
            <v>0</v>
          </cell>
          <cell r="P53">
            <v>0</v>
          </cell>
        </row>
        <row r="54">
          <cell r="D54" t="str">
            <v>Other Expenditure</v>
          </cell>
          <cell r="F54">
            <v>0</v>
          </cell>
          <cell r="H54">
            <v>0</v>
          </cell>
          <cell r="I54">
            <v>0</v>
          </cell>
          <cell r="J54">
            <v>0</v>
          </cell>
          <cell r="L54">
            <v>0</v>
          </cell>
          <cell r="M54">
            <v>0</v>
          </cell>
          <cell r="N54">
            <v>0</v>
          </cell>
          <cell r="O54">
            <v>0</v>
          </cell>
          <cell r="P54">
            <v>0</v>
          </cell>
        </row>
        <row r="55">
          <cell r="D55" t="str">
            <v>Depreciation &amp; Amortisation</v>
          </cell>
          <cell r="F55">
            <v>0</v>
          </cell>
          <cell r="H55">
            <v>0</v>
          </cell>
          <cell r="I55">
            <v>0</v>
          </cell>
          <cell r="J55">
            <v>0</v>
          </cell>
          <cell r="L55">
            <v>0</v>
          </cell>
          <cell r="M55">
            <v>0</v>
          </cell>
          <cell r="N55">
            <v>0</v>
          </cell>
          <cell r="O55">
            <v>0</v>
          </cell>
          <cell r="P55">
            <v>0</v>
          </cell>
        </row>
        <row r="57">
          <cell r="C57" t="str">
            <v>External Expenditure</v>
          </cell>
          <cell r="F57">
            <v>0</v>
          </cell>
          <cell r="H57">
            <v>0</v>
          </cell>
          <cell r="I57">
            <v>0</v>
          </cell>
          <cell r="J57">
            <v>0</v>
          </cell>
          <cell r="L57">
            <v>0</v>
          </cell>
          <cell r="M57">
            <v>0</v>
          </cell>
          <cell r="N57">
            <v>0</v>
          </cell>
          <cell r="O57">
            <v>0</v>
          </cell>
          <cell r="P57">
            <v>0</v>
          </cell>
        </row>
        <row r="59">
          <cell r="C59" t="str">
            <v>Internal Expenditure</v>
          </cell>
          <cell r="F59">
            <v>0</v>
          </cell>
          <cell r="H59">
            <v>0</v>
          </cell>
          <cell r="I59">
            <v>0</v>
          </cell>
          <cell r="J59">
            <v>0</v>
          </cell>
          <cell r="L59">
            <v>0</v>
          </cell>
          <cell r="M59">
            <v>0</v>
          </cell>
          <cell r="N59">
            <v>0</v>
          </cell>
          <cell r="O59">
            <v>0</v>
          </cell>
          <cell r="P59">
            <v>0</v>
          </cell>
        </row>
        <row r="61">
          <cell r="C61" t="str">
            <v>TOTAL EXPENDITURE</v>
          </cell>
          <cell r="F61">
            <v>0</v>
          </cell>
          <cell r="H61">
            <v>0</v>
          </cell>
          <cell r="I61">
            <v>0</v>
          </cell>
          <cell r="J61">
            <v>0</v>
          </cell>
          <cell r="L61">
            <v>0</v>
          </cell>
          <cell r="M61">
            <v>0</v>
          </cell>
          <cell r="N61">
            <v>0</v>
          </cell>
          <cell r="O61">
            <v>0</v>
          </cell>
          <cell r="P61">
            <v>0</v>
          </cell>
        </row>
        <row r="63">
          <cell r="C63" t="str">
            <v>EARNINGS BEFORE INTEREST &amp; TAX</v>
          </cell>
          <cell r="F63">
            <v>0</v>
          </cell>
          <cell r="H63">
            <v>0</v>
          </cell>
          <cell r="I63">
            <v>0</v>
          </cell>
          <cell r="J63">
            <v>0</v>
          </cell>
          <cell r="L63">
            <v>0</v>
          </cell>
          <cell r="M63">
            <v>0</v>
          </cell>
          <cell r="N63">
            <v>0</v>
          </cell>
          <cell r="O63">
            <v>0</v>
          </cell>
          <cell r="P63">
            <v>0</v>
          </cell>
        </row>
        <row r="65">
          <cell r="D65" t="str">
            <v>Net Financing Costs</v>
          </cell>
        </row>
        <row r="66">
          <cell r="D66" t="str">
            <v>Interest Revenue</v>
          </cell>
        </row>
        <row r="67">
          <cell r="D67" t="str">
            <v>Interest Expenditure</v>
          </cell>
        </row>
        <row r="69">
          <cell r="C69" t="str">
            <v>Net Financing Costs</v>
          </cell>
          <cell r="F69">
            <v>0</v>
          </cell>
          <cell r="H69">
            <v>0</v>
          </cell>
          <cell r="I69">
            <v>0</v>
          </cell>
          <cell r="J69">
            <v>0</v>
          </cell>
          <cell r="L69">
            <v>0</v>
          </cell>
          <cell r="M69">
            <v>0</v>
          </cell>
          <cell r="N69">
            <v>0</v>
          </cell>
          <cell r="O69">
            <v>0</v>
          </cell>
          <cell r="P69">
            <v>0</v>
          </cell>
        </row>
        <row r="71">
          <cell r="C71" t="str">
            <v>Abnormal Items Revenue/(Cost)</v>
          </cell>
        </row>
        <row r="72">
          <cell r="C72" t="str">
            <v>Gain/(Loss) on Sale of Property</v>
          </cell>
          <cell r="F72">
            <v>0</v>
          </cell>
          <cell r="H72">
            <v>0</v>
          </cell>
          <cell r="I72">
            <v>0</v>
          </cell>
          <cell r="J72">
            <v>0</v>
          </cell>
          <cell r="L72">
            <v>0</v>
          </cell>
          <cell r="M72">
            <v>0</v>
          </cell>
          <cell r="N72">
            <v>0</v>
          </cell>
          <cell r="O72">
            <v>0</v>
          </cell>
          <cell r="P72">
            <v>0</v>
          </cell>
        </row>
        <row r="73">
          <cell r="C73" t="str">
            <v>Property Revaluations</v>
          </cell>
          <cell r="F73">
            <v>0</v>
          </cell>
          <cell r="H73">
            <v>0</v>
          </cell>
          <cell r="I73">
            <v>0</v>
          </cell>
          <cell r="J73">
            <v>0</v>
          </cell>
          <cell r="L73">
            <v>0</v>
          </cell>
          <cell r="M73">
            <v>0</v>
          </cell>
          <cell r="N73">
            <v>0</v>
          </cell>
          <cell r="O73">
            <v>0</v>
          </cell>
          <cell r="P73">
            <v>0</v>
          </cell>
        </row>
        <row r="75">
          <cell r="C75" t="str">
            <v>Net Profit Before Tax</v>
          </cell>
          <cell r="F75">
            <v>0</v>
          </cell>
          <cell r="H75">
            <v>0</v>
          </cell>
          <cell r="I75">
            <v>0</v>
          </cell>
          <cell r="J75">
            <v>0</v>
          </cell>
          <cell r="L75">
            <v>0</v>
          </cell>
          <cell r="M75">
            <v>0</v>
          </cell>
          <cell r="N75">
            <v>0</v>
          </cell>
          <cell r="O75">
            <v>0</v>
          </cell>
          <cell r="P75">
            <v>0</v>
          </cell>
        </row>
        <row r="77">
          <cell r="C77" t="str">
            <v>Income Tax</v>
          </cell>
          <cell r="F77">
            <v>0</v>
          </cell>
          <cell r="H77">
            <v>0</v>
          </cell>
          <cell r="I77">
            <v>0</v>
          </cell>
          <cell r="J77">
            <v>0</v>
          </cell>
          <cell r="L77">
            <v>0</v>
          </cell>
          <cell r="M77">
            <v>0</v>
          </cell>
          <cell r="N77">
            <v>0</v>
          </cell>
          <cell r="O77">
            <v>0</v>
          </cell>
          <cell r="P77">
            <v>0</v>
          </cell>
        </row>
        <row r="79">
          <cell r="C79" t="str">
            <v>Associates</v>
          </cell>
        </row>
        <row r="81">
          <cell r="C81" t="str">
            <v>NET PROFIT AFTER TAX</v>
          </cell>
          <cell r="F81">
            <v>0</v>
          </cell>
          <cell r="H81">
            <v>0</v>
          </cell>
          <cell r="I81">
            <v>0</v>
          </cell>
          <cell r="J81">
            <v>0</v>
          </cell>
          <cell r="L81">
            <v>0</v>
          </cell>
          <cell r="M81">
            <v>0</v>
          </cell>
          <cell r="N81">
            <v>0</v>
          </cell>
          <cell r="O81">
            <v>0</v>
          </cell>
          <cell r="P81">
            <v>0</v>
          </cell>
        </row>
        <row r="85">
          <cell r="B85" t="str">
            <v>LETTERS - MANAGEMENT</v>
          </cell>
        </row>
        <row r="86">
          <cell r="B86" t="str">
            <v>Programme #4: Programme Description 4</v>
          </cell>
        </row>
        <row r="87">
          <cell r="B87" t="str">
            <v>Expenditure Detail</v>
          </cell>
        </row>
        <row r="89">
          <cell r="F89" t="str">
            <v>Actual</v>
          </cell>
          <cell r="H89" t="str">
            <v>Budget</v>
          </cell>
          <cell r="I89" t="str">
            <v>Target</v>
          </cell>
          <cell r="J89" t="str">
            <v>Outturn</v>
          </cell>
          <cell r="L89" t="str">
            <v>Plan</v>
          </cell>
          <cell r="M89" t="str">
            <v>Plan</v>
          </cell>
          <cell r="N89" t="str">
            <v>Plan</v>
          </cell>
          <cell r="O89" t="str">
            <v>Plan</v>
          </cell>
          <cell r="P89" t="str">
            <v>Plan</v>
          </cell>
        </row>
        <row r="90">
          <cell r="F90" t="str">
            <v>1997/98</v>
          </cell>
          <cell r="H90" t="str">
            <v>1998/99</v>
          </cell>
          <cell r="I90" t="str">
            <v>1998/99</v>
          </cell>
          <cell r="J90" t="str">
            <v>1998/99</v>
          </cell>
          <cell r="L90" t="str">
            <v>1999/00</v>
          </cell>
          <cell r="M90" t="str">
            <v>2000/01</v>
          </cell>
          <cell r="N90" t="str">
            <v>2001/02</v>
          </cell>
          <cell r="O90" t="str">
            <v>2002/03</v>
          </cell>
          <cell r="P90" t="str">
            <v>2003/04</v>
          </cell>
        </row>
        <row r="91">
          <cell r="F91" t="str">
            <v>$k</v>
          </cell>
          <cell r="H91" t="str">
            <v>$k</v>
          </cell>
          <cell r="I91" t="str">
            <v>$k</v>
          </cell>
          <cell r="J91" t="str">
            <v>$k</v>
          </cell>
          <cell r="L91" t="str">
            <v>$k</v>
          </cell>
          <cell r="M91" t="str">
            <v>$k</v>
          </cell>
          <cell r="N91" t="str">
            <v>$k</v>
          </cell>
          <cell r="O91" t="str">
            <v>$k</v>
          </cell>
          <cell r="P91" t="str">
            <v>$k</v>
          </cell>
        </row>
        <row r="93">
          <cell r="D93" t="str">
            <v>Salaries, Overtime &amp; Allow (excl lump sums)</v>
          </cell>
        </row>
        <row r="94">
          <cell r="D94" t="str">
            <v>Lump Sums - Bonuses</v>
          </cell>
        </row>
        <row r="95">
          <cell r="D95" t="str">
            <v>Lump Sums - Other</v>
          </cell>
        </row>
        <row r="96">
          <cell r="D96" t="str">
            <v>Other Personnel</v>
          </cell>
        </row>
        <row r="97">
          <cell r="D97" t="str">
            <v>Superannuation</v>
          </cell>
        </row>
        <row r="98">
          <cell r="D98" t="str">
            <v>ACC Levies and Penalties</v>
          </cell>
        </row>
        <row r="99">
          <cell r="D99" t="str">
            <v>Uniforms, Misc. Benefits (incl Med. Insurance)</v>
          </cell>
        </row>
        <row r="100">
          <cell r="D100" t="str">
            <v>Training, Transfers and Travel</v>
          </cell>
        </row>
        <row r="102">
          <cell r="C102" t="str">
            <v>Personnel Expenditure (Excl Severances)</v>
          </cell>
          <cell r="F102">
            <v>0</v>
          </cell>
          <cell r="H102">
            <v>0</v>
          </cell>
          <cell r="I102">
            <v>0</v>
          </cell>
          <cell r="J102">
            <v>0</v>
          </cell>
          <cell r="L102">
            <v>0</v>
          </cell>
          <cell r="M102">
            <v>0</v>
          </cell>
          <cell r="N102">
            <v>0</v>
          </cell>
          <cell r="O102">
            <v>0</v>
          </cell>
          <cell r="P102">
            <v>0</v>
          </cell>
        </row>
        <row r="104">
          <cell r="C104" t="str">
            <v>Severances</v>
          </cell>
        </row>
        <row r="106">
          <cell r="D106" t="str">
            <v>Rent Paid to Externals</v>
          </cell>
        </row>
        <row r="107">
          <cell r="D107" t="str">
            <v>Rent Charges - NZPPL</v>
          </cell>
        </row>
        <row r="108">
          <cell r="D108" t="str">
            <v>Outgoings Charge - NZPPL</v>
          </cell>
        </row>
        <row r="109">
          <cell r="D109" t="str">
            <v>Other Accommodation Costs</v>
          </cell>
        </row>
        <row r="111">
          <cell r="C111" t="str">
            <v>Accommodation Expenditure</v>
          </cell>
          <cell r="F111">
            <v>0</v>
          </cell>
          <cell r="H111">
            <v>0</v>
          </cell>
          <cell r="I111">
            <v>0</v>
          </cell>
          <cell r="J111">
            <v>0</v>
          </cell>
          <cell r="L111">
            <v>0</v>
          </cell>
          <cell r="M111">
            <v>0</v>
          </cell>
          <cell r="N111">
            <v>0</v>
          </cell>
          <cell r="O111">
            <v>0</v>
          </cell>
          <cell r="P111">
            <v>0</v>
          </cell>
        </row>
        <row r="113">
          <cell r="D113" t="str">
            <v>Carriage of Mails</v>
          </cell>
        </row>
        <row r="114">
          <cell r="D114" t="str">
            <v>Contract Delivery Costs</v>
          </cell>
        </row>
        <row r="115">
          <cell r="D115" t="str">
            <v>Transport Costs</v>
          </cell>
        </row>
        <row r="117">
          <cell r="C117" t="str">
            <v>Delivery Network Expenditure</v>
          </cell>
          <cell r="F117">
            <v>0</v>
          </cell>
          <cell r="H117">
            <v>0</v>
          </cell>
          <cell r="I117">
            <v>0</v>
          </cell>
          <cell r="J117">
            <v>0</v>
          </cell>
          <cell r="L117">
            <v>0</v>
          </cell>
          <cell r="M117">
            <v>0</v>
          </cell>
          <cell r="N117">
            <v>0</v>
          </cell>
          <cell r="O117">
            <v>0</v>
          </cell>
          <cell r="P117">
            <v>0</v>
          </cell>
        </row>
        <row r="119">
          <cell r="D119" t="str">
            <v>Advertising/Sponsorship/Public Relations</v>
          </cell>
        </row>
        <row r="120">
          <cell r="D120" t="str">
            <v>Research &amp; Consultancy</v>
          </cell>
        </row>
        <row r="121">
          <cell r="D121" t="str">
            <v>Other Marketing</v>
          </cell>
        </row>
        <row r="123">
          <cell r="C123" t="str">
            <v>Marketing Expenditure</v>
          </cell>
          <cell r="F123">
            <v>0</v>
          </cell>
          <cell r="H123">
            <v>0</v>
          </cell>
          <cell r="I123">
            <v>0</v>
          </cell>
          <cell r="J123">
            <v>0</v>
          </cell>
          <cell r="L123">
            <v>0</v>
          </cell>
          <cell r="M123">
            <v>0</v>
          </cell>
          <cell r="N123">
            <v>0</v>
          </cell>
          <cell r="O123">
            <v>0</v>
          </cell>
          <cell r="P123">
            <v>0</v>
          </cell>
        </row>
        <row r="125">
          <cell r="D125" t="str">
            <v>Communications Costs Allocated by IS</v>
          </cell>
        </row>
        <row r="126">
          <cell r="D126" t="str">
            <v>Other Communications Charges</v>
          </cell>
        </row>
        <row r="127">
          <cell r="D127" t="str">
            <v>Computer Costs Allocated by IS</v>
          </cell>
        </row>
        <row r="128">
          <cell r="D128" t="str">
            <v>Other Computer Charges</v>
          </cell>
        </row>
        <row r="130">
          <cell r="C130" t="str">
            <v>Communications &amp; Computer Expenditure</v>
          </cell>
          <cell r="F130">
            <v>0</v>
          </cell>
          <cell r="H130">
            <v>0</v>
          </cell>
          <cell r="I130">
            <v>0</v>
          </cell>
          <cell r="J130">
            <v>0</v>
          </cell>
          <cell r="L130">
            <v>0</v>
          </cell>
          <cell r="M130">
            <v>0</v>
          </cell>
          <cell r="N130">
            <v>0</v>
          </cell>
          <cell r="O130">
            <v>0</v>
          </cell>
          <cell r="P130">
            <v>0</v>
          </cell>
        </row>
        <row r="132">
          <cell r="D132" t="str">
            <v>COGS/Materials/Printing of Stamps</v>
          </cell>
        </row>
        <row r="133">
          <cell r="D133" t="str">
            <v>Plant &amp; Equipment</v>
          </cell>
        </row>
        <row r="134">
          <cell r="D134" t="str">
            <v>Compensation/Agency Payments</v>
          </cell>
        </row>
        <row r="135">
          <cell r="D135" t="str">
            <v>Office Expenses</v>
          </cell>
        </row>
        <row r="136">
          <cell r="D136" t="str">
            <v>Financial/Legal Expenses</v>
          </cell>
        </row>
        <row r="138">
          <cell r="C138" t="str">
            <v>Other Expenditure</v>
          </cell>
          <cell r="F138">
            <v>0</v>
          </cell>
          <cell r="H138">
            <v>0</v>
          </cell>
          <cell r="I138">
            <v>0</v>
          </cell>
          <cell r="J138">
            <v>0</v>
          </cell>
          <cell r="L138">
            <v>0</v>
          </cell>
          <cell r="M138">
            <v>0</v>
          </cell>
          <cell r="N138">
            <v>0</v>
          </cell>
          <cell r="O138">
            <v>0</v>
          </cell>
          <cell r="P138">
            <v>0</v>
          </cell>
        </row>
        <row r="140">
          <cell r="D140" t="str">
            <v>Depreciation (cf Capex Schedule)</v>
          </cell>
          <cell r="F140">
            <v>0</v>
          </cell>
          <cell r="H140">
            <v>0</v>
          </cell>
          <cell r="I140">
            <v>0</v>
          </cell>
          <cell r="J140">
            <v>0</v>
          </cell>
          <cell r="L140">
            <v>0</v>
          </cell>
          <cell r="M140">
            <v>0</v>
          </cell>
          <cell r="N140">
            <v>0</v>
          </cell>
          <cell r="O140">
            <v>0</v>
          </cell>
          <cell r="P140">
            <v>0</v>
          </cell>
        </row>
        <row r="141">
          <cell r="D141" t="str">
            <v>Goodwill Amortisation</v>
          </cell>
        </row>
        <row r="143">
          <cell r="C143" t="str">
            <v>Depreciation and Amortisation</v>
          </cell>
          <cell r="F143">
            <v>0</v>
          </cell>
          <cell r="H143">
            <v>0</v>
          </cell>
          <cell r="I143">
            <v>0</v>
          </cell>
          <cell r="J143">
            <v>0</v>
          </cell>
          <cell r="L143">
            <v>0</v>
          </cell>
          <cell r="M143">
            <v>0</v>
          </cell>
          <cell r="N143">
            <v>0</v>
          </cell>
          <cell r="O143">
            <v>0</v>
          </cell>
          <cell r="P143">
            <v>0</v>
          </cell>
        </row>
        <row r="145">
          <cell r="C145" t="str">
            <v>Total External Expenditure</v>
          </cell>
          <cell r="F145">
            <v>0</v>
          </cell>
          <cell r="H145">
            <v>0</v>
          </cell>
          <cell r="I145">
            <v>0</v>
          </cell>
          <cell r="J145">
            <v>0</v>
          </cell>
          <cell r="L145">
            <v>0</v>
          </cell>
          <cell r="M145">
            <v>0</v>
          </cell>
          <cell r="N145">
            <v>0</v>
          </cell>
          <cell r="O145">
            <v>0</v>
          </cell>
          <cell r="P145">
            <v>0</v>
          </cell>
        </row>
        <row r="147">
          <cell r="D147" t="str">
            <v>Internal Expenditure</v>
          </cell>
        </row>
        <row r="148">
          <cell r="D148" t="str">
            <v>Counter TP Expense</v>
          </cell>
        </row>
        <row r="149">
          <cell r="D149" t="str">
            <v>Acceptance TP Expense</v>
          </cell>
        </row>
        <row r="150">
          <cell r="D150" t="str">
            <v>Processing TP Expense</v>
          </cell>
        </row>
        <row r="151">
          <cell r="D151" t="str">
            <v>Transport TP Expense</v>
          </cell>
        </row>
        <row r="152">
          <cell r="D152" t="str">
            <v>Delivery TP Expense</v>
          </cell>
        </row>
        <row r="153">
          <cell r="D153" t="str">
            <v>Customer Interface TP Expense</v>
          </cell>
        </row>
        <row r="154">
          <cell r="D154" t="str">
            <v>Consultancy / Admin TP Expense</v>
          </cell>
        </row>
        <row r="155">
          <cell r="D155" t="str">
            <v>Bundled Services TP Expense</v>
          </cell>
        </row>
        <row r="156">
          <cell r="D156" t="str">
            <v>Product &amp; Service TP Expense</v>
          </cell>
        </row>
        <row r="157">
          <cell r="D157" t="str">
            <v>IS TP Expense</v>
          </cell>
        </row>
        <row r="159">
          <cell r="C159" t="str">
            <v>Internal Expenditure (Excl. Depn)</v>
          </cell>
          <cell r="F159">
            <v>0</v>
          </cell>
          <cell r="H159">
            <v>0</v>
          </cell>
          <cell r="I159">
            <v>0</v>
          </cell>
          <cell r="J159">
            <v>0</v>
          </cell>
          <cell r="L159">
            <v>0</v>
          </cell>
          <cell r="M159">
            <v>0</v>
          </cell>
          <cell r="N159">
            <v>0</v>
          </cell>
          <cell r="O159">
            <v>0</v>
          </cell>
          <cell r="P159">
            <v>0</v>
          </cell>
        </row>
        <row r="161">
          <cell r="C161" t="str">
            <v>TOTAL EXPENDITURE</v>
          </cell>
          <cell r="F161">
            <v>0</v>
          </cell>
          <cell r="H161">
            <v>0</v>
          </cell>
          <cell r="I161">
            <v>0</v>
          </cell>
          <cell r="J161">
            <v>0</v>
          </cell>
          <cell r="L161">
            <v>0</v>
          </cell>
          <cell r="M161">
            <v>0</v>
          </cell>
          <cell r="N161">
            <v>0</v>
          </cell>
          <cell r="O161">
            <v>0</v>
          </cell>
          <cell r="P161">
            <v>0</v>
          </cell>
        </row>
        <row r="165">
          <cell r="B165" t="str">
            <v>LETTERS - MANAGEMENT</v>
          </cell>
        </row>
        <row r="166">
          <cell r="B166" t="str">
            <v>Programme #4: Programme Description 4</v>
          </cell>
        </row>
        <row r="167">
          <cell r="B167" t="str">
            <v>Closing Capital Employed</v>
          </cell>
        </row>
        <row r="169">
          <cell r="F169" t="str">
            <v>Actual</v>
          </cell>
          <cell r="H169" t="str">
            <v>Budget</v>
          </cell>
          <cell r="I169" t="str">
            <v>Target</v>
          </cell>
          <cell r="J169" t="str">
            <v>Outturn</v>
          </cell>
          <cell r="L169" t="str">
            <v>Plan</v>
          </cell>
          <cell r="M169" t="str">
            <v>Plan</v>
          </cell>
          <cell r="N169" t="str">
            <v>Plan</v>
          </cell>
          <cell r="O169" t="str">
            <v>Plan</v>
          </cell>
          <cell r="P169" t="str">
            <v>Plan</v>
          </cell>
        </row>
        <row r="170">
          <cell r="F170" t="str">
            <v>1997/98</v>
          </cell>
          <cell r="H170" t="str">
            <v>1998/99</v>
          </cell>
          <cell r="I170" t="str">
            <v>1998/99</v>
          </cell>
          <cell r="J170" t="str">
            <v>1998/99</v>
          </cell>
          <cell r="L170" t="str">
            <v>1999/00</v>
          </cell>
          <cell r="M170" t="str">
            <v>2000/01</v>
          </cell>
          <cell r="N170" t="str">
            <v>2001/02</v>
          </cell>
          <cell r="O170" t="str">
            <v>2002/03</v>
          </cell>
          <cell r="P170" t="str">
            <v>2003/04</v>
          </cell>
        </row>
        <row r="171">
          <cell r="F171" t="str">
            <v>$k</v>
          </cell>
          <cell r="H171" t="str">
            <v>$k</v>
          </cell>
          <cell r="I171" t="str">
            <v>$k</v>
          </cell>
          <cell r="J171" t="str">
            <v>$k</v>
          </cell>
          <cell r="L171" t="str">
            <v>$k</v>
          </cell>
          <cell r="M171" t="str">
            <v>$k</v>
          </cell>
          <cell r="N171" t="str">
            <v>$k</v>
          </cell>
          <cell r="O171" t="str">
            <v>$k</v>
          </cell>
          <cell r="P171" t="str">
            <v>$k</v>
          </cell>
        </row>
        <row r="173">
          <cell r="D173" t="str">
            <v>Current Assets</v>
          </cell>
        </row>
        <row r="174">
          <cell r="D174" t="str">
            <v>Bank &amp; Short Term Investments</v>
          </cell>
        </row>
        <row r="175">
          <cell r="D175" t="str">
            <v>Operating Cash (Float)</v>
          </cell>
        </row>
        <row r="176">
          <cell r="D176" t="str">
            <v>Debtors &amp; Prepayments</v>
          </cell>
        </row>
        <row r="177">
          <cell r="D177" t="str">
            <v>Inventory</v>
          </cell>
        </row>
        <row r="178">
          <cell r="D178" t="str">
            <v>Property Intended for Sale</v>
          </cell>
        </row>
        <row r="180">
          <cell r="C180" t="str">
            <v>Total Current Assets</v>
          </cell>
          <cell r="F180">
            <v>0</v>
          </cell>
          <cell r="H180">
            <v>0</v>
          </cell>
          <cell r="I180">
            <v>0</v>
          </cell>
          <cell r="J180">
            <v>0</v>
          </cell>
          <cell r="L180">
            <v>0</v>
          </cell>
          <cell r="M180">
            <v>0</v>
          </cell>
          <cell r="N180">
            <v>0</v>
          </cell>
          <cell r="O180">
            <v>0</v>
          </cell>
          <cell r="P180">
            <v>0</v>
          </cell>
        </row>
        <row r="182">
          <cell r="D182" t="str">
            <v>Current Liabilities</v>
          </cell>
        </row>
        <row r="183">
          <cell r="D183" t="str">
            <v>Accounts Payable</v>
          </cell>
        </row>
        <row r="184">
          <cell r="D184" t="str">
            <v>Agency Creditors</v>
          </cell>
        </row>
        <row r="185">
          <cell r="D185" t="str">
            <v>Personnel Liabilities (&lt;1 yr)</v>
          </cell>
        </row>
        <row r="186">
          <cell r="D186" t="str">
            <v>Provision for Taxation</v>
          </cell>
        </row>
        <row r="187">
          <cell r="D187" t="str">
            <v>Provision for Dividend</v>
          </cell>
        </row>
        <row r="188">
          <cell r="D188" t="str">
            <v>Other Liabilities</v>
          </cell>
        </row>
        <row r="190">
          <cell r="C190" t="str">
            <v>Total Current Liabilities</v>
          </cell>
          <cell r="F190">
            <v>0</v>
          </cell>
          <cell r="H190">
            <v>0</v>
          </cell>
          <cell r="I190">
            <v>0</v>
          </cell>
          <cell r="J190">
            <v>0</v>
          </cell>
          <cell r="L190">
            <v>0</v>
          </cell>
          <cell r="M190">
            <v>0</v>
          </cell>
          <cell r="N190">
            <v>0</v>
          </cell>
          <cell r="O190">
            <v>0</v>
          </cell>
          <cell r="P190">
            <v>0</v>
          </cell>
        </row>
        <row r="192">
          <cell r="C192" t="str">
            <v>Net Working Capital</v>
          </cell>
          <cell r="F192">
            <v>0</v>
          </cell>
          <cell r="H192">
            <v>0</v>
          </cell>
          <cell r="I192">
            <v>0</v>
          </cell>
          <cell r="J192">
            <v>0</v>
          </cell>
          <cell r="L192">
            <v>0</v>
          </cell>
          <cell r="M192">
            <v>0</v>
          </cell>
          <cell r="N192">
            <v>0</v>
          </cell>
          <cell r="O192">
            <v>0</v>
          </cell>
          <cell r="P192">
            <v>0</v>
          </cell>
        </row>
        <row r="194">
          <cell r="D194" t="str">
            <v>Fixed Assets (Net of Accumulated Depreciation)</v>
          </cell>
        </row>
        <row r="195">
          <cell r="D195" t="str">
            <v>Motor Vehicles</v>
          </cell>
        </row>
        <row r="196">
          <cell r="D196" t="str">
            <v>Furniture &amp; Fittings</v>
          </cell>
        </row>
        <row r="197">
          <cell r="D197" t="str">
            <v>Office Equipment</v>
          </cell>
        </row>
        <row r="198">
          <cell r="D198" t="str">
            <v>Computer Hardware/Software</v>
          </cell>
        </row>
        <row r="199">
          <cell r="D199" t="str">
            <v>General Plant</v>
          </cell>
        </row>
        <row r="200">
          <cell r="D200" t="str">
            <v>Mail Processing Plant</v>
          </cell>
        </row>
        <row r="201">
          <cell r="D201" t="str">
            <v>Property</v>
          </cell>
        </row>
        <row r="202">
          <cell r="D202" t="str">
            <v>Work-in-Progress / Other</v>
          </cell>
        </row>
        <row r="204">
          <cell r="C204" t="str">
            <v>Total Fixed Assets</v>
          </cell>
          <cell r="F204">
            <v>0</v>
          </cell>
          <cell r="H204">
            <v>0</v>
          </cell>
          <cell r="I204">
            <v>0</v>
          </cell>
          <cell r="J204">
            <v>0</v>
          </cell>
          <cell r="L204">
            <v>0</v>
          </cell>
          <cell r="M204">
            <v>0</v>
          </cell>
          <cell r="N204">
            <v>0</v>
          </cell>
          <cell r="O204">
            <v>0</v>
          </cell>
          <cell r="P204">
            <v>0</v>
          </cell>
        </row>
        <row r="206">
          <cell r="D206" t="str">
            <v>Other Non-Current Assets</v>
          </cell>
        </row>
        <row r="207">
          <cell r="D207" t="str">
            <v>Investment Properties</v>
          </cell>
        </row>
        <row r="208">
          <cell r="D208" t="str">
            <v>Investments</v>
          </cell>
        </row>
        <row r="209">
          <cell r="D209" t="str">
            <v>Goodwill</v>
          </cell>
        </row>
        <row r="210">
          <cell r="D210" t="str">
            <v>Associates</v>
          </cell>
        </row>
        <row r="211">
          <cell r="D211" t="str">
            <v>Deferred Tax Asset</v>
          </cell>
        </row>
        <row r="213">
          <cell r="C213" t="str">
            <v>Total Non-Current Assets</v>
          </cell>
          <cell r="F213">
            <v>0</v>
          </cell>
          <cell r="H213">
            <v>0</v>
          </cell>
          <cell r="I213">
            <v>0</v>
          </cell>
          <cell r="J213">
            <v>0</v>
          </cell>
          <cell r="L213">
            <v>0</v>
          </cell>
          <cell r="M213">
            <v>0</v>
          </cell>
          <cell r="N213">
            <v>0</v>
          </cell>
          <cell r="O213">
            <v>0</v>
          </cell>
          <cell r="P213">
            <v>0</v>
          </cell>
        </row>
        <row r="215">
          <cell r="C215" t="str">
            <v>Personal Liabilities (&gt; 1yr)</v>
          </cell>
        </row>
        <row r="217">
          <cell r="C217" t="str">
            <v>CAPITAL EMPLOYED Before SG Allocations</v>
          </cell>
          <cell r="F217">
            <v>0</v>
          </cell>
          <cell r="H217">
            <v>0</v>
          </cell>
          <cell r="I217">
            <v>0</v>
          </cell>
          <cell r="J217">
            <v>0</v>
          </cell>
          <cell r="L217">
            <v>0</v>
          </cell>
          <cell r="M217">
            <v>0</v>
          </cell>
          <cell r="N217">
            <v>0</v>
          </cell>
          <cell r="O217">
            <v>0</v>
          </cell>
          <cell r="P217">
            <v>0</v>
          </cell>
        </row>
        <row r="219">
          <cell r="D219" t="str">
            <v>Allocation of Support Groups</v>
          </cell>
        </row>
        <row r="220">
          <cell r="D220" t="str">
            <v>Information Services</v>
          </cell>
        </row>
        <row r="221">
          <cell r="D221" t="str">
            <v>Corporate</v>
          </cell>
        </row>
        <row r="222">
          <cell r="D222" t="str">
            <v>Company Reserve</v>
          </cell>
        </row>
        <row r="224">
          <cell r="C224" t="str">
            <v>Total Support Group Allocations</v>
          </cell>
          <cell r="F224">
            <v>0</v>
          </cell>
          <cell r="H224">
            <v>0</v>
          </cell>
          <cell r="I224">
            <v>0</v>
          </cell>
          <cell r="J224">
            <v>0</v>
          </cell>
          <cell r="L224">
            <v>0</v>
          </cell>
          <cell r="M224">
            <v>0</v>
          </cell>
          <cell r="N224">
            <v>0</v>
          </cell>
          <cell r="O224">
            <v>0</v>
          </cell>
          <cell r="P224">
            <v>0</v>
          </cell>
        </row>
        <row r="226">
          <cell r="C226" t="str">
            <v>CAPITAL EMPLOYED After SG Allocations</v>
          </cell>
          <cell r="F226">
            <v>0</v>
          </cell>
          <cell r="H226">
            <v>0</v>
          </cell>
          <cell r="I226">
            <v>0</v>
          </cell>
          <cell r="J226">
            <v>0</v>
          </cell>
          <cell r="L226">
            <v>0</v>
          </cell>
          <cell r="M226">
            <v>0</v>
          </cell>
          <cell r="N226">
            <v>0</v>
          </cell>
          <cell r="O226">
            <v>0</v>
          </cell>
          <cell r="P226">
            <v>0</v>
          </cell>
        </row>
        <row r="230">
          <cell r="B230" t="str">
            <v>LETTERS - MANAGEMENT</v>
          </cell>
        </row>
        <row r="231">
          <cell r="B231" t="str">
            <v>Programme #4: Programme Description 4</v>
          </cell>
        </row>
        <row r="232">
          <cell r="B232" t="str">
            <v>Fixed Assets Schedule</v>
          </cell>
        </row>
        <row r="234">
          <cell r="F234" t="str">
            <v>Actual</v>
          </cell>
          <cell r="H234" t="str">
            <v>Budget</v>
          </cell>
          <cell r="I234" t="str">
            <v>Target</v>
          </cell>
          <cell r="J234" t="str">
            <v>Outturn</v>
          </cell>
          <cell r="L234" t="str">
            <v>Plan</v>
          </cell>
          <cell r="M234" t="str">
            <v>Plan</v>
          </cell>
          <cell r="N234" t="str">
            <v>Plan</v>
          </cell>
          <cell r="O234" t="str">
            <v>Plan</v>
          </cell>
          <cell r="P234" t="str">
            <v>Plan</v>
          </cell>
        </row>
        <row r="235">
          <cell r="F235" t="str">
            <v>1997/98</v>
          </cell>
          <cell r="H235" t="str">
            <v>1998/99</v>
          </cell>
          <cell r="I235" t="str">
            <v>1998/99</v>
          </cell>
          <cell r="J235" t="str">
            <v>1998/99</v>
          </cell>
          <cell r="L235" t="str">
            <v>1999/00</v>
          </cell>
          <cell r="M235" t="str">
            <v>2000/01</v>
          </cell>
          <cell r="N235" t="str">
            <v>2001/02</v>
          </cell>
          <cell r="O235" t="str">
            <v>2002/03</v>
          </cell>
          <cell r="P235" t="str">
            <v>2003/04</v>
          </cell>
        </row>
        <row r="236">
          <cell r="F236" t="str">
            <v>$k</v>
          </cell>
          <cell r="H236" t="str">
            <v>$k</v>
          </cell>
          <cell r="I236" t="str">
            <v>$k</v>
          </cell>
          <cell r="J236" t="str">
            <v>$k</v>
          </cell>
          <cell r="L236" t="str">
            <v>$k</v>
          </cell>
          <cell r="M236" t="str">
            <v>$k</v>
          </cell>
          <cell r="N236" t="str">
            <v>$k</v>
          </cell>
          <cell r="O236" t="str">
            <v>$k</v>
          </cell>
          <cell r="P236" t="str">
            <v>$k</v>
          </cell>
        </row>
        <row r="238">
          <cell r="D238" t="str">
            <v>Opening Net Fixed Assets Balance as at 1 April</v>
          </cell>
        </row>
        <row r="239">
          <cell r="D239" t="str">
            <v>Motor Vehicles</v>
          </cell>
        </row>
        <row r="240">
          <cell r="D240" t="str">
            <v>Furniture &amp; Fittings</v>
          </cell>
        </row>
        <row r="241">
          <cell r="D241" t="str">
            <v>Office Equipment</v>
          </cell>
        </row>
        <row r="242">
          <cell r="D242" t="str">
            <v>Computer Hardware/Software</v>
          </cell>
        </row>
        <row r="243">
          <cell r="D243" t="str">
            <v>General and Mail Processing Plant</v>
          </cell>
        </row>
        <row r="244">
          <cell r="D244" t="str">
            <v>Property</v>
          </cell>
        </row>
        <row r="245">
          <cell r="D245" t="str">
            <v xml:space="preserve">Work-in-Progress </v>
          </cell>
        </row>
        <row r="247">
          <cell r="C247" t="str">
            <v>Opening Fixed Assets</v>
          </cell>
          <cell r="H247">
            <v>0</v>
          </cell>
          <cell r="I247">
            <v>0</v>
          </cell>
          <cell r="J247">
            <v>0</v>
          </cell>
          <cell r="L247">
            <v>0</v>
          </cell>
          <cell r="M247">
            <v>0</v>
          </cell>
          <cell r="N247">
            <v>0</v>
          </cell>
          <cell r="O247">
            <v>0</v>
          </cell>
          <cell r="P247">
            <v>0</v>
          </cell>
        </row>
        <row r="249">
          <cell r="D249" t="str">
            <v>Purchases During the Year</v>
          </cell>
        </row>
        <row r="250">
          <cell r="D250" t="str">
            <v>Motor Vehicles</v>
          </cell>
        </row>
        <row r="251">
          <cell r="D251" t="str">
            <v>Furniture &amp; Fittings</v>
          </cell>
        </row>
        <row r="252">
          <cell r="D252" t="str">
            <v>Office Equipment</v>
          </cell>
        </row>
        <row r="253">
          <cell r="D253" t="str">
            <v>Computer Hardware/Software</v>
          </cell>
        </row>
        <row r="254">
          <cell r="D254" t="str">
            <v>General and Mail Processing Plant</v>
          </cell>
        </row>
        <row r="255">
          <cell r="D255" t="str">
            <v>Property</v>
          </cell>
        </row>
        <row r="256">
          <cell r="D256" t="str">
            <v>Work-in-Progress / Other</v>
          </cell>
        </row>
        <row r="258">
          <cell r="C258" t="str">
            <v>Total Capital Expenditure</v>
          </cell>
          <cell r="H258">
            <v>0</v>
          </cell>
          <cell r="I258">
            <v>0</v>
          </cell>
          <cell r="J258">
            <v>0</v>
          </cell>
          <cell r="L258">
            <v>0</v>
          </cell>
          <cell r="M258">
            <v>0</v>
          </cell>
          <cell r="N258">
            <v>0</v>
          </cell>
          <cell r="O258">
            <v>0</v>
          </cell>
          <cell r="P258">
            <v>0</v>
          </cell>
        </row>
        <row r="260">
          <cell r="D260" t="str">
            <v>Divestments at Book Value</v>
          </cell>
        </row>
        <row r="261">
          <cell r="D261" t="str">
            <v>Motor Vehicles</v>
          </cell>
        </row>
        <row r="262">
          <cell r="D262" t="str">
            <v>Furniture &amp; Fittings</v>
          </cell>
        </row>
        <row r="263">
          <cell r="D263" t="str">
            <v>Office Equipment</v>
          </cell>
        </row>
        <row r="264">
          <cell r="D264" t="str">
            <v>Computer Hardware/Software</v>
          </cell>
        </row>
        <row r="265">
          <cell r="D265" t="str">
            <v>General and Mail Processing Plant</v>
          </cell>
        </row>
        <row r="266">
          <cell r="D266" t="str">
            <v>Property</v>
          </cell>
        </row>
        <row r="267">
          <cell r="D267" t="str">
            <v xml:space="preserve">Work-in-Progress </v>
          </cell>
        </row>
        <row r="269">
          <cell r="C269" t="str">
            <v>Total Divestments</v>
          </cell>
          <cell r="H269">
            <v>0</v>
          </cell>
          <cell r="I269">
            <v>0</v>
          </cell>
          <cell r="J269">
            <v>0</v>
          </cell>
          <cell r="L269">
            <v>0</v>
          </cell>
          <cell r="M269">
            <v>0</v>
          </cell>
          <cell r="N269">
            <v>0</v>
          </cell>
          <cell r="O269">
            <v>0</v>
          </cell>
          <cell r="P269">
            <v>0</v>
          </cell>
        </row>
        <row r="271">
          <cell r="D271" t="str">
            <v>Net Transfers from Work In Progress</v>
          </cell>
        </row>
        <row r="272">
          <cell r="D272" t="str">
            <v>Motor Vehicles</v>
          </cell>
        </row>
        <row r="273">
          <cell r="D273" t="str">
            <v>Furniture &amp; Fittings</v>
          </cell>
        </row>
        <row r="274">
          <cell r="D274" t="str">
            <v>Office Equipment</v>
          </cell>
        </row>
        <row r="275">
          <cell r="D275" t="str">
            <v>Computer Hardware/Software</v>
          </cell>
        </row>
        <row r="276">
          <cell r="D276" t="str">
            <v>General and Mail Processing Plant</v>
          </cell>
        </row>
        <row r="277">
          <cell r="D277" t="str">
            <v>Property</v>
          </cell>
        </row>
        <row r="279">
          <cell r="C279" t="str">
            <v>Work in Progress Transfers</v>
          </cell>
          <cell r="H279">
            <v>0</v>
          </cell>
          <cell r="I279">
            <v>0</v>
          </cell>
          <cell r="J279">
            <v>0</v>
          </cell>
          <cell r="L279">
            <v>0</v>
          </cell>
          <cell r="M279">
            <v>0</v>
          </cell>
          <cell r="N279">
            <v>0</v>
          </cell>
          <cell r="O279">
            <v>0</v>
          </cell>
          <cell r="P279">
            <v>0</v>
          </cell>
        </row>
        <row r="281">
          <cell r="D281" t="str">
            <v>Depreciation Expense</v>
          </cell>
        </row>
        <row r="282">
          <cell r="D282" t="str">
            <v>Motor Vehicles</v>
          </cell>
        </row>
        <row r="283">
          <cell r="D283" t="str">
            <v>Furniture &amp; Fittings</v>
          </cell>
        </row>
        <row r="284">
          <cell r="D284" t="str">
            <v>Office Equipment</v>
          </cell>
        </row>
        <row r="285">
          <cell r="D285" t="str">
            <v>Computer Hardware/Software</v>
          </cell>
        </row>
        <row r="286">
          <cell r="D286" t="str">
            <v>General and Mail Processing Plant</v>
          </cell>
        </row>
        <row r="287">
          <cell r="D287" t="str">
            <v>Property</v>
          </cell>
        </row>
        <row r="289">
          <cell r="C289" t="str">
            <v>Depreciation Expense</v>
          </cell>
          <cell r="H289">
            <v>0</v>
          </cell>
          <cell r="I289">
            <v>0</v>
          </cell>
          <cell r="J289">
            <v>0</v>
          </cell>
          <cell r="L289">
            <v>0</v>
          </cell>
          <cell r="M289">
            <v>0</v>
          </cell>
          <cell r="N289">
            <v>0</v>
          </cell>
          <cell r="O289">
            <v>0</v>
          </cell>
          <cell r="P289">
            <v>0</v>
          </cell>
        </row>
        <row r="291">
          <cell r="C291" t="str">
            <v>Gain/(Loss) on Sale of Property</v>
          </cell>
        </row>
        <row r="293">
          <cell r="C293" t="str">
            <v>Property Revaluations/(Write-downs)</v>
          </cell>
        </row>
        <row r="295">
          <cell r="D295" t="str">
            <v>Closing Net Fixed Assets Balance as at 31 March</v>
          </cell>
        </row>
        <row r="296">
          <cell r="D296" t="str">
            <v>Motor Vehicles</v>
          </cell>
          <cell r="H296">
            <v>0</v>
          </cell>
          <cell r="I296">
            <v>0</v>
          </cell>
          <cell r="J296">
            <v>0</v>
          </cell>
          <cell r="L296">
            <v>0</v>
          </cell>
          <cell r="M296">
            <v>0</v>
          </cell>
          <cell r="N296">
            <v>0</v>
          </cell>
          <cell r="O296">
            <v>0</v>
          </cell>
          <cell r="P296">
            <v>0</v>
          </cell>
        </row>
        <row r="297">
          <cell r="D297" t="str">
            <v>Furniture &amp; Fittings</v>
          </cell>
          <cell r="H297">
            <v>0</v>
          </cell>
          <cell r="I297">
            <v>0</v>
          </cell>
          <cell r="J297">
            <v>0</v>
          </cell>
          <cell r="L297">
            <v>0</v>
          </cell>
          <cell r="M297">
            <v>0</v>
          </cell>
          <cell r="N297">
            <v>0</v>
          </cell>
          <cell r="O297">
            <v>0</v>
          </cell>
          <cell r="P297">
            <v>0</v>
          </cell>
        </row>
        <row r="298">
          <cell r="D298" t="str">
            <v>Office Equipment</v>
          </cell>
          <cell r="H298">
            <v>0</v>
          </cell>
          <cell r="I298">
            <v>0</v>
          </cell>
          <cell r="J298">
            <v>0</v>
          </cell>
          <cell r="L298">
            <v>0</v>
          </cell>
          <cell r="M298">
            <v>0</v>
          </cell>
          <cell r="N298">
            <v>0</v>
          </cell>
          <cell r="O298">
            <v>0</v>
          </cell>
          <cell r="P298">
            <v>0</v>
          </cell>
        </row>
        <row r="299">
          <cell r="D299" t="str">
            <v>Computer Hardware/Software</v>
          </cell>
          <cell r="H299">
            <v>0</v>
          </cell>
          <cell r="I299">
            <v>0</v>
          </cell>
          <cell r="J299">
            <v>0</v>
          </cell>
          <cell r="L299">
            <v>0</v>
          </cell>
          <cell r="M299">
            <v>0</v>
          </cell>
          <cell r="N299">
            <v>0</v>
          </cell>
          <cell r="O299">
            <v>0</v>
          </cell>
          <cell r="P299">
            <v>0</v>
          </cell>
        </row>
        <row r="300">
          <cell r="D300" t="str">
            <v>General and Mail Processing Plant</v>
          </cell>
          <cell r="H300">
            <v>0</v>
          </cell>
          <cell r="I300">
            <v>0</v>
          </cell>
          <cell r="J300">
            <v>0</v>
          </cell>
          <cell r="L300">
            <v>0</v>
          </cell>
          <cell r="M300">
            <v>0</v>
          </cell>
          <cell r="N300">
            <v>0</v>
          </cell>
          <cell r="O300">
            <v>0</v>
          </cell>
          <cell r="P300">
            <v>0</v>
          </cell>
        </row>
        <row r="301">
          <cell r="D301" t="str">
            <v>Property</v>
          </cell>
          <cell r="H301">
            <v>0</v>
          </cell>
          <cell r="I301">
            <v>0</v>
          </cell>
          <cell r="J301">
            <v>0</v>
          </cell>
          <cell r="L301">
            <v>0</v>
          </cell>
          <cell r="M301">
            <v>0</v>
          </cell>
          <cell r="N301">
            <v>0</v>
          </cell>
          <cell r="O301">
            <v>0</v>
          </cell>
          <cell r="P301">
            <v>0</v>
          </cell>
        </row>
        <row r="302">
          <cell r="D302" t="str">
            <v xml:space="preserve">Work-in-Progress </v>
          </cell>
          <cell r="H302">
            <v>0</v>
          </cell>
          <cell r="I302">
            <v>0</v>
          </cell>
          <cell r="J302">
            <v>0</v>
          </cell>
          <cell r="L302">
            <v>0</v>
          </cell>
          <cell r="M302">
            <v>0</v>
          </cell>
          <cell r="N302">
            <v>0</v>
          </cell>
          <cell r="O302">
            <v>0</v>
          </cell>
          <cell r="P302">
            <v>0</v>
          </cell>
        </row>
        <row r="304">
          <cell r="C304" t="str">
            <v>CLOSING FIXED ASSETS</v>
          </cell>
          <cell r="H304">
            <v>0</v>
          </cell>
          <cell r="I304">
            <v>0</v>
          </cell>
          <cell r="J304">
            <v>0</v>
          </cell>
          <cell r="L304">
            <v>0</v>
          </cell>
          <cell r="M304">
            <v>0</v>
          </cell>
          <cell r="N304">
            <v>0</v>
          </cell>
          <cell r="O304">
            <v>0</v>
          </cell>
          <cell r="P304">
            <v>0</v>
          </cell>
        </row>
        <row r="308">
          <cell r="B308" t="str">
            <v>LETTERS - MANAGEMENT</v>
          </cell>
        </row>
        <row r="309">
          <cell r="B309" t="str">
            <v>Programme #4: Programme Description 4</v>
          </cell>
        </row>
        <row r="310">
          <cell r="B310" t="str">
            <v>Staff Numbers - Full Time Equivalents</v>
          </cell>
        </row>
        <row r="312">
          <cell r="F312" t="str">
            <v>Actual</v>
          </cell>
          <cell r="H312" t="str">
            <v>Budget</v>
          </cell>
          <cell r="I312" t="str">
            <v>Target</v>
          </cell>
          <cell r="J312" t="str">
            <v>Outturn</v>
          </cell>
          <cell r="L312" t="str">
            <v>Plan</v>
          </cell>
          <cell r="M312" t="str">
            <v>Plan</v>
          </cell>
          <cell r="N312" t="str">
            <v>Plan</v>
          </cell>
          <cell r="O312" t="str">
            <v>Plan</v>
          </cell>
          <cell r="P312" t="str">
            <v>Plan</v>
          </cell>
        </row>
        <row r="313">
          <cell r="F313" t="str">
            <v>1997/98</v>
          </cell>
          <cell r="H313" t="str">
            <v>1998/99</v>
          </cell>
          <cell r="I313" t="str">
            <v>1998/99</v>
          </cell>
          <cell r="J313" t="str">
            <v>1998/99</v>
          </cell>
          <cell r="L313" t="str">
            <v>1999/00</v>
          </cell>
          <cell r="M313" t="str">
            <v>2000/01</v>
          </cell>
          <cell r="N313" t="str">
            <v>2001/02</v>
          </cell>
          <cell r="O313" t="str">
            <v>2002/03</v>
          </cell>
          <cell r="P313" t="str">
            <v>2003/04</v>
          </cell>
        </row>
        <row r="314">
          <cell r="F314" t="str">
            <v>no.</v>
          </cell>
          <cell r="H314" t="str">
            <v>no.</v>
          </cell>
          <cell r="I314" t="str">
            <v>no.</v>
          </cell>
          <cell r="J314" t="str">
            <v>no.</v>
          </cell>
          <cell r="L314" t="str">
            <v>no.</v>
          </cell>
          <cell r="M314" t="str">
            <v>no.</v>
          </cell>
          <cell r="N314" t="str">
            <v>no.</v>
          </cell>
          <cell r="O314" t="str">
            <v>no.</v>
          </cell>
          <cell r="P314" t="str">
            <v>no.</v>
          </cell>
        </row>
        <row r="316">
          <cell r="C316" t="str">
            <v>Staff Numbers (FTE's) Employed at Year End</v>
          </cell>
        </row>
        <row r="317">
          <cell r="C317" t="str">
            <v>Management</v>
          </cell>
        </row>
        <row r="318">
          <cell r="C318" t="str">
            <v>Specialist</v>
          </cell>
        </row>
        <row r="319">
          <cell r="C319" t="str">
            <v>CEC</v>
          </cell>
        </row>
        <row r="321">
          <cell r="C321" t="str">
            <v>Total FTE's at Year End</v>
          </cell>
          <cell r="F321">
            <v>0</v>
          </cell>
          <cell r="H321">
            <v>0</v>
          </cell>
          <cell r="I321">
            <v>0</v>
          </cell>
          <cell r="J321">
            <v>0</v>
          </cell>
          <cell r="L321">
            <v>0</v>
          </cell>
          <cell r="M321">
            <v>0</v>
          </cell>
          <cell r="N321">
            <v>0</v>
          </cell>
          <cell r="O321">
            <v>0</v>
          </cell>
          <cell r="P321">
            <v>0</v>
          </cell>
        </row>
        <row r="323">
          <cell r="C323" t="str">
            <v>Average FTE's for the Year</v>
          </cell>
        </row>
      </sheetData>
      <sheetData sheetId="9" refreshError="1">
        <row r="6">
          <cell r="B6" t="str">
            <v>LETTERS - MANAGEMENT</v>
          </cell>
        </row>
        <row r="7">
          <cell r="B7" t="str">
            <v>Programme #5: Programme Description 5</v>
          </cell>
        </row>
        <row r="8">
          <cell r="B8" t="str">
            <v>Earnings Statement</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row>
        <row r="15">
          <cell r="D15" t="str">
            <v>FastPost</v>
          </cell>
        </row>
        <row r="16">
          <cell r="D16" t="str">
            <v>FreePost Business Reply</v>
          </cell>
        </row>
        <row r="17">
          <cell r="D17" t="str">
            <v>Business Post</v>
          </cell>
        </row>
        <row r="18">
          <cell r="D18" t="str">
            <v>Full Rate</v>
          </cell>
        </row>
        <row r="19">
          <cell r="D19" t="str">
            <v>Bulk Mail</v>
          </cell>
        </row>
        <row r="20">
          <cell r="D20" t="str">
            <v>Boxlink</v>
          </cell>
        </row>
        <row r="21">
          <cell r="D21" t="str">
            <v>Post Small Parcels</v>
          </cell>
        </row>
        <row r="22">
          <cell r="D22" t="str">
            <v>FastPost Small Parcels</v>
          </cell>
        </row>
        <row r="23">
          <cell r="D23" t="str">
            <v>Direct Marketing</v>
          </cell>
        </row>
        <row r="24">
          <cell r="D24" t="str">
            <v>Business Mail Centres</v>
          </cell>
        </row>
        <row r="25">
          <cell r="D25" t="str">
            <v>Telegram</v>
          </cell>
        </row>
        <row r="26">
          <cell r="D26" t="str">
            <v>NZPIL Revenue</v>
          </cell>
        </row>
        <row r="27">
          <cell r="D27" t="str">
            <v>Other Revenue</v>
          </cell>
        </row>
        <row r="29">
          <cell r="C29" t="str">
            <v>External Revenue</v>
          </cell>
          <cell r="F29">
            <v>0</v>
          </cell>
          <cell r="H29">
            <v>0</v>
          </cell>
          <cell r="I29">
            <v>0</v>
          </cell>
          <cell r="J29">
            <v>0</v>
          </cell>
          <cell r="L29">
            <v>0</v>
          </cell>
          <cell r="M29">
            <v>0</v>
          </cell>
          <cell r="N29">
            <v>0</v>
          </cell>
          <cell r="O29">
            <v>0</v>
          </cell>
          <cell r="P29">
            <v>0</v>
          </cell>
        </row>
        <row r="31">
          <cell r="D31" t="str">
            <v>Internal Revenue</v>
          </cell>
        </row>
        <row r="32">
          <cell r="D32" t="str">
            <v>Counter TP Revenue</v>
          </cell>
        </row>
        <row r="33">
          <cell r="D33" t="str">
            <v>Acceptance TP Revenue</v>
          </cell>
        </row>
        <row r="34">
          <cell r="D34" t="str">
            <v>Processing TP Revenue</v>
          </cell>
        </row>
        <row r="35">
          <cell r="D35" t="str">
            <v>Transport TP Revenue</v>
          </cell>
        </row>
        <row r="36">
          <cell r="D36" t="str">
            <v>Delivery TP Revenue</v>
          </cell>
        </row>
        <row r="37">
          <cell r="D37" t="str">
            <v>Customer Interface TP Revenue</v>
          </cell>
        </row>
        <row r="38">
          <cell r="D38" t="str">
            <v>Consultancy / Admin TP Revenue</v>
          </cell>
        </row>
        <row r="39">
          <cell r="D39" t="str">
            <v>Bundled Services TP Revenue</v>
          </cell>
        </row>
        <row r="40">
          <cell r="D40" t="str">
            <v>Product &amp; Service TP Revenue</v>
          </cell>
        </row>
        <row r="41">
          <cell r="D41" t="str">
            <v>IS TP Revenue</v>
          </cell>
        </row>
        <row r="43">
          <cell r="C43" t="str">
            <v>Internal Revenue</v>
          </cell>
          <cell r="F43">
            <v>0</v>
          </cell>
          <cell r="H43">
            <v>0</v>
          </cell>
          <cell r="I43">
            <v>0</v>
          </cell>
          <cell r="J43">
            <v>0</v>
          </cell>
          <cell r="L43">
            <v>0</v>
          </cell>
          <cell r="M43">
            <v>0</v>
          </cell>
          <cell r="N43">
            <v>0</v>
          </cell>
          <cell r="O43">
            <v>0</v>
          </cell>
          <cell r="P43">
            <v>0</v>
          </cell>
        </row>
        <row r="45">
          <cell r="C45" t="str">
            <v>TOTAL REVENUE</v>
          </cell>
          <cell r="F45">
            <v>0</v>
          </cell>
          <cell r="H45">
            <v>0</v>
          </cell>
          <cell r="I45">
            <v>0</v>
          </cell>
          <cell r="J45">
            <v>0</v>
          </cell>
          <cell r="L45">
            <v>0</v>
          </cell>
          <cell r="M45">
            <v>0</v>
          </cell>
          <cell r="N45">
            <v>0</v>
          </cell>
          <cell r="O45">
            <v>0</v>
          </cell>
          <cell r="P45">
            <v>0</v>
          </cell>
        </row>
        <row r="47">
          <cell r="D47" t="str">
            <v>External Expenditure</v>
          </cell>
        </row>
        <row r="48">
          <cell r="D48" t="str">
            <v>Personnel</v>
          </cell>
          <cell r="F48">
            <v>0</v>
          </cell>
          <cell r="H48">
            <v>0</v>
          </cell>
          <cell r="I48">
            <v>0</v>
          </cell>
          <cell r="J48">
            <v>0</v>
          </cell>
          <cell r="L48">
            <v>0</v>
          </cell>
          <cell r="M48">
            <v>0</v>
          </cell>
          <cell r="N48">
            <v>0</v>
          </cell>
          <cell r="O48">
            <v>0</v>
          </cell>
          <cell r="P48">
            <v>0</v>
          </cell>
        </row>
        <row r="49">
          <cell r="D49" t="str">
            <v>Severances</v>
          </cell>
          <cell r="F49">
            <v>0</v>
          </cell>
          <cell r="H49">
            <v>0</v>
          </cell>
          <cell r="I49">
            <v>0</v>
          </cell>
          <cell r="J49">
            <v>0</v>
          </cell>
          <cell r="L49">
            <v>0</v>
          </cell>
          <cell r="M49">
            <v>0</v>
          </cell>
          <cell r="N49">
            <v>0</v>
          </cell>
          <cell r="O49">
            <v>0</v>
          </cell>
          <cell r="P49">
            <v>0</v>
          </cell>
        </row>
        <row r="50">
          <cell r="D50" t="str">
            <v>Accommodation</v>
          </cell>
          <cell r="F50">
            <v>0</v>
          </cell>
          <cell r="H50">
            <v>0</v>
          </cell>
          <cell r="I50">
            <v>0</v>
          </cell>
          <cell r="J50">
            <v>0</v>
          </cell>
          <cell r="L50">
            <v>0</v>
          </cell>
          <cell r="M50">
            <v>0</v>
          </cell>
          <cell r="N50">
            <v>0</v>
          </cell>
          <cell r="O50">
            <v>0</v>
          </cell>
          <cell r="P50">
            <v>0</v>
          </cell>
        </row>
        <row r="51">
          <cell r="D51" t="str">
            <v>Delivery Network</v>
          </cell>
          <cell r="F51">
            <v>0</v>
          </cell>
          <cell r="H51">
            <v>0</v>
          </cell>
          <cell r="I51">
            <v>0</v>
          </cell>
          <cell r="J51">
            <v>0</v>
          </cell>
          <cell r="L51">
            <v>0</v>
          </cell>
          <cell r="M51">
            <v>0</v>
          </cell>
          <cell r="N51">
            <v>0</v>
          </cell>
          <cell r="O51">
            <v>0</v>
          </cell>
          <cell r="P51">
            <v>0</v>
          </cell>
        </row>
        <row r="52">
          <cell r="D52" t="str">
            <v>Marketing</v>
          </cell>
          <cell r="F52">
            <v>0</v>
          </cell>
          <cell r="H52">
            <v>0</v>
          </cell>
          <cell r="I52">
            <v>0</v>
          </cell>
          <cell r="J52">
            <v>0</v>
          </cell>
          <cell r="L52">
            <v>0</v>
          </cell>
          <cell r="M52">
            <v>0</v>
          </cell>
          <cell r="N52">
            <v>0</v>
          </cell>
          <cell r="O52">
            <v>0</v>
          </cell>
          <cell r="P52">
            <v>0</v>
          </cell>
        </row>
        <row r="53">
          <cell r="D53" t="str">
            <v>Communications &amp; Computer</v>
          </cell>
          <cell r="F53">
            <v>0</v>
          </cell>
          <cell r="H53">
            <v>0</v>
          </cell>
          <cell r="I53">
            <v>0</v>
          </cell>
          <cell r="J53">
            <v>0</v>
          </cell>
          <cell r="L53">
            <v>0</v>
          </cell>
          <cell r="M53">
            <v>0</v>
          </cell>
          <cell r="N53">
            <v>0</v>
          </cell>
          <cell r="O53">
            <v>0</v>
          </cell>
          <cell r="P53">
            <v>0</v>
          </cell>
        </row>
        <row r="54">
          <cell r="D54" t="str">
            <v>Other Expenditure</v>
          </cell>
          <cell r="F54">
            <v>0</v>
          </cell>
          <cell r="H54">
            <v>0</v>
          </cell>
          <cell r="I54">
            <v>0</v>
          </cell>
          <cell r="J54">
            <v>0</v>
          </cell>
          <cell r="L54">
            <v>0</v>
          </cell>
          <cell r="M54">
            <v>0</v>
          </cell>
          <cell r="N54">
            <v>0</v>
          </cell>
          <cell r="O54">
            <v>0</v>
          </cell>
          <cell r="P54">
            <v>0</v>
          </cell>
        </row>
        <row r="55">
          <cell r="D55" t="str">
            <v>Depreciation &amp; Amortisation</v>
          </cell>
          <cell r="F55">
            <v>0</v>
          </cell>
          <cell r="H55">
            <v>0</v>
          </cell>
          <cell r="I55">
            <v>0</v>
          </cell>
          <cell r="J55">
            <v>0</v>
          </cell>
          <cell r="L55">
            <v>0</v>
          </cell>
          <cell r="M55">
            <v>0</v>
          </cell>
          <cell r="N55">
            <v>0</v>
          </cell>
          <cell r="O55">
            <v>0</v>
          </cell>
          <cell r="P55">
            <v>0</v>
          </cell>
        </row>
        <row r="57">
          <cell r="C57" t="str">
            <v>External Expenditure</v>
          </cell>
          <cell r="F57">
            <v>0</v>
          </cell>
          <cell r="H57">
            <v>0</v>
          </cell>
          <cell r="I57">
            <v>0</v>
          </cell>
          <cell r="J57">
            <v>0</v>
          </cell>
          <cell r="L57">
            <v>0</v>
          </cell>
          <cell r="M57">
            <v>0</v>
          </cell>
          <cell r="N57">
            <v>0</v>
          </cell>
          <cell r="O57">
            <v>0</v>
          </cell>
          <cell r="P57">
            <v>0</v>
          </cell>
        </row>
        <row r="59">
          <cell r="C59" t="str">
            <v>Internal Expenditure</v>
          </cell>
          <cell r="F59">
            <v>0</v>
          </cell>
          <cell r="H59">
            <v>0</v>
          </cell>
          <cell r="I59">
            <v>0</v>
          </cell>
          <cell r="J59">
            <v>0</v>
          </cell>
          <cell r="L59">
            <v>0</v>
          </cell>
          <cell r="M59">
            <v>0</v>
          </cell>
          <cell r="N59">
            <v>0</v>
          </cell>
          <cell r="O59">
            <v>0</v>
          </cell>
          <cell r="P59">
            <v>0</v>
          </cell>
        </row>
        <row r="61">
          <cell r="C61" t="str">
            <v>TOTAL EXPENDITURE</v>
          </cell>
          <cell r="F61">
            <v>0</v>
          </cell>
          <cell r="H61">
            <v>0</v>
          </cell>
          <cell r="I61">
            <v>0</v>
          </cell>
          <cell r="J61">
            <v>0</v>
          </cell>
          <cell r="L61">
            <v>0</v>
          </cell>
          <cell r="M61">
            <v>0</v>
          </cell>
          <cell r="N61">
            <v>0</v>
          </cell>
          <cell r="O61">
            <v>0</v>
          </cell>
          <cell r="P61">
            <v>0</v>
          </cell>
        </row>
        <row r="63">
          <cell r="C63" t="str">
            <v>EARNINGS BEFORE INTEREST &amp; TAX</v>
          </cell>
          <cell r="F63">
            <v>0</v>
          </cell>
          <cell r="H63">
            <v>0</v>
          </cell>
          <cell r="I63">
            <v>0</v>
          </cell>
          <cell r="J63">
            <v>0</v>
          </cell>
          <cell r="L63">
            <v>0</v>
          </cell>
          <cell r="M63">
            <v>0</v>
          </cell>
          <cell r="N63">
            <v>0</v>
          </cell>
          <cell r="O63">
            <v>0</v>
          </cell>
          <cell r="P63">
            <v>0</v>
          </cell>
        </row>
        <row r="65">
          <cell r="D65" t="str">
            <v>Net Financing Costs</v>
          </cell>
        </row>
        <row r="66">
          <cell r="D66" t="str">
            <v>Interest Revenue</v>
          </cell>
        </row>
        <row r="67">
          <cell r="D67" t="str">
            <v>Interest Expenditure</v>
          </cell>
        </row>
        <row r="69">
          <cell r="C69" t="str">
            <v>Net Financing Costs</v>
          </cell>
          <cell r="F69">
            <v>0</v>
          </cell>
          <cell r="H69">
            <v>0</v>
          </cell>
          <cell r="I69">
            <v>0</v>
          </cell>
          <cell r="J69">
            <v>0</v>
          </cell>
          <cell r="L69">
            <v>0</v>
          </cell>
          <cell r="M69">
            <v>0</v>
          </cell>
          <cell r="N69">
            <v>0</v>
          </cell>
          <cell r="O69">
            <v>0</v>
          </cell>
          <cell r="P69">
            <v>0</v>
          </cell>
        </row>
        <row r="71">
          <cell r="C71" t="str">
            <v>Abnormal Items Revenue/(Cost)</v>
          </cell>
        </row>
        <row r="72">
          <cell r="C72" t="str">
            <v>Gain/(Loss) on Sale of Property</v>
          </cell>
          <cell r="F72">
            <v>0</v>
          </cell>
          <cell r="H72">
            <v>0</v>
          </cell>
          <cell r="I72">
            <v>0</v>
          </cell>
          <cell r="J72">
            <v>0</v>
          </cell>
          <cell r="L72">
            <v>0</v>
          </cell>
          <cell r="M72">
            <v>0</v>
          </cell>
          <cell r="N72">
            <v>0</v>
          </cell>
          <cell r="O72">
            <v>0</v>
          </cell>
          <cell r="P72">
            <v>0</v>
          </cell>
        </row>
        <row r="73">
          <cell r="C73" t="str">
            <v>Property Revaluations</v>
          </cell>
          <cell r="F73">
            <v>0</v>
          </cell>
          <cell r="H73">
            <v>0</v>
          </cell>
          <cell r="I73">
            <v>0</v>
          </cell>
          <cell r="J73">
            <v>0</v>
          </cell>
          <cell r="L73">
            <v>0</v>
          </cell>
          <cell r="M73">
            <v>0</v>
          </cell>
          <cell r="N73">
            <v>0</v>
          </cell>
          <cell r="O73">
            <v>0</v>
          </cell>
          <cell r="P73">
            <v>0</v>
          </cell>
        </row>
        <row r="75">
          <cell r="C75" t="str">
            <v>Net Profit Before Tax</v>
          </cell>
          <cell r="F75">
            <v>0</v>
          </cell>
          <cell r="H75">
            <v>0</v>
          </cell>
          <cell r="I75">
            <v>0</v>
          </cell>
          <cell r="J75">
            <v>0</v>
          </cell>
          <cell r="L75">
            <v>0</v>
          </cell>
          <cell r="M75">
            <v>0</v>
          </cell>
          <cell r="N75">
            <v>0</v>
          </cell>
          <cell r="O75">
            <v>0</v>
          </cell>
          <cell r="P75">
            <v>0</v>
          </cell>
        </row>
        <row r="77">
          <cell r="C77" t="str">
            <v>Income Tax</v>
          </cell>
          <cell r="F77">
            <v>0</v>
          </cell>
          <cell r="H77">
            <v>0</v>
          </cell>
          <cell r="I77">
            <v>0</v>
          </cell>
          <cell r="J77">
            <v>0</v>
          </cell>
          <cell r="L77">
            <v>0</v>
          </cell>
          <cell r="M77">
            <v>0</v>
          </cell>
          <cell r="N77">
            <v>0</v>
          </cell>
          <cell r="O77">
            <v>0</v>
          </cell>
          <cell r="P77">
            <v>0</v>
          </cell>
        </row>
        <row r="79">
          <cell r="C79" t="str">
            <v>Associates</v>
          </cell>
        </row>
        <row r="81">
          <cell r="C81" t="str">
            <v>NET PROFIT AFTER TAX</v>
          </cell>
          <cell r="F81">
            <v>0</v>
          </cell>
          <cell r="H81">
            <v>0</v>
          </cell>
          <cell r="I81">
            <v>0</v>
          </cell>
          <cell r="J81">
            <v>0</v>
          </cell>
          <cell r="L81">
            <v>0</v>
          </cell>
          <cell r="M81">
            <v>0</v>
          </cell>
          <cell r="N81">
            <v>0</v>
          </cell>
          <cell r="O81">
            <v>0</v>
          </cell>
          <cell r="P81">
            <v>0</v>
          </cell>
        </row>
        <row r="85">
          <cell r="B85" t="str">
            <v>LETTERS - MANAGEMENT</v>
          </cell>
        </row>
        <row r="86">
          <cell r="B86" t="str">
            <v>Programme #5: Programme Description 5</v>
          </cell>
        </row>
        <row r="87">
          <cell r="B87" t="str">
            <v>Expenditure Detail</v>
          </cell>
        </row>
        <row r="89">
          <cell r="F89" t="str">
            <v>Actual</v>
          </cell>
          <cell r="H89" t="str">
            <v>Budget</v>
          </cell>
          <cell r="I89" t="str">
            <v>Target</v>
          </cell>
          <cell r="J89" t="str">
            <v>Outturn</v>
          </cell>
          <cell r="L89" t="str">
            <v>Plan</v>
          </cell>
          <cell r="M89" t="str">
            <v>Plan</v>
          </cell>
          <cell r="N89" t="str">
            <v>Plan</v>
          </cell>
          <cell r="O89" t="str">
            <v>Plan</v>
          </cell>
          <cell r="P89" t="str">
            <v>Plan</v>
          </cell>
        </row>
        <row r="90">
          <cell r="F90" t="str">
            <v>1997/98</v>
          </cell>
          <cell r="H90" t="str">
            <v>1998/99</v>
          </cell>
          <cell r="I90" t="str">
            <v>1998/99</v>
          </cell>
          <cell r="J90" t="str">
            <v>1998/99</v>
          </cell>
          <cell r="L90" t="str">
            <v>1999/00</v>
          </cell>
          <cell r="M90" t="str">
            <v>2000/01</v>
          </cell>
          <cell r="N90" t="str">
            <v>2001/02</v>
          </cell>
          <cell r="O90" t="str">
            <v>2002/03</v>
          </cell>
          <cell r="P90" t="str">
            <v>2003/04</v>
          </cell>
        </row>
        <row r="91">
          <cell r="F91" t="str">
            <v>$k</v>
          </cell>
          <cell r="H91" t="str">
            <v>$k</v>
          </cell>
          <cell r="I91" t="str">
            <v>$k</v>
          </cell>
          <cell r="J91" t="str">
            <v>$k</v>
          </cell>
          <cell r="L91" t="str">
            <v>$k</v>
          </cell>
          <cell r="M91" t="str">
            <v>$k</v>
          </cell>
          <cell r="N91" t="str">
            <v>$k</v>
          </cell>
          <cell r="O91" t="str">
            <v>$k</v>
          </cell>
          <cell r="P91" t="str">
            <v>$k</v>
          </cell>
        </row>
        <row r="93">
          <cell r="D93" t="str">
            <v>Salaries, Overtime &amp; Allow (excl lump sums)</v>
          </cell>
        </row>
        <row r="94">
          <cell r="D94" t="str">
            <v>Lump Sums - Bonuses</v>
          </cell>
        </row>
        <row r="95">
          <cell r="D95" t="str">
            <v>Lump Sums - Other</v>
          </cell>
        </row>
        <row r="96">
          <cell r="D96" t="str">
            <v>Other Personnel</v>
          </cell>
        </row>
        <row r="97">
          <cell r="D97" t="str">
            <v>Superannuation</v>
          </cell>
        </row>
        <row r="98">
          <cell r="D98" t="str">
            <v>ACC Levies and Penalties</v>
          </cell>
        </row>
        <row r="99">
          <cell r="D99" t="str">
            <v>Uniforms, Misc. Benefits (incl Med. Insurance)</v>
          </cell>
        </row>
        <row r="100">
          <cell r="D100" t="str">
            <v>Training, Transfers and Travel</v>
          </cell>
        </row>
        <row r="102">
          <cell r="C102" t="str">
            <v>Personnel Expenditure (Excl Severances)</v>
          </cell>
          <cell r="F102">
            <v>0</v>
          </cell>
          <cell r="H102">
            <v>0</v>
          </cell>
          <cell r="I102">
            <v>0</v>
          </cell>
          <cell r="J102">
            <v>0</v>
          </cell>
          <cell r="L102">
            <v>0</v>
          </cell>
          <cell r="M102">
            <v>0</v>
          </cell>
          <cell r="N102">
            <v>0</v>
          </cell>
          <cell r="O102">
            <v>0</v>
          </cell>
          <cell r="P102">
            <v>0</v>
          </cell>
        </row>
        <row r="104">
          <cell r="C104" t="str">
            <v>Severances</v>
          </cell>
        </row>
        <row r="106">
          <cell r="D106" t="str">
            <v>Rent Paid to Externals</v>
          </cell>
        </row>
        <row r="107">
          <cell r="D107" t="str">
            <v>Rent Charges - NZPPL</v>
          </cell>
        </row>
        <row r="108">
          <cell r="D108" t="str">
            <v>Outgoings Charge - NZPPL</v>
          </cell>
        </row>
        <row r="109">
          <cell r="D109" t="str">
            <v>Other Accommodation Costs</v>
          </cell>
        </row>
        <row r="111">
          <cell r="C111" t="str">
            <v>Accommodation Expenditure</v>
          </cell>
          <cell r="F111">
            <v>0</v>
          </cell>
          <cell r="H111">
            <v>0</v>
          </cell>
          <cell r="I111">
            <v>0</v>
          </cell>
          <cell r="J111">
            <v>0</v>
          </cell>
          <cell r="L111">
            <v>0</v>
          </cell>
          <cell r="M111">
            <v>0</v>
          </cell>
          <cell r="N111">
            <v>0</v>
          </cell>
          <cell r="O111">
            <v>0</v>
          </cell>
          <cell r="P111">
            <v>0</v>
          </cell>
        </row>
        <row r="113">
          <cell r="D113" t="str">
            <v>Carriage of Mails</v>
          </cell>
        </row>
        <row r="114">
          <cell r="D114" t="str">
            <v>Contract Delivery Costs</v>
          </cell>
        </row>
        <row r="115">
          <cell r="D115" t="str">
            <v>Transport Costs</v>
          </cell>
        </row>
        <row r="117">
          <cell r="C117" t="str">
            <v>Delivery Network Expenditure</v>
          </cell>
          <cell r="F117">
            <v>0</v>
          </cell>
          <cell r="H117">
            <v>0</v>
          </cell>
          <cell r="I117">
            <v>0</v>
          </cell>
          <cell r="J117">
            <v>0</v>
          </cell>
          <cell r="L117">
            <v>0</v>
          </cell>
          <cell r="M117">
            <v>0</v>
          </cell>
          <cell r="N117">
            <v>0</v>
          </cell>
          <cell r="O117">
            <v>0</v>
          </cell>
          <cell r="P117">
            <v>0</v>
          </cell>
        </row>
        <row r="119">
          <cell r="D119" t="str">
            <v>Advertising/Sponsorship/Public Relations</v>
          </cell>
        </row>
        <row r="120">
          <cell r="D120" t="str">
            <v>Research &amp; Consultancy</v>
          </cell>
        </row>
        <row r="121">
          <cell r="D121" t="str">
            <v>Other Marketing</v>
          </cell>
        </row>
        <row r="123">
          <cell r="C123" t="str">
            <v>Marketing Expenditure</v>
          </cell>
          <cell r="F123">
            <v>0</v>
          </cell>
          <cell r="H123">
            <v>0</v>
          </cell>
          <cell r="I123">
            <v>0</v>
          </cell>
          <cell r="J123">
            <v>0</v>
          </cell>
          <cell r="L123">
            <v>0</v>
          </cell>
          <cell r="M123">
            <v>0</v>
          </cell>
          <cell r="N123">
            <v>0</v>
          </cell>
          <cell r="O123">
            <v>0</v>
          </cell>
          <cell r="P123">
            <v>0</v>
          </cell>
        </row>
        <row r="125">
          <cell r="D125" t="str">
            <v>Communications Costs Allocated by IS</v>
          </cell>
        </row>
        <row r="126">
          <cell r="D126" t="str">
            <v>Other Communications Charges</v>
          </cell>
        </row>
        <row r="127">
          <cell r="D127" t="str">
            <v>Computer Costs Allocated by IS</v>
          </cell>
        </row>
        <row r="128">
          <cell r="D128" t="str">
            <v>Other Computer Charges</v>
          </cell>
        </row>
        <row r="130">
          <cell r="C130" t="str">
            <v>Communications &amp; Computer Expenditure</v>
          </cell>
          <cell r="F130">
            <v>0</v>
          </cell>
          <cell r="H130">
            <v>0</v>
          </cell>
          <cell r="I130">
            <v>0</v>
          </cell>
          <cell r="J130">
            <v>0</v>
          </cell>
          <cell r="L130">
            <v>0</v>
          </cell>
          <cell r="M130">
            <v>0</v>
          </cell>
          <cell r="N130">
            <v>0</v>
          </cell>
          <cell r="O130">
            <v>0</v>
          </cell>
          <cell r="P130">
            <v>0</v>
          </cell>
        </row>
        <row r="132">
          <cell r="D132" t="str">
            <v>COGS/Materials/Printing of Stamps</v>
          </cell>
        </row>
        <row r="133">
          <cell r="D133" t="str">
            <v>Plant &amp; Equipment</v>
          </cell>
        </row>
        <row r="134">
          <cell r="D134" t="str">
            <v>Compensation/Agency Payments</v>
          </cell>
        </row>
        <row r="135">
          <cell r="D135" t="str">
            <v>Office Expenses</v>
          </cell>
        </row>
        <row r="136">
          <cell r="D136" t="str">
            <v>Financial/Legal Expenses</v>
          </cell>
        </row>
        <row r="138">
          <cell r="C138" t="str">
            <v>Other Expenditure</v>
          </cell>
          <cell r="F138">
            <v>0</v>
          </cell>
          <cell r="H138">
            <v>0</v>
          </cell>
          <cell r="I138">
            <v>0</v>
          </cell>
          <cell r="J138">
            <v>0</v>
          </cell>
          <cell r="L138">
            <v>0</v>
          </cell>
          <cell r="M138">
            <v>0</v>
          </cell>
          <cell r="N138">
            <v>0</v>
          </cell>
          <cell r="O138">
            <v>0</v>
          </cell>
          <cell r="P138">
            <v>0</v>
          </cell>
        </row>
        <row r="140">
          <cell r="D140" t="str">
            <v>Depreciation (cf Capex Schedule)</v>
          </cell>
          <cell r="F140">
            <v>0</v>
          </cell>
          <cell r="H140">
            <v>0</v>
          </cell>
          <cell r="I140">
            <v>0</v>
          </cell>
          <cell r="J140">
            <v>0</v>
          </cell>
          <cell r="L140">
            <v>0</v>
          </cell>
          <cell r="M140">
            <v>0</v>
          </cell>
          <cell r="N140">
            <v>0</v>
          </cell>
          <cell r="O140">
            <v>0</v>
          </cell>
          <cell r="P140">
            <v>0</v>
          </cell>
        </row>
        <row r="141">
          <cell r="D141" t="str">
            <v>Goodwill Amortisation</v>
          </cell>
        </row>
        <row r="143">
          <cell r="C143" t="str">
            <v>Depreciation and Amortisation</v>
          </cell>
          <cell r="F143">
            <v>0</v>
          </cell>
          <cell r="H143">
            <v>0</v>
          </cell>
          <cell r="I143">
            <v>0</v>
          </cell>
          <cell r="J143">
            <v>0</v>
          </cell>
          <cell r="L143">
            <v>0</v>
          </cell>
          <cell r="M143">
            <v>0</v>
          </cell>
          <cell r="N143">
            <v>0</v>
          </cell>
          <cell r="O143">
            <v>0</v>
          </cell>
          <cell r="P143">
            <v>0</v>
          </cell>
        </row>
        <row r="145">
          <cell r="C145" t="str">
            <v>Total External Expenditure</v>
          </cell>
          <cell r="F145">
            <v>0</v>
          </cell>
          <cell r="H145">
            <v>0</v>
          </cell>
          <cell r="I145">
            <v>0</v>
          </cell>
          <cell r="J145">
            <v>0</v>
          </cell>
          <cell r="L145">
            <v>0</v>
          </cell>
          <cell r="M145">
            <v>0</v>
          </cell>
          <cell r="N145">
            <v>0</v>
          </cell>
          <cell r="O145">
            <v>0</v>
          </cell>
          <cell r="P145">
            <v>0</v>
          </cell>
        </row>
        <row r="147">
          <cell r="D147" t="str">
            <v>Internal Expenditure</v>
          </cell>
        </row>
        <row r="148">
          <cell r="D148" t="str">
            <v>Counter TP Expense</v>
          </cell>
        </row>
        <row r="149">
          <cell r="D149" t="str">
            <v>Acceptance TP Expense</v>
          </cell>
        </row>
        <row r="150">
          <cell r="D150" t="str">
            <v>Processing TP Expense</v>
          </cell>
        </row>
        <row r="151">
          <cell r="D151" t="str">
            <v>Transport TP Expense</v>
          </cell>
        </row>
        <row r="152">
          <cell r="D152" t="str">
            <v>Delivery TP Expense</v>
          </cell>
        </row>
        <row r="153">
          <cell r="D153" t="str">
            <v>Customer Interface TP Expense</v>
          </cell>
        </row>
        <row r="154">
          <cell r="D154" t="str">
            <v>Consultancy / Admin TP Expense</v>
          </cell>
        </row>
        <row r="155">
          <cell r="D155" t="str">
            <v>Bundled Services TP Expense</v>
          </cell>
        </row>
        <row r="156">
          <cell r="D156" t="str">
            <v>Product &amp; Service TP Expense</v>
          </cell>
        </row>
        <row r="157">
          <cell r="D157" t="str">
            <v>IS TP Expense</v>
          </cell>
        </row>
        <row r="159">
          <cell r="C159" t="str">
            <v>Internal Expenditure (Excl. Depn)</v>
          </cell>
          <cell r="F159">
            <v>0</v>
          </cell>
          <cell r="H159">
            <v>0</v>
          </cell>
          <cell r="I159">
            <v>0</v>
          </cell>
          <cell r="J159">
            <v>0</v>
          </cell>
          <cell r="L159">
            <v>0</v>
          </cell>
          <cell r="M159">
            <v>0</v>
          </cell>
          <cell r="N159">
            <v>0</v>
          </cell>
          <cell r="O159">
            <v>0</v>
          </cell>
          <cell r="P159">
            <v>0</v>
          </cell>
        </row>
        <row r="161">
          <cell r="C161" t="str">
            <v>TOTAL EXPENDITURE</v>
          </cell>
          <cell r="F161">
            <v>0</v>
          </cell>
          <cell r="H161">
            <v>0</v>
          </cell>
          <cell r="I161">
            <v>0</v>
          </cell>
          <cell r="J161">
            <v>0</v>
          </cell>
          <cell r="L161">
            <v>0</v>
          </cell>
          <cell r="M161">
            <v>0</v>
          </cell>
          <cell r="N161">
            <v>0</v>
          </cell>
          <cell r="O161">
            <v>0</v>
          </cell>
          <cell r="P161">
            <v>0</v>
          </cell>
        </row>
        <row r="165">
          <cell r="B165" t="str">
            <v>LETTERS - MANAGEMENT</v>
          </cell>
        </row>
        <row r="166">
          <cell r="B166" t="str">
            <v>Programme #5: Programme Description 5</v>
          </cell>
        </row>
        <row r="167">
          <cell r="B167" t="str">
            <v>Closing Capital Employed</v>
          </cell>
        </row>
        <row r="169">
          <cell r="F169" t="str">
            <v>Actual</v>
          </cell>
          <cell r="H169" t="str">
            <v>Budget</v>
          </cell>
          <cell r="I169" t="str">
            <v>Target</v>
          </cell>
          <cell r="J169" t="str">
            <v>Outturn</v>
          </cell>
          <cell r="L169" t="str">
            <v>Plan</v>
          </cell>
          <cell r="M169" t="str">
            <v>Plan</v>
          </cell>
          <cell r="N169" t="str">
            <v>Plan</v>
          </cell>
          <cell r="O169" t="str">
            <v>Plan</v>
          </cell>
          <cell r="P169" t="str">
            <v>Plan</v>
          </cell>
        </row>
        <row r="170">
          <cell r="F170" t="str">
            <v>1997/98</v>
          </cell>
          <cell r="H170" t="str">
            <v>1998/99</v>
          </cell>
          <cell r="I170" t="str">
            <v>1998/99</v>
          </cell>
          <cell r="J170" t="str">
            <v>1998/99</v>
          </cell>
          <cell r="L170" t="str">
            <v>1999/00</v>
          </cell>
          <cell r="M170" t="str">
            <v>2000/01</v>
          </cell>
          <cell r="N170" t="str">
            <v>2001/02</v>
          </cell>
          <cell r="O170" t="str">
            <v>2002/03</v>
          </cell>
          <cell r="P170" t="str">
            <v>2003/04</v>
          </cell>
        </row>
        <row r="171">
          <cell r="F171" t="str">
            <v>$k</v>
          </cell>
          <cell r="H171" t="str">
            <v>$k</v>
          </cell>
          <cell r="I171" t="str">
            <v>$k</v>
          </cell>
          <cell r="J171" t="str">
            <v>$k</v>
          </cell>
          <cell r="L171" t="str">
            <v>$k</v>
          </cell>
          <cell r="M171" t="str">
            <v>$k</v>
          </cell>
          <cell r="N171" t="str">
            <v>$k</v>
          </cell>
          <cell r="O171" t="str">
            <v>$k</v>
          </cell>
          <cell r="P171" t="str">
            <v>$k</v>
          </cell>
        </row>
        <row r="173">
          <cell r="D173" t="str">
            <v>Current Assets</v>
          </cell>
        </row>
        <row r="174">
          <cell r="D174" t="str">
            <v>Bank &amp; Short Term Investments</v>
          </cell>
        </row>
        <row r="175">
          <cell r="D175" t="str">
            <v>Operating Cash (Float)</v>
          </cell>
        </row>
        <row r="176">
          <cell r="D176" t="str">
            <v>Debtors &amp; Prepayments</v>
          </cell>
        </row>
        <row r="177">
          <cell r="D177" t="str">
            <v>Inventory</v>
          </cell>
        </row>
        <row r="178">
          <cell r="D178" t="str">
            <v>Property Intended for Sale</v>
          </cell>
        </row>
        <row r="180">
          <cell r="C180" t="str">
            <v>Total Current Assets</v>
          </cell>
          <cell r="F180">
            <v>0</v>
          </cell>
          <cell r="H180">
            <v>0</v>
          </cell>
          <cell r="I180">
            <v>0</v>
          </cell>
          <cell r="J180">
            <v>0</v>
          </cell>
          <cell r="L180">
            <v>0</v>
          </cell>
          <cell r="M180">
            <v>0</v>
          </cell>
          <cell r="N180">
            <v>0</v>
          </cell>
          <cell r="O180">
            <v>0</v>
          </cell>
          <cell r="P180">
            <v>0</v>
          </cell>
        </row>
        <row r="182">
          <cell r="D182" t="str">
            <v>Current Liabilities</v>
          </cell>
        </row>
        <row r="183">
          <cell r="D183" t="str">
            <v>Accounts Payable</v>
          </cell>
        </row>
        <row r="184">
          <cell r="D184" t="str">
            <v>Agency Creditors</v>
          </cell>
        </row>
        <row r="185">
          <cell r="D185" t="str">
            <v>Personnel Liabilities (&lt;1 yr)</v>
          </cell>
        </row>
        <row r="186">
          <cell r="D186" t="str">
            <v>Provision for Taxation</v>
          </cell>
        </row>
        <row r="187">
          <cell r="D187" t="str">
            <v>Provision for Dividend</v>
          </cell>
        </row>
        <row r="188">
          <cell r="D188" t="str">
            <v>Other Liabilities</v>
          </cell>
        </row>
        <row r="190">
          <cell r="C190" t="str">
            <v>Total Current Liabilities</v>
          </cell>
          <cell r="F190">
            <v>0</v>
          </cell>
          <cell r="H190">
            <v>0</v>
          </cell>
          <cell r="I190">
            <v>0</v>
          </cell>
          <cell r="J190">
            <v>0</v>
          </cell>
          <cell r="L190">
            <v>0</v>
          </cell>
          <cell r="M190">
            <v>0</v>
          </cell>
          <cell r="N190">
            <v>0</v>
          </cell>
          <cell r="O190">
            <v>0</v>
          </cell>
          <cell r="P190">
            <v>0</v>
          </cell>
        </row>
        <row r="192">
          <cell r="C192" t="str">
            <v>Net Working Capital</v>
          </cell>
          <cell r="F192">
            <v>0</v>
          </cell>
          <cell r="H192">
            <v>0</v>
          </cell>
          <cell r="I192">
            <v>0</v>
          </cell>
          <cell r="J192">
            <v>0</v>
          </cell>
          <cell r="L192">
            <v>0</v>
          </cell>
          <cell r="M192">
            <v>0</v>
          </cell>
          <cell r="N192">
            <v>0</v>
          </cell>
          <cell r="O192">
            <v>0</v>
          </cell>
          <cell r="P192">
            <v>0</v>
          </cell>
        </row>
        <row r="194">
          <cell r="D194" t="str">
            <v>Fixed Assets (Net of Accumulated Depreciation)</v>
          </cell>
        </row>
        <row r="195">
          <cell r="D195" t="str">
            <v>Motor Vehicles</v>
          </cell>
        </row>
        <row r="196">
          <cell r="D196" t="str">
            <v>Furniture &amp; Fittings</v>
          </cell>
        </row>
        <row r="197">
          <cell r="D197" t="str">
            <v>Office Equipment</v>
          </cell>
        </row>
        <row r="198">
          <cell r="D198" t="str">
            <v>Computer Hardware/Software</v>
          </cell>
        </row>
        <row r="199">
          <cell r="D199" t="str">
            <v>General Plant</v>
          </cell>
        </row>
        <row r="200">
          <cell r="D200" t="str">
            <v>Mail Processing Plant</v>
          </cell>
        </row>
        <row r="201">
          <cell r="D201" t="str">
            <v>Property</v>
          </cell>
        </row>
        <row r="202">
          <cell r="D202" t="str">
            <v>Work-in-Progress / Other</v>
          </cell>
        </row>
        <row r="204">
          <cell r="C204" t="str">
            <v>Total Fixed Assets</v>
          </cell>
          <cell r="F204">
            <v>0</v>
          </cell>
          <cell r="H204">
            <v>0</v>
          </cell>
          <cell r="I204">
            <v>0</v>
          </cell>
          <cell r="J204">
            <v>0</v>
          </cell>
          <cell r="L204">
            <v>0</v>
          </cell>
          <cell r="M204">
            <v>0</v>
          </cell>
          <cell r="N204">
            <v>0</v>
          </cell>
          <cell r="O204">
            <v>0</v>
          </cell>
          <cell r="P204">
            <v>0</v>
          </cell>
        </row>
        <row r="206">
          <cell r="D206" t="str">
            <v>Other Non-Current Assets</v>
          </cell>
        </row>
        <row r="207">
          <cell r="D207" t="str">
            <v>Investment Properties</v>
          </cell>
        </row>
        <row r="208">
          <cell r="D208" t="str">
            <v>Investments</v>
          </cell>
        </row>
        <row r="209">
          <cell r="D209" t="str">
            <v>Goodwill</v>
          </cell>
        </row>
        <row r="210">
          <cell r="D210" t="str">
            <v>Associates</v>
          </cell>
        </row>
        <row r="211">
          <cell r="D211" t="str">
            <v>Deferred Tax Asset</v>
          </cell>
        </row>
        <row r="213">
          <cell r="C213" t="str">
            <v>Total Non-Current Assets</v>
          </cell>
          <cell r="F213">
            <v>0</v>
          </cell>
          <cell r="H213">
            <v>0</v>
          </cell>
          <cell r="I213">
            <v>0</v>
          </cell>
          <cell r="J213">
            <v>0</v>
          </cell>
          <cell r="L213">
            <v>0</v>
          </cell>
          <cell r="M213">
            <v>0</v>
          </cell>
          <cell r="N213">
            <v>0</v>
          </cell>
          <cell r="O213">
            <v>0</v>
          </cell>
          <cell r="P213">
            <v>0</v>
          </cell>
        </row>
        <row r="215">
          <cell r="C215" t="str">
            <v>Personal Liabilities (&gt; 1yr)</v>
          </cell>
        </row>
        <row r="217">
          <cell r="C217" t="str">
            <v>CAPITAL EMPLOYED Before SG Allocations</v>
          </cell>
          <cell r="F217">
            <v>0</v>
          </cell>
          <cell r="H217">
            <v>0</v>
          </cell>
          <cell r="I217">
            <v>0</v>
          </cell>
          <cell r="J217">
            <v>0</v>
          </cell>
          <cell r="L217">
            <v>0</v>
          </cell>
          <cell r="M217">
            <v>0</v>
          </cell>
          <cell r="N217">
            <v>0</v>
          </cell>
          <cell r="O217">
            <v>0</v>
          </cell>
          <cell r="P217">
            <v>0</v>
          </cell>
        </row>
        <row r="219">
          <cell r="D219" t="str">
            <v>Allocation of Support Groups</v>
          </cell>
        </row>
        <row r="220">
          <cell r="D220" t="str">
            <v>Information Services</v>
          </cell>
        </row>
        <row r="221">
          <cell r="D221" t="str">
            <v>Corporate</v>
          </cell>
        </row>
        <row r="222">
          <cell r="D222" t="str">
            <v>Company Reserve</v>
          </cell>
        </row>
        <row r="224">
          <cell r="C224" t="str">
            <v>Total Support Group Allocations</v>
          </cell>
          <cell r="F224">
            <v>0</v>
          </cell>
          <cell r="H224">
            <v>0</v>
          </cell>
          <cell r="I224">
            <v>0</v>
          </cell>
          <cell r="J224">
            <v>0</v>
          </cell>
          <cell r="L224">
            <v>0</v>
          </cell>
          <cell r="M224">
            <v>0</v>
          </cell>
          <cell r="N224">
            <v>0</v>
          </cell>
          <cell r="O224">
            <v>0</v>
          </cell>
          <cell r="P224">
            <v>0</v>
          </cell>
        </row>
        <row r="226">
          <cell r="C226" t="str">
            <v>CAPITAL EMPLOYED After SG Allocations</v>
          </cell>
          <cell r="F226">
            <v>0</v>
          </cell>
          <cell r="H226">
            <v>0</v>
          </cell>
          <cell r="I226">
            <v>0</v>
          </cell>
          <cell r="J226">
            <v>0</v>
          </cell>
          <cell r="L226">
            <v>0</v>
          </cell>
          <cell r="M226">
            <v>0</v>
          </cell>
          <cell r="N226">
            <v>0</v>
          </cell>
          <cell r="O226">
            <v>0</v>
          </cell>
          <cell r="P226">
            <v>0</v>
          </cell>
        </row>
        <row r="230">
          <cell r="B230" t="str">
            <v>LETTERS - MANAGEMENT</v>
          </cell>
        </row>
        <row r="231">
          <cell r="B231" t="str">
            <v>Programme #5: Programme Description 5</v>
          </cell>
        </row>
        <row r="232">
          <cell r="B232" t="str">
            <v>Fixed Assets Schedule</v>
          </cell>
        </row>
        <row r="234">
          <cell r="F234" t="str">
            <v>Actual</v>
          </cell>
          <cell r="H234" t="str">
            <v>Budget</v>
          </cell>
          <cell r="I234" t="str">
            <v>Target</v>
          </cell>
          <cell r="J234" t="str">
            <v>Outturn</v>
          </cell>
          <cell r="L234" t="str">
            <v>Plan</v>
          </cell>
          <cell r="M234" t="str">
            <v>Plan</v>
          </cell>
          <cell r="N234" t="str">
            <v>Plan</v>
          </cell>
          <cell r="O234" t="str">
            <v>Plan</v>
          </cell>
          <cell r="P234" t="str">
            <v>Plan</v>
          </cell>
        </row>
        <row r="235">
          <cell r="F235" t="str">
            <v>1997/98</v>
          </cell>
          <cell r="H235" t="str">
            <v>1998/99</v>
          </cell>
          <cell r="I235" t="str">
            <v>1998/99</v>
          </cell>
          <cell r="J235" t="str">
            <v>1998/99</v>
          </cell>
          <cell r="L235" t="str">
            <v>1999/00</v>
          </cell>
          <cell r="M235" t="str">
            <v>2000/01</v>
          </cell>
          <cell r="N235" t="str">
            <v>2001/02</v>
          </cell>
          <cell r="O235" t="str">
            <v>2002/03</v>
          </cell>
          <cell r="P235" t="str">
            <v>2003/04</v>
          </cell>
        </row>
        <row r="236">
          <cell r="F236" t="str">
            <v>$k</v>
          </cell>
          <cell r="H236" t="str">
            <v>$k</v>
          </cell>
          <cell r="I236" t="str">
            <v>$k</v>
          </cell>
          <cell r="J236" t="str">
            <v>$k</v>
          </cell>
          <cell r="L236" t="str">
            <v>$k</v>
          </cell>
          <cell r="M236" t="str">
            <v>$k</v>
          </cell>
          <cell r="N236" t="str">
            <v>$k</v>
          </cell>
          <cell r="O236" t="str">
            <v>$k</v>
          </cell>
          <cell r="P236" t="str">
            <v>$k</v>
          </cell>
        </row>
        <row r="238">
          <cell r="D238" t="str">
            <v>Opening Net Fixed Assets Balance as at 1 April</v>
          </cell>
        </row>
        <row r="239">
          <cell r="D239" t="str">
            <v>Motor Vehicles</v>
          </cell>
        </row>
        <row r="240">
          <cell r="D240" t="str">
            <v>Furniture &amp; Fittings</v>
          </cell>
        </row>
        <row r="241">
          <cell r="D241" t="str">
            <v>Office Equipment</v>
          </cell>
        </row>
        <row r="242">
          <cell r="D242" t="str">
            <v>Computer Hardware/Software</v>
          </cell>
        </row>
        <row r="243">
          <cell r="D243" t="str">
            <v>General and Mail Processing Plant</v>
          </cell>
        </row>
        <row r="244">
          <cell r="D244" t="str">
            <v>Property</v>
          </cell>
        </row>
        <row r="245">
          <cell r="D245" t="str">
            <v xml:space="preserve">Work-in-Progress </v>
          </cell>
        </row>
        <row r="247">
          <cell r="C247" t="str">
            <v>Opening Fixed Assets</v>
          </cell>
          <cell r="H247">
            <v>0</v>
          </cell>
          <cell r="I247">
            <v>0</v>
          </cell>
          <cell r="J247">
            <v>0</v>
          </cell>
          <cell r="L247">
            <v>0</v>
          </cell>
          <cell r="M247">
            <v>0</v>
          </cell>
          <cell r="N247">
            <v>0</v>
          </cell>
          <cell r="O247">
            <v>0</v>
          </cell>
          <cell r="P247">
            <v>0</v>
          </cell>
        </row>
        <row r="249">
          <cell r="D249" t="str">
            <v>Purchases During the Year</v>
          </cell>
        </row>
        <row r="250">
          <cell r="D250" t="str">
            <v>Motor Vehicles</v>
          </cell>
        </row>
        <row r="251">
          <cell r="D251" t="str">
            <v>Furniture &amp; Fittings</v>
          </cell>
        </row>
        <row r="252">
          <cell r="D252" t="str">
            <v>Office Equipment</v>
          </cell>
        </row>
        <row r="253">
          <cell r="D253" t="str">
            <v>Computer Hardware/Software</v>
          </cell>
        </row>
        <row r="254">
          <cell r="D254" t="str">
            <v>General and Mail Processing Plant</v>
          </cell>
        </row>
        <row r="255">
          <cell r="D255" t="str">
            <v>Property</v>
          </cell>
        </row>
        <row r="256">
          <cell r="D256" t="str">
            <v>Work-in-Progress / Other</v>
          </cell>
        </row>
        <row r="258">
          <cell r="C258" t="str">
            <v>Total Capital Expenditure</v>
          </cell>
          <cell r="H258">
            <v>0</v>
          </cell>
          <cell r="I258">
            <v>0</v>
          </cell>
          <cell r="J258">
            <v>0</v>
          </cell>
          <cell r="L258">
            <v>0</v>
          </cell>
          <cell r="M258">
            <v>0</v>
          </cell>
          <cell r="N258">
            <v>0</v>
          </cell>
          <cell r="O258">
            <v>0</v>
          </cell>
          <cell r="P258">
            <v>0</v>
          </cell>
        </row>
        <row r="260">
          <cell r="D260" t="str">
            <v>Divestments at Book Value</v>
          </cell>
        </row>
        <row r="261">
          <cell r="D261" t="str">
            <v>Motor Vehicles</v>
          </cell>
        </row>
        <row r="262">
          <cell r="D262" t="str">
            <v>Furniture &amp; Fittings</v>
          </cell>
        </row>
        <row r="263">
          <cell r="D263" t="str">
            <v>Office Equipment</v>
          </cell>
        </row>
        <row r="264">
          <cell r="D264" t="str">
            <v>Computer Hardware/Software</v>
          </cell>
        </row>
        <row r="265">
          <cell r="D265" t="str">
            <v>General and Mail Processing Plant</v>
          </cell>
        </row>
        <row r="266">
          <cell r="D266" t="str">
            <v>Property</v>
          </cell>
        </row>
        <row r="267">
          <cell r="D267" t="str">
            <v xml:space="preserve">Work-in-Progress </v>
          </cell>
        </row>
        <row r="269">
          <cell r="C269" t="str">
            <v>Total Divestments</v>
          </cell>
          <cell r="H269">
            <v>0</v>
          </cell>
          <cell r="I269">
            <v>0</v>
          </cell>
          <cell r="J269">
            <v>0</v>
          </cell>
          <cell r="L269">
            <v>0</v>
          </cell>
          <cell r="M269">
            <v>0</v>
          </cell>
          <cell r="N269">
            <v>0</v>
          </cell>
          <cell r="O269">
            <v>0</v>
          </cell>
          <cell r="P269">
            <v>0</v>
          </cell>
        </row>
        <row r="271">
          <cell r="D271" t="str">
            <v>Net Transfers from Work In Progress</v>
          </cell>
        </row>
        <row r="272">
          <cell r="D272" t="str">
            <v>Motor Vehicles</v>
          </cell>
        </row>
        <row r="273">
          <cell r="D273" t="str">
            <v>Furniture &amp; Fittings</v>
          </cell>
        </row>
        <row r="274">
          <cell r="D274" t="str">
            <v>Office Equipment</v>
          </cell>
        </row>
        <row r="275">
          <cell r="D275" t="str">
            <v>Computer Hardware/Software</v>
          </cell>
        </row>
        <row r="276">
          <cell r="D276" t="str">
            <v>General and Mail Processing Plant</v>
          </cell>
        </row>
        <row r="277">
          <cell r="D277" t="str">
            <v>Property</v>
          </cell>
        </row>
        <row r="279">
          <cell r="C279" t="str">
            <v>Work in Progress Transfers</v>
          </cell>
          <cell r="H279">
            <v>0</v>
          </cell>
          <cell r="I279">
            <v>0</v>
          </cell>
          <cell r="J279">
            <v>0</v>
          </cell>
          <cell r="L279">
            <v>0</v>
          </cell>
          <cell r="M279">
            <v>0</v>
          </cell>
          <cell r="N279">
            <v>0</v>
          </cell>
          <cell r="O279">
            <v>0</v>
          </cell>
          <cell r="P279">
            <v>0</v>
          </cell>
        </row>
        <row r="281">
          <cell r="D281" t="str">
            <v>Depreciation Expense</v>
          </cell>
        </row>
        <row r="282">
          <cell r="D282" t="str">
            <v>Motor Vehicles</v>
          </cell>
        </row>
        <row r="283">
          <cell r="D283" t="str">
            <v>Furniture &amp; Fittings</v>
          </cell>
        </row>
        <row r="284">
          <cell r="D284" t="str">
            <v>Office Equipment</v>
          </cell>
        </row>
        <row r="285">
          <cell r="D285" t="str">
            <v>Computer Hardware/Software</v>
          </cell>
        </row>
        <row r="286">
          <cell r="D286" t="str">
            <v>General and Mail Processing Plant</v>
          </cell>
        </row>
        <row r="287">
          <cell r="D287" t="str">
            <v>Property</v>
          </cell>
        </row>
        <row r="289">
          <cell r="C289" t="str">
            <v>Depreciation Expense</v>
          </cell>
          <cell r="H289">
            <v>0</v>
          </cell>
          <cell r="I289">
            <v>0</v>
          </cell>
          <cell r="J289">
            <v>0</v>
          </cell>
          <cell r="L289">
            <v>0</v>
          </cell>
          <cell r="M289">
            <v>0</v>
          </cell>
          <cell r="N289">
            <v>0</v>
          </cell>
          <cell r="O289">
            <v>0</v>
          </cell>
          <cell r="P289">
            <v>0</v>
          </cell>
        </row>
        <row r="291">
          <cell r="C291" t="str">
            <v>Gain/(Loss) on Sale of Property</v>
          </cell>
        </row>
        <row r="293">
          <cell r="C293" t="str">
            <v>Property Revaluations/(Write-downs)</v>
          </cell>
        </row>
        <row r="295">
          <cell r="D295" t="str">
            <v>Closing Net Fixed Assets Balance as at 31 March</v>
          </cell>
        </row>
        <row r="296">
          <cell r="D296" t="str">
            <v>Motor Vehicles</v>
          </cell>
          <cell r="H296">
            <v>0</v>
          </cell>
          <cell r="I296">
            <v>0</v>
          </cell>
          <cell r="J296">
            <v>0</v>
          </cell>
          <cell r="L296">
            <v>0</v>
          </cell>
          <cell r="M296">
            <v>0</v>
          </cell>
          <cell r="N296">
            <v>0</v>
          </cell>
          <cell r="O296">
            <v>0</v>
          </cell>
          <cell r="P296">
            <v>0</v>
          </cell>
        </row>
        <row r="297">
          <cell r="D297" t="str">
            <v>Furniture &amp; Fittings</v>
          </cell>
          <cell r="H297">
            <v>0</v>
          </cell>
          <cell r="I297">
            <v>0</v>
          </cell>
          <cell r="J297">
            <v>0</v>
          </cell>
          <cell r="L297">
            <v>0</v>
          </cell>
          <cell r="M297">
            <v>0</v>
          </cell>
          <cell r="N297">
            <v>0</v>
          </cell>
          <cell r="O297">
            <v>0</v>
          </cell>
          <cell r="P297">
            <v>0</v>
          </cell>
        </row>
        <row r="298">
          <cell r="D298" t="str">
            <v>Office Equipment</v>
          </cell>
          <cell r="H298">
            <v>0</v>
          </cell>
          <cell r="I298">
            <v>0</v>
          </cell>
          <cell r="J298">
            <v>0</v>
          </cell>
          <cell r="L298">
            <v>0</v>
          </cell>
          <cell r="M298">
            <v>0</v>
          </cell>
          <cell r="N298">
            <v>0</v>
          </cell>
          <cell r="O298">
            <v>0</v>
          </cell>
          <cell r="P298">
            <v>0</v>
          </cell>
        </row>
        <row r="299">
          <cell r="D299" t="str">
            <v>Computer Hardware/Software</v>
          </cell>
          <cell r="H299">
            <v>0</v>
          </cell>
          <cell r="I299">
            <v>0</v>
          </cell>
          <cell r="J299">
            <v>0</v>
          </cell>
          <cell r="L299">
            <v>0</v>
          </cell>
          <cell r="M299">
            <v>0</v>
          </cell>
          <cell r="N299">
            <v>0</v>
          </cell>
          <cell r="O299">
            <v>0</v>
          </cell>
          <cell r="P299">
            <v>0</v>
          </cell>
        </row>
        <row r="300">
          <cell r="D300" t="str">
            <v>General and Mail Processing Plant</v>
          </cell>
          <cell r="H300">
            <v>0</v>
          </cell>
          <cell r="I300">
            <v>0</v>
          </cell>
          <cell r="J300">
            <v>0</v>
          </cell>
          <cell r="L300">
            <v>0</v>
          </cell>
          <cell r="M300">
            <v>0</v>
          </cell>
          <cell r="N300">
            <v>0</v>
          </cell>
          <cell r="O300">
            <v>0</v>
          </cell>
          <cell r="P300">
            <v>0</v>
          </cell>
        </row>
        <row r="301">
          <cell r="D301" t="str">
            <v>Property</v>
          </cell>
          <cell r="H301">
            <v>0</v>
          </cell>
          <cell r="I301">
            <v>0</v>
          </cell>
          <cell r="J301">
            <v>0</v>
          </cell>
          <cell r="L301">
            <v>0</v>
          </cell>
          <cell r="M301">
            <v>0</v>
          </cell>
          <cell r="N301">
            <v>0</v>
          </cell>
          <cell r="O301">
            <v>0</v>
          </cell>
          <cell r="P301">
            <v>0</v>
          </cell>
        </row>
        <row r="302">
          <cell r="D302" t="str">
            <v xml:space="preserve">Work-in-Progress </v>
          </cell>
          <cell r="H302">
            <v>0</v>
          </cell>
          <cell r="I302">
            <v>0</v>
          </cell>
          <cell r="J302">
            <v>0</v>
          </cell>
          <cell r="L302">
            <v>0</v>
          </cell>
          <cell r="M302">
            <v>0</v>
          </cell>
          <cell r="N302">
            <v>0</v>
          </cell>
          <cell r="O302">
            <v>0</v>
          </cell>
          <cell r="P302">
            <v>0</v>
          </cell>
        </row>
        <row r="304">
          <cell r="C304" t="str">
            <v>CLOSING FIXED ASSETS</v>
          </cell>
          <cell r="H304">
            <v>0</v>
          </cell>
          <cell r="I304">
            <v>0</v>
          </cell>
          <cell r="J304">
            <v>0</v>
          </cell>
          <cell r="L304">
            <v>0</v>
          </cell>
          <cell r="M304">
            <v>0</v>
          </cell>
          <cell r="N304">
            <v>0</v>
          </cell>
          <cell r="O304">
            <v>0</v>
          </cell>
          <cell r="P304">
            <v>0</v>
          </cell>
        </row>
        <row r="308">
          <cell r="B308" t="str">
            <v>LETTERS - MANAGEMENT</v>
          </cell>
        </row>
        <row r="309">
          <cell r="B309" t="str">
            <v>Programme #5: Programme Description 5</v>
          </cell>
        </row>
        <row r="310">
          <cell r="B310" t="str">
            <v>Staff Numbers - Full Time Equivalents</v>
          </cell>
        </row>
        <row r="312">
          <cell r="F312" t="str">
            <v>Actual</v>
          </cell>
          <cell r="H312" t="str">
            <v>Budget</v>
          </cell>
          <cell r="I312" t="str">
            <v>Target</v>
          </cell>
          <cell r="J312" t="str">
            <v>Outturn</v>
          </cell>
          <cell r="L312" t="str">
            <v>Plan</v>
          </cell>
          <cell r="M312" t="str">
            <v>Plan</v>
          </cell>
          <cell r="N312" t="str">
            <v>Plan</v>
          </cell>
          <cell r="O312" t="str">
            <v>Plan</v>
          </cell>
          <cell r="P312" t="str">
            <v>Plan</v>
          </cell>
        </row>
        <row r="313">
          <cell r="F313" t="str">
            <v>1997/98</v>
          </cell>
          <cell r="H313" t="str">
            <v>1998/99</v>
          </cell>
          <cell r="I313" t="str">
            <v>1998/99</v>
          </cell>
          <cell r="J313" t="str">
            <v>1998/99</v>
          </cell>
          <cell r="L313" t="str">
            <v>1999/00</v>
          </cell>
          <cell r="M313" t="str">
            <v>2000/01</v>
          </cell>
          <cell r="N313" t="str">
            <v>2001/02</v>
          </cell>
          <cell r="O313" t="str">
            <v>2002/03</v>
          </cell>
          <cell r="P313" t="str">
            <v>2003/04</v>
          </cell>
        </row>
        <row r="314">
          <cell r="F314" t="str">
            <v>no.</v>
          </cell>
          <cell r="H314" t="str">
            <v>no.</v>
          </cell>
          <cell r="I314" t="str">
            <v>no.</v>
          </cell>
          <cell r="J314" t="str">
            <v>no.</v>
          </cell>
          <cell r="L314" t="str">
            <v>no.</v>
          </cell>
          <cell r="M314" t="str">
            <v>no.</v>
          </cell>
          <cell r="N314" t="str">
            <v>no.</v>
          </cell>
          <cell r="O314" t="str">
            <v>no.</v>
          </cell>
          <cell r="P314" t="str">
            <v>no.</v>
          </cell>
        </row>
        <row r="316">
          <cell r="C316" t="str">
            <v>Staff Numbers (FTE's) Employed at Year End</v>
          </cell>
        </row>
        <row r="317">
          <cell r="C317" t="str">
            <v>Management</v>
          </cell>
        </row>
        <row r="318">
          <cell r="C318" t="str">
            <v>Specialist</v>
          </cell>
        </row>
        <row r="319">
          <cell r="C319" t="str">
            <v>CEC</v>
          </cell>
        </row>
        <row r="321">
          <cell r="C321" t="str">
            <v>Total FTE's at Year End</v>
          </cell>
          <cell r="F321">
            <v>0</v>
          </cell>
          <cell r="H321">
            <v>0</v>
          </cell>
          <cell r="I321">
            <v>0</v>
          </cell>
          <cell r="J321">
            <v>0</v>
          </cell>
          <cell r="L321">
            <v>0</v>
          </cell>
          <cell r="M321">
            <v>0</v>
          </cell>
          <cell r="N321">
            <v>0</v>
          </cell>
          <cell r="O321">
            <v>0</v>
          </cell>
          <cell r="P321">
            <v>0</v>
          </cell>
        </row>
        <row r="323">
          <cell r="C323" t="str">
            <v>Average FTE's for the Year</v>
          </cell>
        </row>
      </sheetData>
      <sheetData sheetId="10" refreshError="1">
        <row r="6">
          <cell r="B6" t="str">
            <v>LETTERS - MANAGEMENT</v>
          </cell>
        </row>
        <row r="7">
          <cell r="B7" t="str">
            <v>Programme #6: Programme Description 6</v>
          </cell>
        </row>
        <row r="8">
          <cell r="B8" t="str">
            <v>Earnings Statement</v>
          </cell>
        </row>
        <row r="10">
          <cell r="F10" t="str">
            <v>Actual</v>
          </cell>
          <cell r="H10" t="str">
            <v>Budget</v>
          </cell>
          <cell r="I10" t="str">
            <v>Target</v>
          </cell>
          <cell r="J10" t="str">
            <v>Outturn</v>
          </cell>
          <cell r="L10" t="str">
            <v>Plan</v>
          </cell>
          <cell r="M10" t="str">
            <v>Plan</v>
          </cell>
          <cell r="N10" t="str">
            <v>Plan</v>
          </cell>
          <cell r="O10" t="str">
            <v>Plan</v>
          </cell>
          <cell r="P10" t="str">
            <v>Plan</v>
          </cell>
        </row>
        <row r="11">
          <cell r="F11" t="str">
            <v>1997/98</v>
          </cell>
          <cell r="H11" t="str">
            <v>1998/99</v>
          </cell>
          <cell r="I11" t="str">
            <v>1998/99</v>
          </cell>
          <cell r="J11" t="str">
            <v>1998/99</v>
          </cell>
          <cell r="L11" t="str">
            <v>1999/00</v>
          </cell>
          <cell r="M11" t="str">
            <v>2000/01</v>
          </cell>
          <cell r="N11" t="str">
            <v>2001/02</v>
          </cell>
          <cell r="O11" t="str">
            <v>2002/03</v>
          </cell>
          <cell r="P11" t="str">
            <v>2003/04</v>
          </cell>
        </row>
        <row r="12">
          <cell r="F12" t="str">
            <v>$k</v>
          </cell>
          <cell r="H12" t="str">
            <v>$k</v>
          </cell>
          <cell r="I12" t="str">
            <v>$k</v>
          </cell>
          <cell r="J12" t="str">
            <v>$k</v>
          </cell>
          <cell r="L12" t="str">
            <v>$k</v>
          </cell>
          <cell r="M12" t="str">
            <v>$k</v>
          </cell>
          <cell r="N12" t="str">
            <v>$k</v>
          </cell>
          <cell r="O12" t="str">
            <v>$k</v>
          </cell>
          <cell r="P12" t="str">
            <v>$k</v>
          </cell>
        </row>
        <row r="14">
          <cell r="D14" t="str">
            <v>External Revenue</v>
          </cell>
        </row>
        <row r="15">
          <cell r="D15" t="str">
            <v>FastPost</v>
          </cell>
        </row>
        <row r="16">
          <cell r="D16" t="str">
            <v>FreePost Business Reply</v>
          </cell>
        </row>
        <row r="17">
          <cell r="D17" t="str">
            <v>Business Post</v>
          </cell>
        </row>
        <row r="18">
          <cell r="D18" t="str">
            <v>Full Rate</v>
          </cell>
        </row>
        <row r="19">
          <cell r="D19" t="str">
            <v>Bulk Mail</v>
          </cell>
        </row>
        <row r="20">
          <cell r="D20" t="str">
            <v>Boxlink</v>
          </cell>
        </row>
        <row r="21">
          <cell r="D21" t="str">
            <v>Post Small Parcels</v>
          </cell>
        </row>
        <row r="22">
          <cell r="D22" t="str">
            <v>FastPost Small Parcels</v>
          </cell>
        </row>
        <row r="23">
          <cell r="D23" t="str">
            <v>Direct Marketing</v>
          </cell>
        </row>
        <row r="24">
          <cell r="D24" t="str">
            <v>Business Mail Centres</v>
          </cell>
        </row>
        <row r="25">
          <cell r="D25" t="str">
            <v>Telegram</v>
          </cell>
        </row>
        <row r="26">
          <cell r="D26" t="str">
            <v>NZPIL Revenue</v>
          </cell>
        </row>
        <row r="27">
          <cell r="D27" t="str">
            <v>Other Revenue</v>
          </cell>
        </row>
        <row r="29">
          <cell r="C29" t="str">
            <v>External Revenue</v>
          </cell>
          <cell r="F29">
            <v>0</v>
          </cell>
          <cell r="H29">
            <v>0</v>
          </cell>
          <cell r="I29">
            <v>0</v>
          </cell>
          <cell r="J29">
            <v>0</v>
          </cell>
          <cell r="L29">
            <v>0</v>
          </cell>
          <cell r="M29">
            <v>0</v>
          </cell>
          <cell r="N29">
            <v>0</v>
          </cell>
          <cell r="O29">
            <v>0</v>
          </cell>
          <cell r="P29">
            <v>0</v>
          </cell>
        </row>
        <row r="31">
          <cell r="D31" t="str">
            <v>Internal Revenue</v>
          </cell>
        </row>
        <row r="32">
          <cell r="D32" t="str">
            <v>Counter TP Revenue</v>
          </cell>
        </row>
        <row r="33">
          <cell r="D33" t="str">
            <v>Acceptance TP Revenue</v>
          </cell>
        </row>
        <row r="34">
          <cell r="D34" t="str">
            <v>Processing TP Revenue</v>
          </cell>
        </row>
        <row r="35">
          <cell r="D35" t="str">
            <v>Transport TP Revenue</v>
          </cell>
        </row>
        <row r="36">
          <cell r="D36" t="str">
            <v>Delivery TP Revenue</v>
          </cell>
        </row>
        <row r="37">
          <cell r="D37" t="str">
            <v>Customer Interface TP Revenue</v>
          </cell>
        </row>
        <row r="38">
          <cell r="D38" t="str">
            <v>Consultancy / Admin TP Revenue</v>
          </cell>
        </row>
        <row r="39">
          <cell r="D39" t="str">
            <v>Bundled Services TP Revenue</v>
          </cell>
        </row>
        <row r="40">
          <cell r="D40" t="str">
            <v>Product &amp; Service TP Revenue</v>
          </cell>
        </row>
        <row r="41">
          <cell r="D41" t="str">
            <v>IS TP Revenue</v>
          </cell>
        </row>
        <row r="43">
          <cell r="C43" t="str">
            <v>Internal Revenue</v>
          </cell>
          <cell r="F43">
            <v>0</v>
          </cell>
          <cell r="H43">
            <v>0</v>
          </cell>
          <cell r="I43">
            <v>0</v>
          </cell>
          <cell r="J43">
            <v>0</v>
          </cell>
          <cell r="L43">
            <v>0</v>
          </cell>
          <cell r="M43">
            <v>0</v>
          </cell>
          <cell r="N43">
            <v>0</v>
          </cell>
          <cell r="O43">
            <v>0</v>
          </cell>
          <cell r="P43">
            <v>0</v>
          </cell>
        </row>
        <row r="45">
          <cell r="C45" t="str">
            <v>TOTAL REVENUE</v>
          </cell>
          <cell r="F45">
            <v>0</v>
          </cell>
          <cell r="H45">
            <v>0</v>
          </cell>
          <cell r="I45">
            <v>0</v>
          </cell>
          <cell r="J45">
            <v>0</v>
          </cell>
          <cell r="L45">
            <v>0</v>
          </cell>
          <cell r="M45">
            <v>0</v>
          </cell>
          <cell r="N45">
            <v>0</v>
          </cell>
          <cell r="O45">
            <v>0</v>
          </cell>
          <cell r="P45">
            <v>0</v>
          </cell>
        </row>
        <row r="47">
          <cell r="D47" t="str">
            <v>External Expenditure</v>
          </cell>
        </row>
        <row r="48">
          <cell r="D48" t="str">
            <v>Personnel</v>
          </cell>
          <cell r="F48">
            <v>0</v>
          </cell>
          <cell r="H48">
            <v>0</v>
          </cell>
          <cell r="I48">
            <v>0</v>
          </cell>
          <cell r="J48">
            <v>0</v>
          </cell>
          <cell r="L48">
            <v>0</v>
          </cell>
          <cell r="M48">
            <v>0</v>
          </cell>
          <cell r="N48">
            <v>0</v>
          </cell>
          <cell r="O48">
            <v>0</v>
          </cell>
          <cell r="P48">
            <v>0</v>
          </cell>
        </row>
        <row r="49">
          <cell r="D49" t="str">
            <v>Severances</v>
          </cell>
          <cell r="F49">
            <v>0</v>
          </cell>
          <cell r="H49">
            <v>0</v>
          </cell>
          <cell r="I49">
            <v>0</v>
          </cell>
          <cell r="J49">
            <v>0</v>
          </cell>
          <cell r="L49">
            <v>0</v>
          </cell>
          <cell r="M49">
            <v>0</v>
          </cell>
          <cell r="N49">
            <v>0</v>
          </cell>
          <cell r="O49">
            <v>0</v>
          </cell>
          <cell r="P49">
            <v>0</v>
          </cell>
        </row>
        <row r="50">
          <cell r="D50" t="str">
            <v>Accommodation</v>
          </cell>
          <cell r="F50">
            <v>0</v>
          </cell>
          <cell r="H50">
            <v>0</v>
          </cell>
          <cell r="I50">
            <v>0</v>
          </cell>
          <cell r="J50">
            <v>0</v>
          </cell>
          <cell r="L50">
            <v>0</v>
          </cell>
          <cell r="M50">
            <v>0</v>
          </cell>
          <cell r="N50">
            <v>0</v>
          </cell>
          <cell r="O50">
            <v>0</v>
          </cell>
          <cell r="P50">
            <v>0</v>
          </cell>
        </row>
        <row r="51">
          <cell r="D51" t="str">
            <v>Delivery Network</v>
          </cell>
          <cell r="F51">
            <v>0</v>
          </cell>
          <cell r="H51">
            <v>0</v>
          </cell>
          <cell r="I51">
            <v>0</v>
          </cell>
          <cell r="J51">
            <v>0</v>
          </cell>
          <cell r="L51">
            <v>0</v>
          </cell>
          <cell r="M51">
            <v>0</v>
          </cell>
          <cell r="N51">
            <v>0</v>
          </cell>
          <cell r="O51">
            <v>0</v>
          </cell>
          <cell r="P51">
            <v>0</v>
          </cell>
        </row>
        <row r="52">
          <cell r="D52" t="str">
            <v>Marketing</v>
          </cell>
          <cell r="F52">
            <v>0</v>
          </cell>
          <cell r="H52">
            <v>0</v>
          </cell>
          <cell r="I52">
            <v>0</v>
          </cell>
          <cell r="J52">
            <v>0</v>
          </cell>
          <cell r="L52">
            <v>0</v>
          </cell>
          <cell r="M52">
            <v>0</v>
          </cell>
          <cell r="N52">
            <v>0</v>
          </cell>
          <cell r="O52">
            <v>0</v>
          </cell>
          <cell r="P52">
            <v>0</v>
          </cell>
        </row>
        <row r="53">
          <cell r="D53" t="str">
            <v>Communications &amp; Computer</v>
          </cell>
          <cell r="F53">
            <v>0</v>
          </cell>
          <cell r="H53">
            <v>0</v>
          </cell>
          <cell r="I53">
            <v>0</v>
          </cell>
          <cell r="J53">
            <v>0</v>
          </cell>
          <cell r="L53">
            <v>0</v>
          </cell>
          <cell r="M53">
            <v>0</v>
          </cell>
          <cell r="N53">
            <v>0</v>
          </cell>
          <cell r="O53">
            <v>0</v>
          </cell>
          <cell r="P53">
            <v>0</v>
          </cell>
        </row>
        <row r="54">
          <cell r="D54" t="str">
            <v>Other Expenditure</v>
          </cell>
          <cell r="F54">
            <v>0</v>
          </cell>
          <cell r="H54">
            <v>0</v>
          </cell>
          <cell r="I54">
            <v>0</v>
          </cell>
          <cell r="J54">
            <v>0</v>
          </cell>
          <cell r="L54">
            <v>0</v>
          </cell>
          <cell r="M54">
            <v>0</v>
          </cell>
          <cell r="N54">
            <v>0</v>
          </cell>
          <cell r="O54">
            <v>0</v>
          </cell>
          <cell r="P54">
            <v>0</v>
          </cell>
        </row>
        <row r="55">
          <cell r="D55" t="str">
            <v>Depreciation &amp; Amortisation</v>
          </cell>
          <cell r="F55">
            <v>0</v>
          </cell>
          <cell r="H55">
            <v>0</v>
          </cell>
          <cell r="I55">
            <v>0</v>
          </cell>
          <cell r="J55">
            <v>0</v>
          </cell>
          <cell r="L55">
            <v>0</v>
          </cell>
          <cell r="M55">
            <v>0</v>
          </cell>
          <cell r="N55">
            <v>0</v>
          </cell>
          <cell r="O55">
            <v>0</v>
          </cell>
          <cell r="P55">
            <v>0</v>
          </cell>
        </row>
        <row r="57">
          <cell r="C57" t="str">
            <v>External Expenditure</v>
          </cell>
          <cell r="F57">
            <v>0</v>
          </cell>
          <cell r="H57">
            <v>0</v>
          </cell>
          <cell r="I57">
            <v>0</v>
          </cell>
          <cell r="J57">
            <v>0</v>
          </cell>
          <cell r="L57">
            <v>0</v>
          </cell>
          <cell r="M57">
            <v>0</v>
          </cell>
          <cell r="N57">
            <v>0</v>
          </cell>
          <cell r="O57">
            <v>0</v>
          </cell>
          <cell r="P57">
            <v>0</v>
          </cell>
        </row>
        <row r="59">
          <cell r="C59" t="str">
            <v>Internal Expenditure</v>
          </cell>
          <cell r="F59">
            <v>0</v>
          </cell>
          <cell r="H59">
            <v>0</v>
          </cell>
          <cell r="I59">
            <v>0</v>
          </cell>
          <cell r="J59">
            <v>0</v>
          </cell>
          <cell r="L59">
            <v>0</v>
          </cell>
          <cell r="M59">
            <v>0</v>
          </cell>
          <cell r="N59">
            <v>0</v>
          </cell>
          <cell r="O59">
            <v>0</v>
          </cell>
          <cell r="P59">
            <v>0</v>
          </cell>
        </row>
        <row r="61">
          <cell r="C61" t="str">
            <v>TOTAL EXPENDITURE</v>
          </cell>
          <cell r="F61">
            <v>0</v>
          </cell>
          <cell r="H61">
            <v>0</v>
          </cell>
          <cell r="I61">
            <v>0</v>
          </cell>
          <cell r="J61">
            <v>0</v>
          </cell>
          <cell r="L61">
            <v>0</v>
          </cell>
          <cell r="M61">
            <v>0</v>
          </cell>
          <cell r="N61">
            <v>0</v>
          </cell>
          <cell r="O61">
            <v>0</v>
          </cell>
          <cell r="P61">
            <v>0</v>
          </cell>
        </row>
        <row r="63">
          <cell r="C63" t="str">
            <v>EARNINGS BEFORE INTEREST &amp; TAX</v>
          </cell>
          <cell r="F63">
            <v>0</v>
          </cell>
          <cell r="H63">
            <v>0</v>
          </cell>
          <cell r="I63">
            <v>0</v>
          </cell>
          <cell r="J63">
            <v>0</v>
          </cell>
          <cell r="L63">
            <v>0</v>
          </cell>
          <cell r="M63">
            <v>0</v>
          </cell>
          <cell r="N63">
            <v>0</v>
          </cell>
          <cell r="O63">
            <v>0</v>
          </cell>
          <cell r="P63">
            <v>0</v>
          </cell>
        </row>
        <row r="65">
          <cell r="D65" t="str">
            <v>Net Financing Costs</v>
          </cell>
        </row>
        <row r="66">
          <cell r="D66" t="str">
            <v>Interest Revenue</v>
          </cell>
        </row>
        <row r="67">
          <cell r="D67" t="str">
            <v>Interest Expenditure</v>
          </cell>
        </row>
        <row r="69">
          <cell r="C69" t="str">
            <v>Net Financing Costs</v>
          </cell>
          <cell r="F69">
            <v>0</v>
          </cell>
          <cell r="H69">
            <v>0</v>
          </cell>
          <cell r="I69">
            <v>0</v>
          </cell>
          <cell r="J69">
            <v>0</v>
          </cell>
          <cell r="L69">
            <v>0</v>
          </cell>
          <cell r="M69">
            <v>0</v>
          </cell>
          <cell r="N69">
            <v>0</v>
          </cell>
          <cell r="O69">
            <v>0</v>
          </cell>
          <cell r="P69">
            <v>0</v>
          </cell>
        </row>
        <row r="71">
          <cell r="C71" t="str">
            <v>Abnormal Items Revenue/(Cost)</v>
          </cell>
        </row>
        <row r="72">
          <cell r="C72" t="str">
            <v>Gain/(Loss) on Sale of Property</v>
          </cell>
          <cell r="F72">
            <v>0</v>
          </cell>
          <cell r="H72">
            <v>0</v>
          </cell>
          <cell r="I72">
            <v>0</v>
          </cell>
          <cell r="J72">
            <v>0</v>
          </cell>
          <cell r="L72">
            <v>0</v>
          </cell>
          <cell r="M72">
            <v>0</v>
          </cell>
          <cell r="N72">
            <v>0</v>
          </cell>
          <cell r="O72">
            <v>0</v>
          </cell>
          <cell r="P72">
            <v>0</v>
          </cell>
        </row>
        <row r="73">
          <cell r="C73" t="str">
            <v>Property Revaluations</v>
          </cell>
          <cell r="F73">
            <v>0</v>
          </cell>
          <cell r="H73">
            <v>0</v>
          </cell>
          <cell r="I73">
            <v>0</v>
          </cell>
          <cell r="J73">
            <v>0</v>
          </cell>
          <cell r="L73">
            <v>0</v>
          </cell>
          <cell r="M73">
            <v>0</v>
          </cell>
          <cell r="N73">
            <v>0</v>
          </cell>
          <cell r="O73">
            <v>0</v>
          </cell>
          <cell r="P73">
            <v>0</v>
          </cell>
        </row>
        <row r="75">
          <cell r="C75" t="str">
            <v>Net Profit Before Tax</v>
          </cell>
          <cell r="F75">
            <v>0</v>
          </cell>
          <cell r="H75">
            <v>0</v>
          </cell>
          <cell r="I75">
            <v>0</v>
          </cell>
          <cell r="J75">
            <v>0</v>
          </cell>
          <cell r="L75">
            <v>0</v>
          </cell>
          <cell r="M75">
            <v>0</v>
          </cell>
          <cell r="N75">
            <v>0</v>
          </cell>
          <cell r="O75">
            <v>0</v>
          </cell>
          <cell r="P75">
            <v>0</v>
          </cell>
        </row>
        <row r="77">
          <cell r="C77" t="str">
            <v>Income Tax</v>
          </cell>
          <cell r="F77">
            <v>0</v>
          </cell>
          <cell r="H77">
            <v>0</v>
          </cell>
          <cell r="I77">
            <v>0</v>
          </cell>
          <cell r="J77">
            <v>0</v>
          </cell>
          <cell r="L77">
            <v>0</v>
          </cell>
          <cell r="M77">
            <v>0</v>
          </cell>
          <cell r="N77">
            <v>0</v>
          </cell>
          <cell r="O77">
            <v>0</v>
          </cell>
          <cell r="P77">
            <v>0</v>
          </cell>
        </row>
        <row r="79">
          <cell r="C79" t="str">
            <v>Associates</v>
          </cell>
        </row>
        <row r="81">
          <cell r="C81" t="str">
            <v>NET PROFIT AFTER TAX</v>
          </cell>
          <cell r="F81">
            <v>0</v>
          </cell>
          <cell r="H81">
            <v>0</v>
          </cell>
          <cell r="I81">
            <v>0</v>
          </cell>
          <cell r="J81">
            <v>0</v>
          </cell>
          <cell r="L81">
            <v>0</v>
          </cell>
          <cell r="M81">
            <v>0</v>
          </cell>
          <cell r="N81">
            <v>0</v>
          </cell>
          <cell r="O81">
            <v>0</v>
          </cell>
          <cell r="P81">
            <v>0</v>
          </cell>
        </row>
        <row r="85">
          <cell r="B85" t="str">
            <v>LETTERS - MANAGEMENT</v>
          </cell>
        </row>
        <row r="86">
          <cell r="B86" t="str">
            <v>Programme #6: Programme Description 6</v>
          </cell>
        </row>
        <row r="87">
          <cell r="B87" t="str">
            <v>Expenditure Detail</v>
          </cell>
        </row>
        <row r="89">
          <cell r="F89" t="str">
            <v>Actual</v>
          </cell>
          <cell r="H89" t="str">
            <v>Budget</v>
          </cell>
          <cell r="I89" t="str">
            <v>Target</v>
          </cell>
          <cell r="J89" t="str">
            <v>Outturn</v>
          </cell>
          <cell r="L89" t="str">
            <v>Plan</v>
          </cell>
          <cell r="M89" t="str">
            <v>Plan</v>
          </cell>
          <cell r="N89" t="str">
            <v>Plan</v>
          </cell>
          <cell r="O89" t="str">
            <v>Plan</v>
          </cell>
          <cell r="P89" t="str">
            <v>Plan</v>
          </cell>
        </row>
        <row r="90">
          <cell r="F90" t="str">
            <v>1997/98</v>
          </cell>
          <cell r="H90" t="str">
            <v>1998/99</v>
          </cell>
          <cell r="I90" t="str">
            <v>1998/99</v>
          </cell>
          <cell r="J90" t="str">
            <v>1998/99</v>
          </cell>
          <cell r="L90" t="str">
            <v>1999/00</v>
          </cell>
          <cell r="M90" t="str">
            <v>2000/01</v>
          </cell>
          <cell r="N90" t="str">
            <v>2001/02</v>
          </cell>
          <cell r="O90" t="str">
            <v>2002/03</v>
          </cell>
          <cell r="P90" t="str">
            <v>2003/04</v>
          </cell>
        </row>
        <row r="91">
          <cell r="F91" t="str">
            <v>$k</v>
          </cell>
          <cell r="H91" t="str">
            <v>$k</v>
          </cell>
          <cell r="I91" t="str">
            <v>$k</v>
          </cell>
          <cell r="J91" t="str">
            <v>$k</v>
          </cell>
          <cell r="L91" t="str">
            <v>$k</v>
          </cell>
          <cell r="M91" t="str">
            <v>$k</v>
          </cell>
          <cell r="N91" t="str">
            <v>$k</v>
          </cell>
          <cell r="O91" t="str">
            <v>$k</v>
          </cell>
          <cell r="P91" t="str">
            <v>$k</v>
          </cell>
        </row>
        <row r="93">
          <cell r="D93" t="str">
            <v>Salaries, Overtime &amp; Allow (excl lump sums)</v>
          </cell>
        </row>
        <row r="94">
          <cell r="D94" t="str">
            <v>Lump Sums - Bonuses</v>
          </cell>
        </row>
        <row r="95">
          <cell r="D95" t="str">
            <v>Lump Sums - Other</v>
          </cell>
        </row>
        <row r="96">
          <cell r="D96" t="str">
            <v>Other Personnel</v>
          </cell>
        </row>
        <row r="97">
          <cell r="D97" t="str">
            <v>Superannuation</v>
          </cell>
        </row>
        <row r="98">
          <cell r="D98" t="str">
            <v>ACC Levies and Penalties</v>
          </cell>
        </row>
        <row r="99">
          <cell r="D99" t="str">
            <v>Uniforms, Misc. Benefits (incl Med. Insurance)</v>
          </cell>
        </row>
        <row r="100">
          <cell r="D100" t="str">
            <v>Training, Transfers and Travel</v>
          </cell>
        </row>
        <row r="102">
          <cell r="C102" t="str">
            <v>Personnel Expenditure (Excl Severances)</v>
          </cell>
          <cell r="F102">
            <v>0</v>
          </cell>
          <cell r="H102">
            <v>0</v>
          </cell>
          <cell r="I102">
            <v>0</v>
          </cell>
          <cell r="J102">
            <v>0</v>
          </cell>
          <cell r="L102">
            <v>0</v>
          </cell>
          <cell r="M102">
            <v>0</v>
          </cell>
          <cell r="N102">
            <v>0</v>
          </cell>
          <cell r="O102">
            <v>0</v>
          </cell>
          <cell r="P102">
            <v>0</v>
          </cell>
        </row>
        <row r="104">
          <cell r="C104" t="str">
            <v>Severances</v>
          </cell>
        </row>
        <row r="106">
          <cell r="D106" t="str">
            <v>Rent Paid to Externals</v>
          </cell>
        </row>
        <row r="107">
          <cell r="D107" t="str">
            <v>Rent Charges - NZPPL</v>
          </cell>
        </row>
        <row r="108">
          <cell r="D108" t="str">
            <v>Outgoings Charge - NZPPL</v>
          </cell>
        </row>
        <row r="109">
          <cell r="D109" t="str">
            <v>Other Accommodation Costs</v>
          </cell>
        </row>
        <row r="111">
          <cell r="C111" t="str">
            <v>Accommodation Expenditure</v>
          </cell>
          <cell r="F111">
            <v>0</v>
          </cell>
          <cell r="H111">
            <v>0</v>
          </cell>
          <cell r="I111">
            <v>0</v>
          </cell>
          <cell r="J111">
            <v>0</v>
          </cell>
          <cell r="L111">
            <v>0</v>
          </cell>
          <cell r="M111">
            <v>0</v>
          </cell>
          <cell r="N111">
            <v>0</v>
          </cell>
          <cell r="O111">
            <v>0</v>
          </cell>
          <cell r="P111">
            <v>0</v>
          </cell>
        </row>
        <row r="113">
          <cell r="D113" t="str">
            <v>Carriage of Mails</v>
          </cell>
        </row>
        <row r="114">
          <cell r="D114" t="str">
            <v>Contract Delivery Costs</v>
          </cell>
        </row>
        <row r="115">
          <cell r="D115" t="str">
            <v>Transport Costs</v>
          </cell>
        </row>
        <row r="117">
          <cell r="C117" t="str">
            <v>Delivery Network Expenditure</v>
          </cell>
          <cell r="F117">
            <v>0</v>
          </cell>
          <cell r="H117">
            <v>0</v>
          </cell>
          <cell r="I117">
            <v>0</v>
          </cell>
          <cell r="J117">
            <v>0</v>
          </cell>
          <cell r="L117">
            <v>0</v>
          </cell>
          <cell r="M117">
            <v>0</v>
          </cell>
          <cell r="N117">
            <v>0</v>
          </cell>
          <cell r="O117">
            <v>0</v>
          </cell>
          <cell r="P117">
            <v>0</v>
          </cell>
        </row>
        <row r="119">
          <cell r="D119" t="str">
            <v>Advertising/Sponsorship/Public Relations</v>
          </cell>
        </row>
        <row r="120">
          <cell r="D120" t="str">
            <v>Research &amp; Consultancy</v>
          </cell>
        </row>
        <row r="121">
          <cell r="D121" t="str">
            <v>Other Marketing</v>
          </cell>
        </row>
        <row r="123">
          <cell r="C123" t="str">
            <v>Marketing Expenditure</v>
          </cell>
          <cell r="F123">
            <v>0</v>
          </cell>
          <cell r="H123">
            <v>0</v>
          </cell>
          <cell r="I123">
            <v>0</v>
          </cell>
          <cell r="J123">
            <v>0</v>
          </cell>
          <cell r="L123">
            <v>0</v>
          </cell>
          <cell r="M123">
            <v>0</v>
          </cell>
          <cell r="N123">
            <v>0</v>
          </cell>
          <cell r="O123">
            <v>0</v>
          </cell>
          <cell r="P123">
            <v>0</v>
          </cell>
        </row>
        <row r="125">
          <cell r="D125" t="str">
            <v>Communications Costs Allocated by IS</v>
          </cell>
        </row>
        <row r="126">
          <cell r="D126" t="str">
            <v>Other Communications Charges</v>
          </cell>
        </row>
        <row r="127">
          <cell r="D127" t="str">
            <v>Computer Costs Allocated by IS</v>
          </cell>
        </row>
        <row r="128">
          <cell r="D128" t="str">
            <v>Other Computer Charges</v>
          </cell>
        </row>
        <row r="130">
          <cell r="C130" t="str">
            <v>Communications &amp; Computer Expenditure</v>
          </cell>
          <cell r="F130">
            <v>0</v>
          </cell>
          <cell r="H130">
            <v>0</v>
          </cell>
          <cell r="I130">
            <v>0</v>
          </cell>
          <cell r="J130">
            <v>0</v>
          </cell>
          <cell r="L130">
            <v>0</v>
          </cell>
          <cell r="M130">
            <v>0</v>
          </cell>
          <cell r="N130">
            <v>0</v>
          </cell>
          <cell r="O130">
            <v>0</v>
          </cell>
          <cell r="P130">
            <v>0</v>
          </cell>
        </row>
        <row r="132">
          <cell r="D132" t="str">
            <v>COGS/Materials/Printing of Stamps</v>
          </cell>
        </row>
        <row r="133">
          <cell r="D133" t="str">
            <v>Plant &amp; Equipment</v>
          </cell>
        </row>
        <row r="134">
          <cell r="D134" t="str">
            <v>Compensation/Agency Payments</v>
          </cell>
        </row>
        <row r="135">
          <cell r="D135" t="str">
            <v>Office Expenses</v>
          </cell>
        </row>
        <row r="136">
          <cell r="D136" t="str">
            <v>Financial/Legal Expenses</v>
          </cell>
        </row>
        <row r="138">
          <cell r="C138" t="str">
            <v>Other Expenditure</v>
          </cell>
          <cell r="F138">
            <v>0</v>
          </cell>
          <cell r="H138">
            <v>0</v>
          </cell>
          <cell r="I138">
            <v>0</v>
          </cell>
          <cell r="J138">
            <v>0</v>
          </cell>
          <cell r="L138">
            <v>0</v>
          </cell>
          <cell r="M138">
            <v>0</v>
          </cell>
          <cell r="N138">
            <v>0</v>
          </cell>
          <cell r="O138">
            <v>0</v>
          </cell>
          <cell r="P138">
            <v>0</v>
          </cell>
        </row>
        <row r="140">
          <cell r="D140" t="str">
            <v>Depreciation (cf Capex Schedule)</v>
          </cell>
          <cell r="F140">
            <v>0</v>
          </cell>
          <cell r="H140">
            <v>0</v>
          </cell>
          <cell r="I140">
            <v>0</v>
          </cell>
          <cell r="J140">
            <v>0</v>
          </cell>
          <cell r="L140">
            <v>0</v>
          </cell>
          <cell r="M140">
            <v>0</v>
          </cell>
          <cell r="N140">
            <v>0</v>
          </cell>
          <cell r="O140">
            <v>0</v>
          </cell>
          <cell r="P140">
            <v>0</v>
          </cell>
        </row>
        <row r="141">
          <cell r="D141" t="str">
            <v>Goodwill Amortisation</v>
          </cell>
        </row>
        <row r="143">
          <cell r="C143" t="str">
            <v>Depreciation and Amortisation</v>
          </cell>
          <cell r="F143">
            <v>0</v>
          </cell>
          <cell r="H143">
            <v>0</v>
          </cell>
          <cell r="I143">
            <v>0</v>
          </cell>
          <cell r="J143">
            <v>0</v>
          </cell>
          <cell r="L143">
            <v>0</v>
          </cell>
          <cell r="M143">
            <v>0</v>
          </cell>
          <cell r="N143">
            <v>0</v>
          </cell>
          <cell r="O143">
            <v>0</v>
          </cell>
          <cell r="P143">
            <v>0</v>
          </cell>
        </row>
        <row r="145">
          <cell r="C145" t="str">
            <v>Total External Expenditure</v>
          </cell>
          <cell r="F145">
            <v>0</v>
          </cell>
          <cell r="H145">
            <v>0</v>
          </cell>
          <cell r="I145">
            <v>0</v>
          </cell>
          <cell r="J145">
            <v>0</v>
          </cell>
          <cell r="L145">
            <v>0</v>
          </cell>
          <cell r="M145">
            <v>0</v>
          </cell>
          <cell r="N145">
            <v>0</v>
          </cell>
          <cell r="O145">
            <v>0</v>
          </cell>
          <cell r="P145">
            <v>0</v>
          </cell>
        </row>
        <row r="147">
          <cell r="D147" t="str">
            <v>Internal Expenditure</v>
          </cell>
        </row>
        <row r="148">
          <cell r="D148" t="str">
            <v>Counter TP Expense</v>
          </cell>
        </row>
        <row r="149">
          <cell r="D149" t="str">
            <v>Acceptance TP Expense</v>
          </cell>
        </row>
        <row r="150">
          <cell r="D150" t="str">
            <v>Processing TP Expense</v>
          </cell>
        </row>
        <row r="151">
          <cell r="D151" t="str">
            <v>Transport TP Expense</v>
          </cell>
        </row>
        <row r="152">
          <cell r="D152" t="str">
            <v>Delivery TP Expense</v>
          </cell>
        </row>
        <row r="153">
          <cell r="D153" t="str">
            <v>Customer Interface TP Expense</v>
          </cell>
        </row>
        <row r="154">
          <cell r="D154" t="str">
            <v>Consultancy / Admin TP Expense</v>
          </cell>
        </row>
        <row r="155">
          <cell r="D155" t="str">
            <v>Bundled Services TP Expense</v>
          </cell>
        </row>
        <row r="156">
          <cell r="D156" t="str">
            <v>Product &amp; Service TP Expense</v>
          </cell>
        </row>
        <row r="157">
          <cell r="D157" t="str">
            <v>IS TP Expense</v>
          </cell>
        </row>
        <row r="159">
          <cell r="C159" t="str">
            <v>Internal Expenditure (Excl. Depn)</v>
          </cell>
          <cell r="F159">
            <v>0</v>
          </cell>
          <cell r="H159">
            <v>0</v>
          </cell>
          <cell r="I159">
            <v>0</v>
          </cell>
          <cell r="J159">
            <v>0</v>
          </cell>
          <cell r="L159">
            <v>0</v>
          </cell>
          <cell r="M159">
            <v>0</v>
          </cell>
          <cell r="N159">
            <v>0</v>
          </cell>
          <cell r="O159">
            <v>0</v>
          </cell>
          <cell r="P159">
            <v>0</v>
          </cell>
        </row>
        <row r="161">
          <cell r="C161" t="str">
            <v>TOTAL EXPENDITURE</v>
          </cell>
          <cell r="F161">
            <v>0</v>
          </cell>
          <cell r="H161">
            <v>0</v>
          </cell>
          <cell r="I161">
            <v>0</v>
          </cell>
          <cell r="J161">
            <v>0</v>
          </cell>
          <cell r="L161">
            <v>0</v>
          </cell>
          <cell r="M161">
            <v>0</v>
          </cell>
          <cell r="N161">
            <v>0</v>
          </cell>
          <cell r="O161">
            <v>0</v>
          </cell>
          <cell r="P161">
            <v>0</v>
          </cell>
        </row>
        <row r="165">
          <cell r="B165" t="str">
            <v>LETTERS - MANAGEMENT</v>
          </cell>
        </row>
        <row r="166">
          <cell r="B166" t="str">
            <v>Programme #6: Programme Description 6</v>
          </cell>
        </row>
        <row r="167">
          <cell r="B167" t="str">
            <v>Closing Capital Employed</v>
          </cell>
        </row>
        <row r="169">
          <cell r="F169" t="str">
            <v>Actual</v>
          </cell>
          <cell r="H169" t="str">
            <v>Budget</v>
          </cell>
          <cell r="I169" t="str">
            <v>Target</v>
          </cell>
          <cell r="J169" t="str">
            <v>Outturn</v>
          </cell>
          <cell r="L169" t="str">
            <v>Plan</v>
          </cell>
          <cell r="M169" t="str">
            <v>Plan</v>
          </cell>
          <cell r="N169" t="str">
            <v>Plan</v>
          </cell>
          <cell r="O169" t="str">
            <v>Plan</v>
          </cell>
          <cell r="P169" t="str">
            <v>Plan</v>
          </cell>
        </row>
        <row r="170">
          <cell r="F170" t="str">
            <v>1997/98</v>
          </cell>
          <cell r="H170" t="str">
            <v>1998/99</v>
          </cell>
          <cell r="I170" t="str">
            <v>1998/99</v>
          </cell>
          <cell r="J170" t="str">
            <v>1998/99</v>
          </cell>
          <cell r="L170" t="str">
            <v>1999/00</v>
          </cell>
          <cell r="M170" t="str">
            <v>2000/01</v>
          </cell>
          <cell r="N170" t="str">
            <v>2001/02</v>
          </cell>
          <cell r="O170" t="str">
            <v>2002/03</v>
          </cell>
          <cell r="P170" t="str">
            <v>2003/04</v>
          </cell>
        </row>
        <row r="171">
          <cell r="F171" t="str">
            <v>$k</v>
          </cell>
          <cell r="H171" t="str">
            <v>$k</v>
          </cell>
          <cell r="I171" t="str">
            <v>$k</v>
          </cell>
          <cell r="J171" t="str">
            <v>$k</v>
          </cell>
          <cell r="L171" t="str">
            <v>$k</v>
          </cell>
          <cell r="M171" t="str">
            <v>$k</v>
          </cell>
          <cell r="N171" t="str">
            <v>$k</v>
          </cell>
          <cell r="O171" t="str">
            <v>$k</v>
          </cell>
          <cell r="P171" t="str">
            <v>$k</v>
          </cell>
        </row>
        <row r="173">
          <cell r="D173" t="str">
            <v>Current Assets</v>
          </cell>
        </row>
        <row r="174">
          <cell r="D174" t="str">
            <v>Bank &amp; Short Term Investments</v>
          </cell>
        </row>
        <row r="175">
          <cell r="D175" t="str">
            <v>Operating Cash (Float)</v>
          </cell>
        </row>
        <row r="176">
          <cell r="D176" t="str">
            <v>Debtors &amp; Prepayments</v>
          </cell>
        </row>
        <row r="177">
          <cell r="D177" t="str">
            <v>Inventory</v>
          </cell>
        </row>
        <row r="178">
          <cell r="D178" t="str">
            <v>Property Intended for Sale</v>
          </cell>
        </row>
        <row r="180">
          <cell r="C180" t="str">
            <v>Total Current Assets</v>
          </cell>
          <cell r="F180">
            <v>0</v>
          </cell>
          <cell r="H180">
            <v>0</v>
          </cell>
          <cell r="I180">
            <v>0</v>
          </cell>
          <cell r="J180">
            <v>0</v>
          </cell>
          <cell r="L180">
            <v>0</v>
          </cell>
          <cell r="M180">
            <v>0</v>
          </cell>
          <cell r="N180">
            <v>0</v>
          </cell>
          <cell r="O180">
            <v>0</v>
          </cell>
          <cell r="P180">
            <v>0</v>
          </cell>
        </row>
        <row r="182">
          <cell r="D182" t="str">
            <v>Current Liabilities</v>
          </cell>
        </row>
        <row r="183">
          <cell r="D183" t="str">
            <v>Accounts Payable</v>
          </cell>
        </row>
        <row r="184">
          <cell r="D184" t="str">
            <v>Agency Creditors</v>
          </cell>
        </row>
        <row r="185">
          <cell r="D185" t="str">
            <v>Personnel Liabilities (&lt;1 yr)</v>
          </cell>
        </row>
        <row r="186">
          <cell r="D186" t="str">
            <v>Provision for Taxation</v>
          </cell>
        </row>
        <row r="187">
          <cell r="D187" t="str">
            <v>Provision for Dividend</v>
          </cell>
        </row>
        <row r="188">
          <cell r="D188" t="str">
            <v>Other Liabilities</v>
          </cell>
        </row>
        <row r="190">
          <cell r="C190" t="str">
            <v>Total Current Liabilities</v>
          </cell>
          <cell r="F190">
            <v>0</v>
          </cell>
          <cell r="H190">
            <v>0</v>
          </cell>
          <cell r="I190">
            <v>0</v>
          </cell>
          <cell r="J190">
            <v>0</v>
          </cell>
          <cell r="L190">
            <v>0</v>
          </cell>
          <cell r="M190">
            <v>0</v>
          </cell>
          <cell r="N190">
            <v>0</v>
          </cell>
          <cell r="O190">
            <v>0</v>
          </cell>
          <cell r="P190">
            <v>0</v>
          </cell>
        </row>
        <row r="192">
          <cell r="C192" t="str">
            <v>Net Working Capital</v>
          </cell>
          <cell r="F192">
            <v>0</v>
          </cell>
          <cell r="H192">
            <v>0</v>
          </cell>
          <cell r="I192">
            <v>0</v>
          </cell>
          <cell r="J192">
            <v>0</v>
          </cell>
          <cell r="L192">
            <v>0</v>
          </cell>
          <cell r="M192">
            <v>0</v>
          </cell>
          <cell r="N192">
            <v>0</v>
          </cell>
          <cell r="O192">
            <v>0</v>
          </cell>
          <cell r="P192">
            <v>0</v>
          </cell>
        </row>
        <row r="194">
          <cell r="D194" t="str">
            <v>Fixed Assets (Net of Accumulated Depreciation)</v>
          </cell>
        </row>
        <row r="195">
          <cell r="D195" t="str">
            <v>Motor Vehicles</v>
          </cell>
        </row>
        <row r="196">
          <cell r="D196" t="str">
            <v>Furniture &amp; Fittings</v>
          </cell>
        </row>
        <row r="197">
          <cell r="D197" t="str">
            <v>Office Equipment</v>
          </cell>
        </row>
        <row r="198">
          <cell r="D198" t="str">
            <v>Computer Hardware/Software</v>
          </cell>
        </row>
        <row r="199">
          <cell r="D199" t="str">
            <v>General Plant</v>
          </cell>
        </row>
        <row r="200">
          <cell r="D200" t="str">
            <v>Mail Processing Plant</v>
          </cell>
        </row>
        <row r="201">
          <cell r="D201" t="str">
            <v>Property</v>
          </cell>
        </row>
        <row r="202">
          <cell r="D202" t="str">
            <v>Work-in-Progress / Other</v>
          </cell>
        </row>
        <row r="204">
          <cell r="C204" t="str">
            <v>Total Fixed Assets</v>
          </cell>
          <cell r="F204">
            <v>0</v>
          </cell>
          <cell r="H204">
            <v>0</v>
          </cell>
          <cell r="I204">
            <v>0</v>
          </cell>
          <cell r="J204">
            <v>0</v>
          </cell>
          <cell r="L204">
            <v>0</v>
          </cell>
          <cell r="M204">
            <v>0</v>
          </cell>
          <cell r="N204">
            <v>0</v>
          </cell>
          <cell r="O204">
            <v>0</v>
          </cell>
          <cell r="P204">
            <v>0</v>
          </cell>
        </row>
        <row r="206">
          <cell r="D206" t="str">
            <v>Other Non-Current Assets</v>
          </cell>
        </row>
        <row r="207">
          <cell r="D207" t="str">
            <v>Investment Properties</v>
          </cell>
        </row>
        <row r="208">
          <cell r="D208" t="str">
            <v>Investments</v>
          </cell>
        </row>
        <row r="209">
          <cell r="D209" t="str">
            <v>Goodwill</v>
          </cell>
        </row>
        <row r="210">
          <cell r="D210" t="str">
            <v>Associates</v>
          </cell>
        </row>
        <row r="211">
          <cell r="D211" t="str">
            <v>Deferred Tax Asset</v>
          </cell>
        </row>
        <row r="213">
          <cell r="C213" t="str">
            <v>Total Non-Current Assets</v>
          </cell>
          <cell r="F213">
            <v>0</v>
          </cell>
          <cell r="H213">
            <v>0</v>
          </cell>
          <cell r="I213">
            <v>0</v>
          </cell>
          <cell r="J213">
            <v>0</v>
          </cell>
          <cell r="L213">
            <v>0</v>
          </cell>
          <cell r="M213">
            <v>0</v>
          </cell>
          <cell r="N213">
            <v>0</v>
          </cell>
          <cell r="O213">
            <v>0</v>
          </cell>
          <cell r="P213">
            <v>0</v>
          </cell>
        </row>
        <row r="215">
          <cell r="C215" t="str">
            <v>Personal Liabilities (&gt; 1yr)</v>
          </cell>
        </row>
        <row r="217">
          <cell r="C217" t="str">
            <v>CAPITAL EMPLOYED Before SG Allocations</v>
          </cell>
          <cell r="F217">
            <v>0</v>
          </cell>
          <cell r="H217">
            <v>0</v>
          </cell>
          <cell r="I217">
            <v>0</v>
          </cell>
          <cell r="J217">
            <v>0</v>
          </cell>
          <cell r="L217">
            <v>0</v>
          </cell>
          <cell r="M217">
            <v>0</v>
          </cell>
          <cell r="N217">
            <v>0</v>
          </cell>
          <cell r="O217">
            <v>0</v>
          </cell>
          <cell r="P217">
            <v>0</v>
          </cell>
        </row>
        <row r="219">
          <cell r="D219" t="str">
            <v>Allocation of Support Groups</v>
          </cell>
        </row>
        <row r="220">
          <cell r="D220" t="str">
            <v>Information Services</v>
          </cell>
        </row>
        <row r="221">
          <cell r="D221" t="str">
            <v>Corporate</v>
          </cell>
        </row>
        <row r="222">
          <cell r="D222" t="str">
            <v>Company Reserve</v>
          </cell>
        </row>
        <row r="224">
          <cell r="C224" t="str">
            <v>Total Support Group Allocations</v>
          </cell>
          <cell r="F224">
            <v>0</v>
          </cell>
          <cell r="H224">
            <v>0</v>
          </cell>
          <cell r="I224">
            <v>0</v>
          </cell>
          <cell r="J224">
            <v>0</v>
          </cell>
          <cell r="L224">
            <v>0</v>
          </cell>
          <cell r="M224">
            <v>0</v>
          </cell>
          <cell r="N224">
            <v>0</v>
          </cell>
          <cell r="O224">
            <v>0</v>
          </cell>
          <cell r="P224">
            <v>0</v>
          </cell>
        </row>
        <row r="226">
          <cell r="C226" t="str">
            <v>CAPITAL EMPLOYED After SG Allocations</v>
          </cell>
          <cell r="F226">
            <v>0</v>
          </cell>
          <cell r="H226">
            <v>0</v>
          </cell>
          <cell r="I226">
            <v>0</v>
          </cell>
          <cell r="J226">
            <v>0</v>
          </cell>
          <cell r="L226">
            <v>0</v>
          </cell>
          <cell r="M226">
            <v>0</v>
          </cell>
          <cell r="N226">
            <v>0</v>
          </cell>
          <cell r="O226">
            <v>0</v>
          </cell>
          <cell r="P226">
            <v>0</v>
          </cell>
        </row>
        <row r="230">
          <cell r="B230" t="str">
            <v>LETTERS - MANAGEMENT</v>
          </cell>
        </row>
        <row r="231">
          <cell r="B231" t="str">
            <v>Programme #6: Programme Description 6</v>
          </cell>
        </row>
        <row r="232">
          <cell r="B232" t="str">
            <v>Fixed Assets Schedule</v>
          </cell>
        </row>
        <row r="234">
          <cell r="F234" t="str">
            <v>Actual</v>
          </cell>
          <cell r="H234" t="str">
            <v>Budget</v>
          </cell>
          <cell r="I234" t="str">
            <v>Target</v>
          </cell>
          <cell r="J234" t="str">
            <v>Outturn</v>
          </cell>
          <cell r="L234" t="str">
            <v>Plan</v>
          </cell>
          <cell r="M234" t="str">
            <v>Plan</v>
          </cell>
          <cell r="N234" t="str">
            <v>Plan</v>
          </cell>
          <cell r="O234" t="str">
            <v>Plan</v>
          </cell>
          <cell r="P234" t="str">
            <v>Plan</v>
          </cell>
        </row>
        <row r="235">
          <cell r="F235" t="str">
            <v>1997/98</v>
          </cell>
          <cell r="H235" t="str">
            <v>1998/99</v>
          </cell>
          <cell r="I235" t="str">
            <v>1998/99</v>
          </cell>
          <cell r="J235" t="str">
            <v>1998/99</v>
          </cell>
          <cell r="L235" t="str">
            <v>1999/00</v>
          </cell>
          <cell r="M235" t="str">
            <v>2000/01</v>
          </cell>
          <cell r="N235" t="str">
            <v>2001/02</v>
          </cell>
          <cell r="O235" t="str">
            <v>2002/03</v>
          </cell>
          <cell r="P235" t="str">
            <v>2003/04</v>
          </cell>
        </row>
        <row r="236">
          <cell r="F236" t="str">
            <v>$k</v>
          </cell>
          <cell r="H236" t="str">
            <v>$k</v>
          </cell>
          <cell r="I236" t="str">
            <v>$k</v>
          </cell>
          <cell r="J236" t="str">
            <v>$k</v>
          </cell>
          <cell r="L236" t="str">
            <v>$k</v>
          </cell>
          <cell r="M236" t="str">
            <v>$k</v>
          </cell>
          <cell r="N236" t="str">
            <v>$k</v>
          </cell>
          <cell r="O236" t="str">
            <v>$k</v>
          </cell>
          <cell r="P236" t="str">
            <v>$k</v>
          </cell>
        </row>
        <row r="238">
          <cell r="D238" t="str">
            <v>Opening Net Fixed Assets Balance as at 1 April</v>
          </cell>
        </row>
        <row r="239">
          <cell r="D239" t="str">
            <v>Motor Vehicles</v>
          </cell>
        </row>
        <row r="240">
          <cell r="D240" t="str">
            <v>Furniture &amp; Fittings</v>
          </cell>
        </row>
        <row r="241">
          <cell r="D241" t="str">
            <v>Office Equipment</v>
          </cell>
        </row>
        <row r="242">
          <cell r="D242" t="str">
            <v>Computer Hardware/Software</v>
          </cell>
        </row>
        <row r="243">
          <cell r="D243" t="str">
            <v>General and Mail Processing Plant</v>
          </cell>
        </row>
        <row r="244">
          <cell r="D244" t="str">
            <v>Property</v>
          </cell>
        </row>
        <row r="245">
          <cell r="D245" t="str">
            <v xml:space="preserve">Work-in-Progress </v>
          </cell>
        </row>
        <row r="247">
          <cell r="C247" t="str">
            <v>Opening Fixed Assets</v>
          </cell>
          <cell r="H247">
            <v>0</v>
          </cell>
          <cell r="I247">
            <v>0</v>
          </cell>
          <cell r="J247">
            <v>0</v>
          </cell>
          <cell r="L247">
            <v>0</v>
          </cell>
          <cell r="M247">
            <v>0</v>
          </cell>
          <cell r="N247">
            <v>0</v>
          </cell>
          <cell r="O247">
            <v>0</v>
          </cell>
          <cell r="P247">
            <v>0</v>
          </cell>
        </row>
        <row r="249">
          <cell r="D249" t="str">
            <v>Purchases During the Year</v>
          </cell>
        </row>
        <row r="250">
          <cell r="D250" t="str">
            <v>Motor Vehicles</v>
          </cell>
        </row>
        <row r="251">
          <cell r="D251" t="str">
            <v>Furniture &amp; Fittings</v>
          </cell>
        </row>
        <row r="252">
          <cell r="D252" t="str">
            <v>Office Equipment</v>
          </cell>
        </row>
        <row r="253">
          <cell r="D253" t="str">
            <v>Computer Hardware/Software</v>
          </cell>
        </row>
        <row r="254">
          <cell r="D254" t="str">
            <v>General and Mail Processing Plant</v>
          </cell>
        </row>
        <row r="255">
          <cell r="D255" t="str">
            <v>Property</v>
          </cell>
        </row>
        <row r="256">
          <cell r="D256" t="str">
            <v>Work-in-Progress / Other</v>
          </cell>
        </row>
        <row r="258">
          <cell r="C258" t="str">
            <v>Total Capital Expenditure</v>
          </cell>
          <cell r="H258">
            <v>0</v>
          </cell>
          <cell r="I258">
            <v>0</v>
          </cell>
          <cell r="J258">
            <v>0</v>
          </cell>
          <cell r="L258">
            <v>0</v>
          </cell>
          <cell r="M258">
            <v>0</v>
          </cell>
          <cell r="N258">
            <v>0</v>
          </cell>
          <cell r="O258">
            <v>0</v>
          </cell>
          <cell r="P258">
            <v>0</v>
          </cell>
        </row>
        <row r="260">
          <cell r="D260" t="str">
            <v>Divestments at Book Value</v>
          </cell>
        </row>
        <row r="261">
          <cell r="D261" t="str">
            <v>Motor Vehicles</v>
          </cell>
        </row>
        <row r="262">
          <cell r="D262" t="str">
            <v>Furniture &amp; Fittings</v>
          </cell>
        </row>
        <row r="263">
          <cell r="D263" t="str">
            <v>Office Equipment</v>
          </cell>
        </row>
        <row r="264">
          <cell r="D264" t="str">
            <v>Computer Hardware/Software</v>
          </cell>
        </row>
        <row r="265">
          <cell r="D265" t="str">
            <v>General and Mail Processing Plant</v>
          </cell>
        </row>
        <row r="266">
          <cell r="D266" t="str">
            <v>Property</v>
          </cell>
        </row>
        <row r="267">
          <cell r="D267" t="str">
            <v xml:space="preserve">Work-in-Progress </v>
          </cell>
        </row>
        <row r="269">
          <cell r="C269" t="str">
            <v>Total Divestments</v>
          </cell>
          <cell r="H269">
            <v>0</v>
          </cell>
          <cell r="I269">
            <v>0</v>
          </cell>
          <cell r="J269">
            <v>0</v>
          </cell>
          <cell r="L269">
            <v>0</v>
          </cell>
          <cell r="M269">
            <v>0</v>
          </cell>
          <cell r="N269">
            <v>0</v>
          </cell>
          <cell r="O269">
            <v>0</v>
          </cell>
          <cell r="P269">
            <v>0</v>
          </cell>
        </row>
        <row r="271">
          <cell r="D271" t="str">
            <v>Net Transfers from Work In Progress</v>
          </cell>
        </row>
        <row r="272">
          <cell r="D272" t="str">
            <v>Motor Vehicles</v>
          </cell>
        </row>
        <row r="273">
          <cell r="D273" t="str">
            <v>Furniture &amp; Fittings</v>
          </cell>
        </row>
        <row r="274">
          <cell r="D274" t="str">
            <v>Office Equipment</v>
          </cell>
        </row>
        <row r="275">
          <cell r="D275" t="str">
            <v>Computer Hardware/Software</v>
          </cell>
        </row>
        <row r="276">
          <cell r="D276" t="str">
            <v>General and Mail Processing Plant</v>
          </cell>
        </row>
        <row r="277">
          <cell r="D277" t="str">
            <v>Property</v>
          </cell>
        </row>
        <row r="279">
          <cell r="C279" t="str">
            <v>Work in Progress Transfers</v>
          </cell>
          <cell r="H279">
            <v>0</v>
          </cell>
          <cell r="I279">
            <v>0</v>
          </cell>
          <cell r="J279">
            <v>0</v>
          </cell>
          <cell r="L279">
            <v>0</v>
          </cell>
          <cell r="M279">
            <v>0</v>
          </cell>
          <cell r="N279">
            <v>0</v>
          </cell>
          <cell r="O279">
            <v>0</v>
          </cell>
          <cell r="P279">
            <v>0</v>
          </cell>
        </row>
        <row r="281">
          <cell r="D281" t="str">
            <v>Depreciation Expense</v>
          </cell>
        </row>
        <row r="282">
          <cell r="D282" t="str">
            <v>Motor Vehicles</v>
          </cell>
        </row>
        <row r="283">
          <cell r="D283" t="str">
            <v>Furniture &amp; Fittings</v>
          </cell>
        </row>
        <row r="284">
          <cell r="D284" t="str">
            <v>Office Equipment</v>
          </cell>
        </row>
        <row r="285">
          <cell r="D285" t="str">
            <v>Computer Hardware/Software</v>
          </cell>
        </row>
        <row r="286">
          <cell r="D286" t="str">
            <v>General and Mail Processing Plant</v>
          </cell>
        </row>
        <row r="287">
          <cell r="D287" t="str">
            <v>Property</v>
          </cell>
        </row>
        <row r="289">
          <cell r="C289" t="str">
            <v>Depreciation Expense</v>
          </cell>
          <cell r="H289">
            <v>0</v>
          </cell>
          <cell r="I289">
            <v>0</v>
          </cell>
          <cell r="J289">
            <v>0</v>
          </cell>
          <cell r="L289">
            <v>0</v>
          </cell>
          <cell r="M289">
            <v>0</v>
          </cell>
          <cell r="N289">
            <v>0</v>
          </cell>
          <cell r="O289">
            <v>0</v>
          </cell>
          <cell r="P289">
            <v>0</v>
          </cell>
        </row>
        <row r="291">
          <cell r="C291" t="str">
            <v>Gain/(Loss) on Sale of Property</v>
          </cell>
        </row>
        <row r="293">
          <cell r="C293" t="str">
            <v>Property Revaluations/(Write-downs)</v>
          </cell>
        </row>
        <row r="295">
          <cell r="D295" t="str">
            <v>Closing Net Fixed Assets Balance as at 31 March</v>
          </cell>
        </row>
        <row r="296">
          <cell r="D296" t="str">
            <v>Motor Vehicles</v>
          </cell>
          <cell r="H296">
            <v>0</v>
          </cell>
          <cell r="I296">
            <v>0</v>
          </cell>
          <cell r="J296">
            <v>0</v>
          </cell>
          <cell r="L296">
            <v>0</v>
          </cell>
          <cell r="M296">
            <v>0</v>
          </cell>
          <cell r="N296">
            <v>0</v>
          </cell>
          <cell r="O296">
            <v>0</v>
          </cell>
          <cell r="P296">
            <v>0</v>
          </cell>
        </row>
        <row r="297">
          <cell r="D297" t="str">
            <v>Furniture &amp; Fittings</v>
          </cell>
          <cell r="H297">
            <v>0</v>
          </cell>
          <cell r="I297">
            <v>0</v>
          </cell>
          <cell r="J297">
            <v>0</v>
          </cell>
          <cell r="L297">
            <v>0</v>
          </cell>
          <cell r="M297">
            <v>0</v>
          </cell>
          <cell r="N297">
            <v>0</v>
          </cell>
          <cell r="O297">
            <v>0</v>
          </cell>
          <cell r="P297">
            <v>0</v>
          </cell>
        </row>
        <row r="298">
          <cell r="D298" t="str">
            <v>Office Equipment</v>
          </cell>
          <cell r="H298">
            <v>0</v>
          </cell>
          <cell r="I298">
            <v>0</v>
          </cell>
          <cell r="J298">
            <v>0</v>
          </cell>
          <cell r="L298">
            <v>0</v>
          </cell>
          <cell r="M298">
            <v>0</v>
          </cell>
          <cell r="N298">
            <v>0</v>
          </cell>
          <cell r="O298">
            <v>0</v>
          </cell>
          <cell r="P298">
            <v>0</v>
          </cell>
        </row>
        <row r="299">
          <cell r="D299" t="str">
            <v>Computer Hardware/Software</v>
          </cell>
          <cell r="H299">
            <v>0</v>
          </cell>
          <cell r="I299">
            <v>0</v>
          </cell>
          <cell r="J299">
            <v>0</v>
          </cell>
          <cell r="L299">
            <v>0</v>
          </cell>
          <cell r="M299">
            <v>0</v>
          </cell>
          <cell r="N299">
            <v>0</v>
          </cell>
          <cell r="O299">
            <v>0</v>
          </cell>
          <cell r="P299">
            <v>0</v>
          </cell>
        </row>
        <row r="300">
          <cell r="D300" t="str">
            <v>General and Mail Processing Plant</v>
          </cell>
          <cell r="H300">
            <v>0</v>
          </cell>
          <cell r="I300">
            <v>0</v>
          </cell>
          <cell r="J300">
            <v>0</v>
          </cell>
          <cell r="L300">
            <v>0</v>
          </cell>
          <cell r="M300">
            <v>0</v>
          </cell>
          <cell r="N300">
            <v>0</v>
          </cell>
          <cell r="O300">
            <v>0</v>
          </cell>
          <cell r="P300">
            <v>0</v>
          </cell>
        </row>
        <row r="301">
          <cell r="D301" t="str">
            <v>Property</v>
          </cell>
          <cell r="H301">
            <v>0</v>
          </cell>
          <cell r="I301">
            <v>0</v>
          </cell>
          <cell r="J301">
            <v>0</v>
          </cell>
          <cell r="L301">
            <v>0</v>
          </cell>
          <cell r="M301">
            <v>0</v>
          </cell>
          <cell r="N301">
            <v>0</v>
          </cell>
          <cell r="O301">
            <v>0</v>
          </cell>
          <cell r="P301">
            <v>0</v>
          </cell>
        </row>
        <row r="302">
          <cell r="D302" t="str">
            <v xml:space="preserve">Work-in-Progress </v>
          </cell>
          <cell r="H302">
            <v>0</v>
          </cell>
          <cell r="I302">
            <v>0</v>
          </cell>
          <cell r="J302">
            <v>0</v>
          </cell>
          <cell r="L302">
            <v>0</v>
          </cell>
          <cell r="M302">
            <v>0</v>
          </cell>
          <cell r="N302">
            <v>0</v>
          </cell>
          <cell r="O302">
            <v>0</v>
          </cell>
          <cell r="P302">
            <v>0</v>
          </cell>
        </row>
        <row r="304">
          <cell r="C304" t="str">
            <v>CLOSING FIXED ASSETS</v>
          </cell>
          <cell r="H304">
            <v>0</v>
          </cell>
          <cell r="I304">
            <v>0</v>
          </cell>
          <cell r="J304">
            <v>0</v>
          </cell>
          <cell r="L304">
            <v>0</v>
          </cell>
          <cell r="M304">
            <v>0</v>
          </cell>
          <cell r="N304">
            <v>0</v>
          </cell>
          <cell r="O304">
            <v>0</v>
          </cell>
          <cell r="P304">
            <v>0</v>
          </cell>
        </row>
        <row r="308">
          <cell r="B308" t="str">
            <v>LETTERS - MANAGEMENT</v>
          </cell>
        </row>
        <row r="309">
          <cell r="B309" t="str">
            <v>Programme #6: Programme Description 6</v>
          </cell>
        </row>
        <row r="310">
          <cell r="B310" t="str">
            <v>Staff Numbers - Full Time Equivalents</v>
          </cell>
        </row>
        <row r="312">
          <cell r="F312" t="str">
            <v>Actual</v>
          </cell>
          <cell r="H312" t="str">
            <v>Budget</v>
          </cell>
          <cell r="I312" t="str">
            <v>Target</v>
          </cell>
          <cell r="J312" t="str">
            <v>Outturn</v>
          </cell>
          <cell r="L312" t="str">
            <v>Plan</v>
          </cell>
          <cell r="M312" t="str">
            <v>Plan</v>
          </cell>
          <cell r="N312" t="str">
            <v>Plan</v>
          </cell>
          <cell r="O312" t="str">
            <v>Plan</v>
          </cell>
          <cell r="P312" t="str">
            <v>Plan</v>
          </cell>
        </row>
        <row r="313">
          <cell r="F313" t="str">
            <v>1997/98</v>
          </cell>
          <cell r="H313" t="str">
            <v>1998/99</v>
          </cell>
          <cell r="I313" t="str">
            <v>1998/99</v>
          </cell>
          <cell r="J313" t="str">
            <v>1998/99</v>
          </cell>
          <cell r="L313" t="str">
            <v>1999/00</v>
          </cell>
          <cell r="M313" t="str">
            <v>2000/01</v>
          </cell>
          <cell r="N313" t="str">
            <v>2001/02</v>
          </cell>
          <cell r="O313" t="str">
            <v>2002/03</v>
          </cell>
          <cell r="P313" t="str">
            <v>2003/04</v>
          </cell>
        </row>
        <row r="314">
          <cell r="F314" t="str">
            <v>no.</v>
          </cell>
          <cell r="H314" t="str">
            <v>no.</v>
          </cell>
          <cell r="I314" t="str">
            <v>no.</v>
          </cell>
          <cell r="J314" t="str">
            <v>no.</v>
          </cell>
          <cell r="L314" t="str">
            <v>no.</v>
          </cell>
          <cell r="M314" t="str">
            <v>no.</v>
          </cell>
          <cell r="N314" t="str">
            <v>no.</v>
          </cell>
          <cell r="O314" t="str">
            <v>no.</v>
          </cell>
          <cell r="P314" t="str">
            <v>no.</v>
          </cell>
        </row>
        <row r="316">
          <cell r="C316" t="str">
            <v>Staff Numbers (FTE's) Employed at Year End</v>
          </cell>
        </row>
        <row r="317">
          <cell r="C317" t="str">
            <v>Management</v>
          </cell>
        </row>
        <row r="318">
          <cell r="C318" t="str">
            <v>Specialist</v>
          </cell>
        </row>
        <row r="319">
          <cell r="C319" t="str">
            <v>CEC</v>
          </cell>
        </row>
        <row r="321">
          <cell r="C321" t="str">
            <v>Total FTE's at Year End</v>
          </cell>
          <cell r="F321">
            <v>0</v>
          </cell>
          <cell r="H321">
            <v>0</v>
          </cell>
          <cell r="I321">
            <v>0</v>
          </cell>
          <cell r="J321">
            <v>0</v>
          </cell>
          <cell r="L321">
            <v>0</v>
          </cell>
          <cell r="M321">
            <v>0</v>
          </cell>
          <cell r="N321">
            <v>0</v>
          </cell>
          <cell r="O321">
            <v>0</v>
          </cell>
          <cell r="P321">
            <v>0</v>
          </cell>
        </row>
        <row r="323">
          <cell r="C323" t="str">
            <v>Average FTE's for the Year</v>
          </cell>
        </row>
      </sheetData>
      <sheetData sheetId="11" refreshError="1">
        <row r="15">
          <cell r="C15" t="str">
            <v>ECONOMIC NET OPERATING PROFIT AFTER TAX (NOPAT)</v>
          </cell>
          <cell r="W15" t="str">
            <v>ECONOMIC NET OPERATING PROFIT AFTER TAX</v>
          </cell>
        </row>
        <row r="17">
          <cell r="E17" t="str">
            <v>External Revenue</v>
          </cell>
          <cell r="I17">
            <v>0</v>
          </cell>
          <cell r="K17">
            <v>0</v>
          </cell>
          <cell r="L17">
            <v>0</v>
          </cell>
          <cell r="M17">
            <v>0</v>
          </cell>
          <cell r="O17">
            <v>0</v>
          </cell>
          <cell r="P17">
            <v>0</v>
          </cell>
          <cell r="Q17">
            <v>0</v>
          </cell>
          <cell r="R17">
            <v>0</v>
          </cell>
          <cell r="S17">
            <v>0</v>
          </cell>
          <cell r="Y17" t="str">
            <v>External Revenue</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row r="18">
          <cell r="E18" t="str">
            <v>Internal Revenue</v>
          </cell>
          <cell r="I18">
            <v>0</v>
          </cell>
          <cell r="K18">
            <v>0</v>
          </cell>
          <cell r="L18">
            <v>0</v>
          </cell>
          <cell r="M18">
            <v>0</v>
          </cell>
          <cell r="O18">
            <v>0</v>
          </cell>
          <cell r="P18">
            <v>0</v>
          </cell>
          <cell r="Q18">
            <v>0</v>
          </cell>
          <cell r="R18">
            <v>0</v>
          </cell>
          <cell r="S18">
            <v>0</v>
          </cell>
          <cell r="Y18" t="str">
            <v>Internal Revenue</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row>
        <row r="19">
          <cell r="E19" t="str">
            <v>Revenue Eliminations</v>
          </cell>
          <cell r="I19">
            <v>0</v>
          </cell>
          <cell r="K19">
            <v>0</v>
          </cell>
          <cell r="L19">
            <v>0</v>
          </cell>
          <cell r="M19">
            <v>0</v>
          </cell>
          <cell r="O19">
            <v>0</v>
          </cell>
          <cell r="P19">
            <v>0</v>
          </cell>
          <cell r="Q19">
            <v>0</v>
          </cell>
          <cell r="R19">
            <v>0</v>
          </cell>
          <cell r="S19">
            <v>0</v>
          </cell>
          <cell r="Y19" t="str">
            <v>Revenue Eliminations</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D20" t="str">
            <v>Total Revenue</v>
          </cell>
          <cell r="I20">
            <v>0</v>
          </cell>
          <cell r="K20">
            <v>0</v>
          </cell>
          <cell r="L20">
            <v>0</v>
          </cell>
          <cell r="M20">
            <v>0</v>
          </cell>
          <cell r="O20">
            <v>0</v>
          </cell>
          <cell r="P20">
            <v>0</v>
          </cell>
          <cell r="Q20">
            <v>0</v>
          </cell>
          <cell r="R20">
            <v>0</v>
          </cell>
          <cell r="S20">
            <v>0</v>
          </cell>
          <cell r="X20" t="str">
            <v>Total Revenue</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E21" t="str">
            <v>External Expenditure</v>
          </cell>
          <cell r="I21">
            <v>0</v>
          </cell>
          <cell r="K21">
            <v>0</v>
          </cell>
          <cell r="L21">
            <v>0</v>
          </cell>
          <cell r="M21">
            <v>0</v>
          </cell>
          <cell r="O21">
            <v>4604.9459999999999</v>
          </cell>
          <cell r="P21">
            <v>4711.4427699999997</v>
          </cell>
          <cell r="Q21">
            <v>4816.0927442599996</v>
          </cell>
          <cell r="R21">
            <v>0</v>
          </cell>
          <cell r="S21">
            <v>0</v>
          </cell>
          <cell r="Y21" t="str">
            <v>External Expenditure</v>
          </cell>
          <cell r="AC21">
            <v>0</v>
          </cell>
          <cell r="AD21">
            <v>23391.200000000001</v>
          </cell>
          <cell r="AE21">
            <v>1821.6</v>
          </cell>
          <cell r="AF21">
            <v>4955.2</v>
          </cell>
          <cell r="AG21">
            <v>17738.400000000001</v>
          </cell>
          <cell r="AH21">
            <v>8814.4</v>
          </cell>
          <cell r="AI21">
            <v>4482.3999999999996</v>
          </cell>
          <cell r="AJ21">
            <v>4095.2</v>
          </cell>
          <cell r="AK21">
            <v>853</v>
          </cell>
          <cell r="AL21">
            <v>704</v>
          </cell>
          <cell r="AM21">
            <v>0</v>
          </cell>
          <cell r="AN21">
            <v>0</v>
          </cell>
          <cell r="AO21">
            <v>4604.9459999999999</v>
          </cell>
          <cell r="AP21">
            <v>4711.4427699999997</v>
          </cell>
          <cell r="AQ21">
            <v>4816.0927442599996</v>
          </cell>
          <cell r="AR21">
            <v>0</v>
          </cell>
          <cell r="AS21">
            <v>0</v>
          </cell>
        </row>
        <row r="22">
          <cell r="E22" t="str">
            <v>Internal Expenditure</v>
          </cell>
          <cell r="I22">
            <v>0</v>
          </cell>
          <cell r="K22">
            <v>0</v>
          </cell>
          <cell r="L22">
            <v>0</v>
          </cell>
          <cell r="M22">
            <v>0</v>
          </cell>
          <cell r="O22">
            <v>2179.6070000000004</v>
          </cell>
          <cell r="P22">
            <v>0</v>
          </cell>
          <cell r="Q22">
            <v>0</v>
          </cell>
          <cell r="R22">
            <v>0</v>
          </cell>
          <cell r="S22">
            <v>0</v>
          </cell>
          <cell r="Y22" t="str">
            <v>Internal Expenditure</v>
          </cell>
          <cell r="AC22">
            <v>0</v>
          </cell>
          <cell r="AD22">
            <v>0</v>
          </cell>
          <cell r="AE22">
            <v>0</v>
          </cell>
          <cell r="AF22">
            <v>0</v>
          </cell>
          <cell r="AG22">
            <v>0</v>
          </cell>
          <cell r="AH22">
            <v>0</v>
          </cell>
          <cell r="AI22">
            <v>0</v>
          </cell>
          <cell r="AJ22">
            <v>0</v>
          </cell>
          <cell r="AK22">
            <v>0</v>
          </cell>
          <cell r="AL22">
            <v>0</v>
          </cell>
          <cell r="AM22">
            <v>0</v>
          </cell>
          <cell r="AN22">
            <v>0</v>
          </cell>
          <cell r="AO22">
            <v>2179.6070000000004</v>
          </cell>
          <cell r="AP22">
            <v>0</v>
          </cell>
          <cell r="AQ22">
            <v>0</v>
          </cell>
          <cell r="AR22">
            <v>0</v>
          </cell>
          <cell r="AS22">
            <v>0</v>
          </cell>
        </row>
        <row r="23">
          <cell r="E23" t="str">
            <v>Expenditure Eliminations</v>
          </cell>
          <cell r="I23">
            <v>0</v>
          </cell>
          <cell r="K23">
            <v>0</v>
          </cell>
          <cell r="L23">
            <v>0</v>
          </cell>
          <cell r="M23">
            <v>0</v>
          </cell>
          <cell r="O23">
            <v>0</v>
          </cell>
          <cell r="P23">
            <v>0</v>
          </cell>
          <cell r="Q23">
            <v>0</v>
          </cell>
          <cell r="R23">
            <v>0</v>
          </cell>
          <cell r="S23">
            <v>0</v>
          </cell>
          <cell r="Y23" t="str">
            <v>Expenditure Eliminations</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D24" t="str">
            <v>Total Expenditure</v>
          </cell>
          <cell r="I24">
            <v>0</v>
          </cell>
          <cell r="K24">
            <v>0</v>
          </cell>
          <cell r="L24">
            <v>0</v>
          </cell>
          <cell r="M24">
            <v>0</v>
          </cell>
          <cell r="O24">
            <v>6784.5529999999999</v>
          </cell>
          <cell r="P24">
            <v>4711.4427699999997</v>
          </cell>
          <cell r="Q24">
            <v>4816.0927442599996</v>
          </cell>
          <cell r="R24">
            <v>0</v>
          </cell>
          <cell r="S24">
            <v>0</v>
          </cell>
          <cell r="X24" t="str">
            <v>Total Expenditure</v>
          </cell>
          <cell r="AC24">
            <v>0</v>
          </cell>
          <cell r="AD24">
            <v>23391.200000000001</v>
          </cell>
          <cell r="AE24">
            <v>1821.6</v>
          </cell>
          <cell r="AF24">
            <v>4955.2</v>
          </cell>
          <cell r="AG24">
            <v>17738.400000000001</v>
          </cell>
          <cell r="AH24">
            <v>8814.4</v>
          </cell>
          <cell r="AI24">
            <v>4482.3999999999996</v>
          </cell>
          <cell r="AJ24">
            <v>4095.2</v>
          </cell>
          <cell r="AK24">
            <v>853</v>
          </cell>
          <cell r="AL24">
            <v>704</v>
          </cell>
          <cell r="AM24">
            <v>0</v>
          </cell>
          <cell r="AN24">
            <v>0</v>
          </cell>
          <cell r="AO24">
            <v>6784.5529999999999</v>
          </cell>
          <cell r="AP24">
            <v>4711.4427699999997</v>
          </cell>
          <cell r="AQ24">
            <v>4816.0927442599996</v>
          </cell>
          <cell r="AR24">
            <v>0</v>
          </cell>
          <cell r="AS24">
            <v>0</v>
          </cell>
        </row>
        <row r="25">
          <cell r="D25" t="str">
            <v>Gross Contribution</v>
          </cell>
          <cell r="I25">
            <v>0</v>
          </cell>
          <cell r="K25">
            <v>0</v>
          </cell>
          <cell r="L25">
            <v>0</v>
          </cell>
          <cell r="M25">
            <v>0</v>
          </cell>
          <cell r="O25">
            <v>-6784.5529999999999</v>
          </cell>
          <cell r="P25">
            <v>-4711.4427699999997</v>
          </cell>
          <cell r="Q25">
            <v>-4816.0927442599996</v>
          </cell>
          <cell r="R25">
            <v>0</v>
          </cell>
          <cell r="S25">
            <v>0</v>
          </cell>
          <cell r="X25" t="str">
            <v>Gross Contribution</v>
          </cell>
          <cell r="AC25">
            <v>0</v>
          </cell>
          <cell r="AD25">
            <v>-23391.200000000001</v>
          </cell>
          <cell r="AE25">
            <v>-1821.6</v>
          </cell>
          <cell r="AF25">
            <v>-4955.2</v>
          </cell>
          <cell r="AG25">
            <v>-17738.400000000001</v>
          </cell>
          <cell r="AH25">
            <v>-8814.4</v>
          </cell>
          <cell r="AI25">
            <v>-4482.3999999999996</v>
          </cell>
          <cell r="AJ25">
            <v>-4095.2</v>
          </cell>
          <cell r="AK25">
            <v>-853</v>
          </cell>
          <cell r="AL25">
            <v>-704</v>
          </cell>
          <cell r="AM25">
            <v>0</v>
          </cell>
          <cell r="AN25">
            <v>0</v>
          </cell>
          <cell r="AO25">
            <v>-6784.5529999999999</v>
          </cell>
          <cell r="AP25">
            <v>-4711.4427699999997</v>
          </cell>
          <cell r="AQ25">
            <v>-4816.0927442599996</v>
          </cell>
          <cell r="AR25">
            <v>0</v>
          </cell>
          <cell r="AS25">
            <v>0</v>
          </cell>
        </row>
        <row r="26">
          <cell r="D26" t="str">
            <v>Earnings Before Interest &amp; Tax</v>
          </cell>
          <cell r="I26">
            <v>0</v>
          </cell>
          <cell r="K26">
            <v>0</v>
          </cell>
          <cell r="L26">
            <v>0</v>
          </cell>
          <cell r="M26">
            <v>0</v>
          </cell>
          <cell r="O26">
            <v>-6784.5529999999999</v>
          </cell>
          <cell r="P26">
            <v>-4711.4427699999997</v>
          </cell>
          <cell r="Q26">
            <v>-4816.0927442599996</v>
          </cell>
          <cell r="R26">
            <v>0</v>
          </cell>
          <cell r="S26">
            <v>0</v>
          </cell>
          <cell r="X26" t="str">
            <v>Earnings Before Interest &amp; Tax</v>
          </cell>
          <cell r="AC26">
            <v>0</v>
          </cell>
          <cell r="AD26">
            <v>-23391.200000000001</v>
          </cell>
          <cell r="AE26">
            <v>-1821.6</v>
          </cell>
          <cell r="AF26">
            <v>-4955.2</v>
          </cell>
          <cell r="AG26">
            <v>-32288.400000000001</v>
          </cell>
          <cell r="AH26">
            <v>-19405</v>
          </cell>
          <cell r="AI26">
            <v>-4482.3999999999996</v>
          </cell>
          <cell r="AJ26">
            <v>-4095.2</v>
          </cell>
          <cell r="AK26">
            <v>-853</v>
          </cell>
          <cell r="AL26">
            <v>-704</v>
          </cell>
          <cell r="AM26">
            <v>0</v>
          </cell>
          <cell r="AN26">
            <v>0</v>
          </cell>
          <cell r="AO26">
            <v>-6784.5529999999999</v>
          </cell>
          <cell r="AP26">
            <v>-4711.4427699999997</v>
          </cell>
          <cell r="AQ26">
            <v>-4816.0927442599996</v>
          </cell>
          <cell r="AR26">
            <v>0</v>
          </cell>
          <cell r="AS26">
            <v>0</v>
          </cell>
        </row>
        <row r="28">
          <cell r="D28" t="str">
            <v>Accounting NOPBT</v>
          </cell>
          <cell r="I28">
            <v>0</v>
          </cell>
          <cell r="K28">
            <v>-11926.906202377519</v>
          </cell>
          <cell r="L28">
            <v>0</v>
          </cell>
          <cell r="M28">
            <v>0</v>
          </cell>
          <cell r="O28">
            <v>-4545.6505099999995</v>
          </cell>
          <cell r="P28">
            <v>-3156.6666558999996</v>
          </cell>
          <cell r="Q28">
            <v>-3226.7821386541996</v>
          </cell>
          <cell r="R28">
            <v>0</v>
          </cell>
          <cell r="S28">
            <v>0</v>
          </cell>
          <cell r="X28" t="str">
            <v>Accounting NOPBT</v>
          </cell>
          <cell r="AC28">
            <v>0</v>
          </cell>
          <cell r="AD28">
            <v>-23391.200000000001</v>
          </cell>
          <cell r="AE28">
            <v>-1821.6</v>
          </cell>
          <cell r="AF28">
            <v>-4955.2</v>
          </cell>
          <cell r="AG28">
            <v>-32288.400000000001</v>
          </cell>
          <cell r="AH28">
            <v>-19405</v>
          </cell>
          <cell r="AI28">
            <v>-4482.3999999999996</v>
          </cell>
          <cell r="AJ28">
            <v>-4095.2</v>
          </cell>
          <cell r="AK28">
            <v>-853</v>
          </cell>
          <cell r="AL28">
            <v>-704</v>
          </cell>
          <cell r="AM28">
            <v>0</v>
          </cell>
          <cell r="AN28">
            <v>0</v>
          </cell>
          <cell r="AO28">
            <v>-4545.6505099999995</v>
          </cell>
          <cell r="AP28">
            <v>-3156.6666558999996</v>
          </cell>
          <cell r="AQ28">
            <v>-3226.7821386541996</v>
          </cell>
          <cell r="AR28">
            <v>0</v>
          </cell>
          <cell r="AS28">
            <v>0</v>
          </cell>
        </row>
        <row r="30">
          <cell r="D30" t="str">
            <v>Allocation of Support Groups</v>
          </cell>
          <cell r="X30" t="str">
            <v>Allocation of Support Groups</v>
          </cell>
        </row>
        <row r="31">
          <cell r="E31" t="str">
            <v>Information Services</v>
          </cell>
          <cell r="I31">
            <v>0</v>
          </cell>
          <cell r="K31">
            <v>0</v>
          </cell>
          <cell r="L31">
            <v>0</v>
          </cell>
          <cell r="M31">
            <v>0</v>
          </cell>
          <cell r="O31">
            <v>0</v>
          </cell>
          <cell r="P31">
            <v>0</v>
          </cell>
          <cell r="Q31">
            <v>0</v>
          </cell>
          <cell r="R31">
            <v>0</v>
          </cell>
          <cell r="S31">
            <v>0</v>
          </cell>
          <cell r="Y31" t="str">
            <v>Information Services</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2">
          <cell r="E32" t="str">
            <v>Corporate</v>
          </cell>
          <cell r="I32">
            <v>0</v>
          </cell>
          <cell r="K32">
            <v>-1941.5129502897541</v>
          </cell>
          <cell r="L32">
            <v>-1941.5129502897541</v>
          </cell>
          <cell r="M32">
            <v>0</v>
          </cell>
          <cell r="O32">
            <v>0</v>
          </cell>
          <cell r="P32">
            <v>0</v>
          </cell>
          <cell r="Q32">
            <v>0</v>
          </cell>
          <cell r="R32">
            <v>0</v>
          </cell>
          <cell r="S32">
            <v>0</v>
          </cell>
          <cell r="Y32" t="str">
            <v>Corporate</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row>
        <row r="33">
          <cell r="E33" t="str">
            <v>CEO Reserve</v>
          </cell>
          <cell r="I33">
            <v>0</v>
          </cell>
          <cell r="K33">
            <v>-864.52964021250739</v>
          </cell>
          <cell r="L33">
            <v>-864.52964021250739</v>
          </cell>
          <cell r="M33">
            <v>0</v>
          </cell>
          <cell r="O33">
            <v>0</v>
          </cell>
          <cell r="P33">
            <v>0</v>
          </cell>
          <cell r="Q33">
            <v>0</v>
          </cell>
          <cell r="R33">
            <v>0</v>
          </cell>
          <cell r="S33">
            <v>0</v>
          </cell>
          <cell r="Y33" t="str">
            <v>CEO Reserve</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row>
        <row r="34">
          <cell r="I34">
            <v>0</v>
          </cell>
          <cell r="K34">
            <v>-2806.0425905022616</v>
          </cell>
          <cell r="L34">
            <v>-2806.0425905022616</v>
          </cell>
          <cell r="M34">
            <v>0</v>
          </cell>
          <cell r="O34">
            <v>0</v>
          </cell>
          <cell r="P34">
            <v>0</v>
          </cell>
          <cell r="Q34">
            <v>0</v>
          </cell>
          <cell r="R34">
            <v>0</v>
          </cell>
          <cell r="S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row>
        <row r="36">
          <cell r="D36" t="str">
            <v>Accounting NOPBT After Allocation of SGs</v>
          </cell>
          <cell r="I36">
            <v>0</v>
          </cell>
          <cell r="K36">
            <v>-14732.948792879781</v>
          </cell>
          <cell r="L36">
            <v>-2806.0425905022616</v>
          </cell>
          <cell r="M36">
            <v>0</v>
          </cell>
          <cell r="O36">
            <v>-4545.6505099999995</v>
          </cell>
          <cell r="P36">
            <v>-3156.6666558999996</v>
          </cell>
          <cell r="Q36">
            <v>-3226.7821386541996</v>
          </cell>
          <cell r="R36">
            <v>0</v>
          </cell>
          <cell r="S36">
            <v>0</v>
          </cell>
          <cell r="X36" t="str">
            <v>Accounting NOPBT After Allocation of SGs</v>
          </cell>
          <cell r="AC36">
            <v>0</v>
          </cell>
          <cell r="AD36">
            <v>-23391.200000000001</v>
          </cell>
          <cell r="AE36">
            <v>-1821.6</v>
          </cell>
          <cell r="AF36">
            <v>-4955.2</v>
          </cell>
          <cell r="AG36">
            <v>-32288.400000000001</v>
          </cell>
          <cell r="AH36">
            <v>-19405</v>
          </cell>
          <cell r="AI36">
            <v>-4482.3999999999996</v>
          </cell>
          <cell r="AJ36">
            <v>-4095.2</v>
          </cell>
          <cell r="AK36">
            <v>-853</v>
          </cell>
          <cell r="AL36">
            <v>-704</v>
          </cell>
          <cell r="AM36">
            <v>0</v>
          </cell>
          <cell r="AN36">
            <v>0</v>
          </cell>
          <cell r="AO36">
            <v>-4545.6505099999995</v>
          </cell>
          <cell r="AP36">
            <v>-3156.6666558999996</v>
          </cell>
          <cell r="AQ36">
            <v>-3226.7821386541996</v>
          </cell>
          <cell r="AR36">
            <v>0</v>
          </cell>
          <cell r="AS36">
            <v>0</v>
          </cell>
        </row>
        <row r="38">
          <cell r="D38" t="str">
            <v>Allocation of Accounting Tax Expense</v>
          </cell>
          <cell r="X38" t="str">
            <v>Allocation of Accounting Tax Expense</v>
          </cell>
        </row>
        <row r="39">
          <cell r="E39" t="str">
            <v>Share of Total Corporate Tax</v>
          </cell>
          <cell r="I39">
            <v>0</v>
          </cell>
          <cell r="K39">
            <v>0</v>
          </cell>
          <cell r="L39">
            <v>0</v>
          </cell>
          <cell r="M39">
            <v>0</v>
          </cell>
          <cell r="O39">
            <v>0</v>
          </cell>
          <cell r="P39">
            <v>0</v>
          </cell>
          <cell r="Q39">
            <v>0</v>
          </cell>
          <cell r="R39">
            <v>0</v>
          </cell>
          <cell r="S39">
            <v>0</v>
          </cell>
          <cell r="Y39" t="str">
            <v>Share of Total Corporate Tax</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row>
        <row r="40">
          <cell r="E40" t="str">
            <v>Share of Support Groups Tax</v>
          </cell>
          <cell r="I40">
            <v>0</v>
          </cell>
          <cell r="K40">
            <v>-925.99405486574642</v>
          </cell>
          <cell r="L40">
            <v>-925.99405486574642</v>
          </cell>
          <cell r="M40">
            <v>0</v>
          </cell>
          <cell r="O40">
            <v>0</v>
          </cell>
          <cell r="P40">
            <v>0</v>
          </cell>
          <cell r="Q40">
            <v>0</v>
          </cell>
          <cell r="R40">
            <v>0</v>
          </cell>
          <cell r="S40">
            <v>0</v>
          </cell>
          <cell r="Y40" t="str">
            <v>Share of Support Groups Tax</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row>
        <row r="41">
          <cell r="I41">
            <v>0</v>
          </cell>
          <cell r="K41">
            <v>-925.99405486574642</v>
          </cell>
          <cell r="L41">
            <v>-925.99405486574642</v>
          </cell>
          <cell r="M41">
            <v>0</v>
          </cell>
          <cell r="O41">
            <v>0</v>
          </cell>
          <cell r="P41">
            <v>0</v>
          </cell>
          <cell r="Q41">
            <v>0</v>
          </cell>
          <cell r="R41">
            <v>0</v>
          </cell>
          <cell r="S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D43" t="str">
            <v>Accounting NOPAT After Allocation of Tax</v>
          </cell>
          <cell r="I43">
            <v>0</v>
          </cell>
          <cell r="K43">
            <v>-13806.954738014034</v>
          </cell>
          <cell r="L43">
            <v>-1880.0485356365152</v>
          </cell>
          <cell r="M43">
            <v>0</v>
          </cell>
          <cell r="O43">
            <v>-4545.6505099999995</v>
          </cell>
          <cell r="P43">
            <v>-3156.6666558999996</v>
          </cell>
          <cell r="Q43">
            <v>-3226.7821386541996</v>
          </cell>
          <cell r="R43">
            <v>0</v>
          </cell>
          <cell r="S43">
            <v>0</v>
          </cell>
          <cell r="X43" t="str">
            <v>Accounting NOPAT After Allocation of Tax</v>
          </cell>
          <cell r="AC43">
            <v>0</v>
          </cell>
          <cell r="AD43">
            <v>-23391.200000000001</v>
          </cell>
          <cell r="AE43">
            <v>-1821.6</v>
          </cell>
          <cell r="AF43">
            <v>-4955.2</v>
          </cell>
          <cell r="AG43">
            <v>-32288.400000000001</v>
          </cell>
          <cell r="AH43">
            <v>-19405</v>
          </cell>
          <cell r="AI43">
            <v>-4482.3999999999996</v>
          </cell>
          <cell r="AJ43">
            <v>-4095.2</v>
          </cell>
          <cell r="AK43">
            <v>-853</v>
          </cell>
          <cell r="AL43">
            <v>-704</v>
          </cell>
          <cell r="AM43">
            <v>0</v>
          </cell>
          <cell r="AN43">
            <v>0</v>
          </cell>
          <cell r="AO43">
            <v>-4545.6505099999995</v>
          </cell>
          <cell r="AP43">
            <v>-3156.6666558999996</v>
          </cell>
          <cell r="AQ43">
            <v>-3226.7821386541996</v>
          </cell>
          <cell r="AR43">
            <v>0</v>
          </cell>
          <cell r="AS43">
            <v>0</v>
          </cell>
        </row>
        <row r="45">
          <cell r="D45" t="str">
            <v>EVA Adjustments</v>
          </cell>
          <cell r="X45" t="str">
            <v>EVA Adjustments</v>
          </cell>
        </row>
        <row r="46">
          <cell r="D46" t="str">
            <v>Historical b.f.</v>
          </cell>
          <cell r="X46" t="str">
            <v>Historical b.f.</v>
          </cell>
        </row>
        <row r="47">
          <cell r="E47" t="str">
            <v>Severances</v>
          </cell>
          <cell r="I47">
            <v>0</v>
          </cell>
          <cell r="K47">
            <v>-7481.5403171428561</v>
          </cell>
          <cell r="L47">
            <v>-7481.5403171428561</v>
          </cell>
          <cell r="M47">
            <v>0</v>
          </cell>
          <cell r="O47">
            <v>-4947.4831742857132</v>
          </cell>
          <cell r="P47">
            <v>-3688.2831742857143</v>
          </cell>
          <cell r="Q47">
            <v>-3047.9403171428567</v>
          </cell>
          <cell r="R47">
            <v>0</v>
          </cell>
          <cell r="S47">
            <v>0</v>
          </cell>
          <cell r="Y47" t="str">
            <v>Severances</v>
          </cell>
          <cell r="AC47">
            <v>0</v>
          </cell>
          <cell r="AD47">
            <v>0</v>
          </cell>
          <cell r="AE47">
            <v>-3341.6</v>
          </cell>
          <cell r="AF47">
            <v>-3601.8285714285712</v>
          </cell>
          <cell r="AG47">
            <v>-4309.7142857142853</v>
          </cell>
          <cell r="AH47">
            <v>-6843.7714285714283</v>
          </cell>
          <cell r="AI47">
            <v>-8102.9714285714281</v>
          </cell>
          <cell r="AJ47">
            <v>-8743.3142857142848</v>
          </cell>
          <cell r="AK47">
            <v>-9328.3428571428558</v>
          </cell>
          <cell r="AL47">
            <v>-6108.5999999999995</v>
          </cell>
          <cell r="AM47">
            <v>0</v>
          </cell>
          <cell r="AN47">
            <v>0</v>
          </cell>
          <cell r="AO47">
            <v>-4947.4831742857132</v>
          </cell>
          <cell r="AP47">
            <v>-3688.2831742857143</v>
          </cell>
          <cell r="AQ47">
            <v>-3047.9403171428567</v>
          </cell>
          <cell r="AR47">
            <v>0</v>
          </cell>
          <cell r="AS47">
            <v>0</v>
          </cell>
        </row>
        <row r="48">
          <cell r="E48" t="str">
            <v>Abnormal Items Revenue/(Cost)</v>
          </cell>
          <cell r="I48">
            <v>0</v>
          </cell>
          <cell r="K48">
            <v>-3591.5142857142855</v>
          </cell>
          <cell r="L48">
            <v>-3591.5142857142855</v>
          </cell>
          <cell r="M48">
            <v>0</v>
          </cell>
          <cell r="O48">
            <v>-1512.9428571428573</v>
          </cell>
          <cell r="P48">
            <v>0</v>
          </cell>
          <cell r="Q48">
            <v>0</v>
          </cell>
          <cell r="R48">
            <v>0</v>
          </cell>
          <cell r="S48">
            <v>0</v>
          </cell>
          <cell r="Y48" t="str">
            <v>Abnormal Items Revenue/(Cost)</v>
          </cell>
          <cell r="AC48">
            <v>0</v>
          </cell>
          <cell r="AD48">
            <v>0</v>
          </cell>
          <cell r="AE48">
            <v>0</v>
          </cell>
          <cell r="AF48">
            <v>0</v>
          </cell>
          <cell r="AG48">
            <v>0</v>
          </cell>
          <cell r="AH48">
            <v>-2078.5714285714284</v>
          </cell>
          <cell r="AI48">
            <v>-3591.5142857142855</v>
          </cell>
          <cell r="AJ48">
            <v>-3591.5142857142855</v>
          </cell>
          <cell r="AK48">
            <v>-3591.5142857142855</v>
          </cell>
          <cell r="AL48">
            <v>-3591.5142857142855</v>
          </cell>
          <cell r="AM48">
            <v>0</v>
          </cell>
          <cell r="AN48">
            <v>0</v>
          </cell>
          <cell r="AO48">
            <v>-1512.9428571428573</v>
          </cell>
          <cell r="AP48">
            <v>0</v>
          </cell>
          <cell r="AQ48">
            <v>0</v>
          </cell>
          <cell r="AR48">
            <v>0</v>
          </cell>
          <cell r="AS48">
            <v>0</v>
          </cell>
        </row>
        <row r="49">
          <cell r="E49" t="str">
            <v>Tax on above Adjustments</v>
          </cell>
          <cell r="I49">
            <v>0</v>
          </cell>
          <cell r="K49">
            <v>3654.1080189428567</v>
          </cell>
          <cell r="L49">
            <v>3654.1080189428567</v>
          </cell>
          <cell r="M49">
            <v>0</v>
          </cell>
          <cell r="O49">
            <v>2131.9405903714282</v>
          </cell>
          <cell r="P49">
            <v>1217.1334475142858</v>
          </cell>
          <cell r="Q49">
            <v>1005.8203046571427</v>
          </cell>
          <cell r="R49">
            <v>0</v>
          </cell>
          <cell r="S49">
            <v>0</v>
          </cell>
          <cell r="Y49" t="str">
            <v>Tax on above Adjustments</v>
          </cell>
          <cell r="AC49">
            <v>0</v>
          </cell>
          <cell r="AD49">
            <v>0</v>
          </cell>
          <cell r="AE49">
            <v>1102.7280000000001</v>
          </cell>
          <cell r="AF49">
            <v>1188.6034285714286</v>
          </cell>
          <cell r="AG49">
            <v>1422.2057142857143</v>
          </cell>
          <cell r="AH49">
            <v>2944.3731428571432</v>
          </cell>
          <cell r="AI49">
            <v>3859.1802857142857</v>
          </cell>
          <cell r="AJ49">
            <v>4070.493428571428</v>
          </cell>
          <cell r="AK49">
            <v>4263.5528571428567</v>
          </cell>
          <cell r="AL49">
            <v>3201.0377142857142</v>
          </cell>
          <cell r="AM49">
            <v>0</v>
          </cell>
          <cell r="AN49">
            <v>0</v>
          </cell>
          <cell r="AO49">
            <v>2131.9405903714282</v>
          </cell>
          <cell r="AP49">
            <v>1217.1334475142858</v>
          </cell>
          <cell r="AQ49">
            <v>1005.8203046571427</v>
          </cell>
          <cell r="AR49">
            <v>0</v>
          </cell>
          <cell r="AS49">
            <v>0</v>
          </cell>
        </row>
        <row r="50">
          <cell r="I50">
            <v>0</v>
          </cell>
          <cell r="K50">
            <v>-7418.946583914284</v>
          </cell>
          <cell r="L50">
            <v>-7418.946583914284</v>
          </cell>
          <cell r="M50">
            <v>0</v>
          </cell>
          <cell r="O50">
            <v>-4328.4854410571425</v>
          </cell>
          <cell r="P50">
            <v>-2471.1497267714285</v>
          </cell>
          <cell r="Q50">
            <v>-2042.1200124857139</v>
          </cell>
          <cell r="R50">
            <v>0</v>
          </cell>
          <cell r="S50">
            <v>0</v>
          </cell>
          <cell r="AC50">
            <v>0</v>
          </cell>
          <cell r="AD50">
            <v>0</v>
          </cell>
          <cell r="AE50">
            <v>-2238.8719999999998</v>
          </cell>
          <cell r="AF50">
            <v>-2413.2251428571426</v>
          </cell>
          <cell r="AG50">
            <v>-2887.508571428571</v>
          </cell>
          <cell r="AH50">
            <v>-5977.9697142857131</v>
          </cell>
          <cell r="AI50">
            <v>-7835.3054285714288</v>
          </cell>
          <cell r="AJ50">
            <v>-8264.3351428571423</v>
          </cell>
          <cell r="AK50">
            <v>-8656.3042857142846</v>
          </cell>
          <cell r="AL50">
            <v>-6499.0765714285699</v>
          </cell>
          <cell r="AM50">
            <v>0</v>
          </cell>
          <cell r="AN50">
            <v>0</v>
          </cell>
          <cell r="AO50">
            <v>-4328.4854410571425</v>
          </cell>
          <cell r="AP50">
            <v>-2471.1497267714285</v>
          </cell>
          <cell r="AQ50">
            <v>-2042.1200124857139</v>
          </cell>
          <cell r="AR50">
            <v>0</v>
          </cell>
          <cell r="AS50">
            <v>0</v>
          </cell>
        </row>
        <row r="51">
          <cell r="D51" t="str">
            <v>Current</v>
          </cell>
          <cell r="X51" t="str">
            <v>Current</v>
          </cell>
        </row>
        <row r="52">
          <cell r="E52" t="str">
            <v>Severances</v>
          </cell>
          <cell r="I52">
            <v>0</v>
          </cell>
          <cell r="K52">
            <v>0</v>
          </cell>
          <cell r="L52">
            <v>0</v>
          </cell>
          <cell r="M52">
            <v>0</v>
          </cell>
          <cell r="O52">
            <v>0</v>
          </cell>
          <cell r="P52">
            <v>0</v>
          </cell>
          <cell r="Q52">
            <v>0</v>
          </cell>
          <cell r="R52">
            <v>0</v>
          </cell>
          <cell r="S52">
            <v>0</v>
          </cell>
          <cell r="Y52" t="str">
            <v>Severances</v>
          </cell>
          <cell r="AC52">
            <v>0</v>
          </cell>
          <cell r="AD52">
            <v>23391.200000000001</v>
          </cell>
          <cell r="AE52">
            <v>1821.6</v>
          </cell>
          <cell r="AF52">
            <v>4955.2</v>
          </cell>
          <cell r="AG52">
            <v>17738.400000000001</v>
          </cell>
          <cell r="AH52">
            <v>8814.4</v>
          </cell>
          <cell r="AI52">
            <v>4482.3999999999996</v>
          </cell>
          <cell r="AJ52">
            <v>4095.2</v>
          </cell>
          <cell r="AK52">
            <v>853</v>
          </cell>
          <cell r="AL52">
            <v>704</v>
          </cell>
          <cell r="AM52">
            <v>0</v>
          </cell>
          <cell r="AN52">
            <v>0</v>
          </cell>
          <cell r="AO52">
            <v>0</v>
          </cell>
          <cell r="AP52">
            <v>0</v>
          </cell>
          <cell r="AQ52">
            <v>0</v>
          </cell>
          <cell r="AR52">
            <v>0</v>
          </cell>
          <cell r="AS52">
            <v>0</v>
          </cell>
        </row>
        <row r="53">
          <cell r="E53" t="str">
            <v>Abnormal Items Revenue/(Cost)</v>
          </cell>
          <cell r="I53">
            <v>0</v>
          </cell>
          <cell r="K53">
            <v>0</v>
          </cell>
          <cell r="L53">
            <v>0</v>
          </cell>
          <cell r="M53">
            <v>0</v>
          </cell>
          <cell r="O53">
            <v>0</v>
          </cell>
          <cell r="P53">
            <v>0</v>
          </cell>
          <cell r="Q53">
            <v>0</v>
          </cell>
          <cell r="R53">
            <v>0</v>
          </cell>
          <cell r="S53">
            <v>0</v>
          </cell>
          <cell r="Y53" t="str">
            <v>Abnormal Items Revenue/(Cost)</v>
          </cell>
          <cell r="AC53">
            <v>0</v>
          </cell>
          <cell r="AD53">
            <v>0</v>
          </cell>
          <cell r="AE53">
            <v>0</v>
          </cell>
          <cell r="AF53">
            <v>0</v>
          </cell>
          <cell r="AG53">
            <v>14550</v>
          </cell>
          <cell r="AH53">
            <v>10590.6</v>
          </cell>
          <cell r="AI53">
            <v>0</v>
          </cell>
          <cell r="AJ53">
            <v>0</v>
          </cell>
          <cell r="AK53">
            <v>0</v>
          </cell>
          <cell r="AL53">
            <v>0</v>
          </cell>
          <cell r="AM53">
            <v>0</v>
          </cell>
          <cell r="AN53">
            <v>0</v>
          </cell>
          <cell r="AO53">
            <v>0</v>
          </cell>
          <cell r="AP53">
            <v>0</v>
          </cell>
          <cell r="AQ53">
            <v>0</v>
          </cell>
          <cell r="AR53">
            <v>0</v>
          </cell>
          <cell r="AS53">
            <v>0</v>
          </cell>
        </row>
        <row r="54">
          <cell r="E54" t="str">
            <v>Amortised Goodwill</v>
          </cell>
          <cell r="I54">
            <v>0</v>
          </cell>
          <cell r="K54">
            <v>0</v>
          </cell>
          <cell r="L54">
            <v>0</v>
          </cell>
          <cell r="M54">
            <v>0</v>
          </cell>
          <cell r="O54">
            <v>0</v>
          </cell>
          <cell r="P54">
            <v>0</v>
          </cell>
          <cell r="Q54">
            <v>0</v>
          </cell>
          <cell r="R54">
            <v>0</v>
          </cell>
          <cell r="S54">
            <v>0</v>
          </cell>
          <cell r="Y54" t="str">
            <v>Amortised Goodwill</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row>
        <row r="55">
          <cell r="E55" t="str">
            <v>Operating Leases</v>
          </cell>
          <cell r="I55">
            <v>0</v>
          </cell>
          <cell r="K55">
            <v>0</v>
          </cell>
          <cell r="L55">
            <v>0</v>
          </cell>
          <cell r="M55">
            <v>0</v>
          </cell>
          <cell r="O55">
            <v>82.187999999999974</v>
          </cell>
          <cell r="P55">
            <v>83.503007999999966</v>
          </cell>
          <cell r="Q55">
            <v>84.672050111999965</v>
          </cell>
          <cell r="R55">
            <v>0</v>
          </cell>
          <cell r="S55">
            <v>0</v>
          </cell>
          <cell r="Y55" t="str">
            <v>Operating Leases</v>
          </cell>
          <cell r="AC55">
            <v>0</v>
          </cell>
          <cell r="AD55">
            <v>0</v>
          </cell>
          <cell r="AE55">
            <v>0</v>
          </cell>
          <cell r="AF55">
            <v>0</v>
          </cell>
          <cell r="AG55">
            <v>0</v>
          </cell>
          <cell r="AH55">
            <v>0</v>
          </cell>
          <cell r="AI55">
            <v>0</v>
          </cell>
          <cell r="AJ55">
            <v>0</v>
          </cell>
          <cell r="AK55">
            <v>0</v>
          </cell>
          <cell r="AL55">
            <v>0</v>
          </cell>
          <cell r="AM55">
            <v>0</v>
          </cell>
          <cell r="AN55">
            <v>0</v>
          </cell>
          <cell r="AO55">
            <v>82.187999999999974</v>
          </cell>
          <cell r="AP55">
            <v>83.503007999999966</v>
          </cell>
          <cell r="AQ55">
            <v>84.672050111999965</v>
          </cell>
          <cell r="AR55">
            <v>0</v>
          </cell>
          <cell r="AS55">
            <v>0</v>
          </cell>
        </row>
        <row r="56">
          <cell r="E56" t="str">
            <v>Smoothed Property Writedowns</v>
          </cell>
          <cell r="I56">
            <v>0</v>
          </cell>
          <cell r="K56">
            <v>0</v>
          </cell>
          <cell r="L56">
            <v>0</v>
          </cell>
          <cell r="M56">
            <v>0</v>
          </cell>
          <cell r="O56">
            <v>0</v>
          </cell>
          <cell r="P56">
            <v>0</v>
          </cell>
          <cell r="Q56">
            <v>0</v>
          </cell>
          <cell r="R56">
            <v>0</v>
          </cell>
          <cell r="S56">
            <v>0</v>
          </cell>
          <cell r="Y56" t="str">
            <v>Smoothed Property Writedowns</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row>
        <row r="57">
          <cell r="E57" t="str">
            <v>Smoothed Property Revaluations</v>
          </cell>
          <cell r="I57">
            <v>0</v>
          </cell>
          <cell r="K57">
            <v>0</v>
          </cell>
          <cell r="L57">
            <v>0</v>
          </cell>
          <cell r="M57">
            <v>0</v>
          </cell>
          <cell r="O57">
            <v>0</v>
          </cell>
          <cell r="P57">
            <v>0</v>
          </cell>
          <cell r="Q57">
            <v>0</v>
          </cell>
          <cell r="R57">
            <v>0</v>
          </cell>
          <cell r="S57">
            <v>0</v>
          </cell>
          <cell r="Y57" t="str">
            <v>Smoothed Property Revaluations</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row>
        <row r="58">
          <cell r="E58" t="str">
            <v>Long-term Personnel Provision</v>
          </cell>
          <cell r="I58">
            <v>0</v>
          </cell>
          <cell r="K58">
            <v>0</v>
          </cell>
          <cell r="L58">
            <v>0</v>
          </cell>
          <cell r="M58">
            <v>0</v>
          </cell>
          <cell r="O58">
            <v>0</v>
          </cell>
          <cell r="P58">
            <v>0</v>
          </cell>
          <cell r="Q58">
            <v>0</v>
          </cell>
          <cell r="R58">
            <v>0</v>
          </cell>
          <cell r="S58">
            <v>0</v>
          </cell>
          <cell r="Y58" t="str">
            <v>Long-term Personnel Provision</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row>
        <row r="59">
          <cell r="E59" t="str">
            <v>Net Financing Costs</v>
          </cell>
          <cell r="I59">
            <v>0</v>
          </cell>
          <cell r="K59">
            <v>0</v>
          </cell>
          <cell r="L59">
            <v>0</v>
          </cell>
          <cell r="M59">
            <v>0</v>
          </cell>
          <cell r="O59">
            <v>0</v>
          </cell>
          <cell r="P59">
            <v>0</v>
          </cell>
          <cell r="Q59">
            <v>0</v>
          </cell>
          <cell r="R59">
            <v>0</v>
          </cell>
          <cell r="S59">
            <v>0</v>
          </cell>
          <cell r="Y59" t="str">
            <v>Net Financing Costs</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row>
        <row r="60">
          <cell r="E60" t="str">
            <v>Total Tax Adjustments</v>
          </cell>
          <cell r="I60">
            <v>0</v>
          </cell>
          <cell r="K60">
            <v>0</v>
          </cell>
          <cell r="L60">
            <v>0</v>
          </cell>
          <cell r="M60">
            <v>0</v>
          </cell>
          <cell r="O60">
            <v>-27.122040000000197</v>
          </cell>
          <cell r="P60">
            <v>-27.555992639999886</v>
          </cell>
          <cell r="Q60">
            <v>-27.941776536959992</v>
          </cell>
          <cell r="R60">
            <v>0</v>
          </cell>
          <cell r="S60">
            <v>0</v>
          </cell>
          <cell r="Y60" t="str">
            <v>Total Tax Adjustments</v>
          </cell>
          <cell r="AC60">
            <v>0</v>
          </cell>
          <cell r="AD60">
            <v>-7719.0960000000005</v>
          </cell>
          <cell r="AE60">
            <v>-601.12800000000004</v>
          </cell>
          <cell r="AF60">
            <v>-1635.2160000000001</v>
          </cell>
          <cell r="AG60">
            <v>-10655.172</v>
          </cell>
          <cell r="AH60">
            <v>-6403.65</v>
          </cell>
          <cell r="AI60">
            <v>-1479.192</v>
          </cell>
          <cell r="AJ60">
            <v>-1351.4159999999997</v>
          </cell>
          <cell r="AK60">
            <v>-281.48999999999978</v>
          </cell>
          <cell r="AL60">
            <v>-232.31999999999971</v>
          </cell>
          <cell r="AM60">
            <v>0</v>
          </cell>
          <cell r="AN60">
            <v>0</v>
          </cell>
          <cell r="AO60">
            <v>-27.122040000000197</v>
          </cell>
          <cell r="AP60">
            <v>-27.555992639999886</v>
          </cell>
          <cell r="AQ60">
            <v>-27.941776536959992</v>
          </cell>
          <cell r="AR60">
            <v>0</v>
          </cell>
          <cell r="AS60">
            <v>0</v>
          </cell>
        </row>
        <row r="61">
          <cell r="I61">
            <v>0</v>
          </cell>
          <cell r="K61">
            <v>0</v>
          </cell>
          <cell r="L61">
            <v>0</v>
          </cell>
          <cell r="M61">
            <v>0</v>
          </cell>
          <cell r="O61">
            <v>55.065959999999777</v>
          </cell>
          <cell r="P61">
            <v>55.94701536000008</v>
          </cell>
          <cell r="Q61">
            <v>56.730273575039973</v>
          </cell>
          <cell r="R61">
            <v>0</v>
          </cell>
          <cell r="S61">
            <v>0</v>
          </cell>
          <cell r="AC61">
            <v>0</v>
          </cell>
          <cell r="AD61">
            <v>15672.103999999999</v>
          </cell>
          <cell r="AE61">
            <v>1220.4719999999998</v>
          </cell>
          <cell r="AF61">
            <v>3319.9839999999995</v>
          </cell>
          <cell r="AG61">
            <v>21633.228000000003</v>
          </cell>
          <cell r="AH61">
            <v>13001.35</v>
          </cell>
          <cell r="AI61">
            <v>3003.2079999999996</v>
          </cell>
          <cell r="AJ61">
            <v>2743.7840000000001</v>
          </cell>
          <cell r="AK61">
            <v>571.51000000000022</v>
          </cell>
          <cell r="AL61">
            <v>471.68000000000029</v>
          </cell>
          <cell r="AM61">
            <v>0</v>
          </cell>
          <cell r="AN61">
            <v>0</v>
          </cell>
          <cell r="AO61">
            <v>55.065959999999777</v>
          </cell>
          <cell r="AP61">
            <v>55.94701536000008</v>
          </cell>
          <cell r="AQ61">
            <v>56.730273575039973</v>
          </cell>
          <cell r="AR61">
            <v>0</v>
          </cell>
          <cell r="AS61">
            <v>0</v>
          </cell>
        </row>
        <row r="63">
          <cell r="D63" t="str">
            <v>Total EVA Adjustments</v>
          </cell>
          <cell r="I63">
            <v>0</v>
          </cell>
          <cell r="K63">
            <v>-7418.946583914284</v>
          </cell>
          <cell r="L63">
            <v>-7418.946583914284</v>
          </cell>
          <cell r="M63">
            <v>0</v>
          </cell>
          <cell r="O63">
            <v>-4273.4194810571425</v>
          </cell>
          <cell r="P63">
            <v>-2415.2027114114285</v>
          </cell>
          <cell r="Q63">
            <v>-1985.3897389106739</v>
          </cell>
          <cell r="R63">
            <v>0</v>
          </cell>
          <cell r="S63">
            <v>0</v>
          </cell>
          <cell r="X63" t="str">
            <v>Total EVA Adjustments</v>
          </cell>
          <cell r="AC63">
            <v>0</v>
          </cell>
          <cell r="AD63">
            <v>15672.103999999999</v>
          </cell>
          <cell r="AE63">
            <v>-1018.4000000000001</v>
          </cell>
          <cell r="AF63">
            <v>906.75885714285687</v>
          </cell>
          <cell r="AG63">
            <v>18745.719428571432</v>
          </cell>
          <cell r="AH63">
            <v>7023.3802857142873</v>
          </cell>
          <cell r="AI63">
            <v>-4832.0974285714292</v>
          </cell>
          <cell r="AJ63">
            <v>-5520.5511428571426</v>
          </cell>
          <cell r="AK63">
            <v>-8084.7942857142843</v>
          </cell>
          <cell r="AL63">
            <v>-6027.3965714285696</v>
          </cell>
          <cell r="AM63">
            <v>0</v>
          </cell>
          <cell r="AN63">
            <v>0</v>
          </cell>
          <cell r="AO63">
            <v>-4273.4194810571425</v>
          </cell>
          <cell r="AP63">
            <v>-2415.2027114114285</v>
          </cell>
          <cell r="AQ63">
            <v>-1985.3897389106739</v>
          </cell>
          <cell r="AR63">
            <v>0</v>
          </cell>
          <cell r="AS63">
            <v>0</v>
          </cell>
        </row>
        <row r="65">
          <cell r="D65" t="str">
            <v>ECONOMIC NOPAT</v>
          </cell>
          <cell r="I65">
            <v>0</v>
          </cell>
          <cell r="K65">
            <v>-21225.901321928319</v>
          </cell>
          <cell r="L65">
            <v>-9298.9951195508002</v>
          </cell>
          <cell r="M65">
            <v>0</v>
          </cell>
          <cell r="O65">
            <v>-8819.069991057142</v>
          </cell>
          <cell r="P65">
            <v>-5571.8693673114285</v>
          </cell>
          <cell r="Q65">
            <v>-5212.1718775648733</v>
          </cell>
          <cell r="R65">
            <v>0</v>
          </cell>
          <cell r="S65">
            <v>0</v>
          </cell>
          <cell r="X65" t="str">
            <v>ECONOMIC NOPAT</v>
          </cell>
          <cell r="AC65">
            <v>0</v>
          </cell>
          <cell r="AD65">
            <v>-7719.0960000000014</v>
          </cell>
          <cell r="AE65">
            <v>-2840</v>
          </cell>
          <cell r="AF65">
            <v>-4048.4411428571429</v>
          </cell>
          <cell r="AG65">
            <v>-13542.680571428569</v>
          </cell>
          <cell r="AH65">
            <v>-12381.619714285713</v>
          </cell>
          <cell r="AI65">
            <v>-9314.4974285714288</v>
          </cell>
          <cell r="AJ65">
            <v>-9615.7511428571415</v>
          </cell>
          <cell r="AK65">
            <v>-8937.7942857142843</v>
          </cell>
          <cell r="AL65">
            <v>-6731.3965714285696</v>
          </cell>
          <cell r="AM65">
            <v>0</v>
          </cell>
          <cell r="AN65">
            <v>0</v>
          </cell>
          <cell r="AO65">
            <v>-8819.069991057142</v>
          </cell>
          <cell r="AP65">
            <v>-5571.8693673114285</v>
          </cell>
          <cell r="AQ65">
            <v>-5212.1718775648733</v>
          </cell>
          <cell r="AR65">
            <v>0</v>
          </cell>
          <cell r="AS65">
            <v>0</v>
          </cell>
        </row>
        <row r="68">
          <cell r="C68" t="str">
            <v>ECONOMIC VALUE ADDED (EVA)</v>
          </cell>
          <cell r="W68" t="str">
            <v>ECONOMIC VALUE ADDED (EVA)</v>
          </cell>
        </row>
        <row r="70">
          <cell r="D70" t="str">
            <v>Economic NOPAT</v>
          </cell>
          <cell r="I70">
            <v>0</v>
          </cell>
          <cell r="K70">
            <v>-21225.901321928319</v>
          </cell>
          <cell r="L70">
            <v>-9298.9951195508002</v>
          </cell>
          <cell r="M70">
            <v>0</v>
          </cell>
          <cell r="O70">
            <v>-8819.069991057142</v>
          </cell>
          <cell r="P70">
            <v>-5571.8693673114285</v>
          </cell>
          <cell r="Q70">
            <v>-5212.1718775648733</v>
          </cell>
          <cell r="R70">
            <v>0</v>
          </cell>
          <cell r="S70">
            <v>0</v>
          </cell>
          <cell r="X70" t="str">
            <v>Economic NOPAT</v>
          </cell>
          <cell r="AC70">
            <v>0</v>
          </cell>
          <cell r="AD70">
            <v>-7719.0960000000014</v>
          </cell>
          <cell r="AE70">
            <v>-2840</v>
          </cell>
          <cell r="AF70">
            <v>-4048.4411428571429</v>
          </cell>
          <cell r="AG70">
            <v>-13542.680571428569</v>
          </cell>
          <cell r="AH70">
            <v>-12381.619714285713</v>
          </cell>
          <cell r="AI70">
            <v>-9314.4974285714288</v>
          </cell>
          <cell r="AJ70">
            <v>-9615.7511428571415</v>
          </cell>
          <cell r="AK70">
            <v>-8937.7942857142843</v>
          </cell>
          <cell r="AL70">
            <v>-6731.3965714285696</v>
          </cell>
          <cell r="AM70">
            <v>0</v>
          </cell>
          <cell r="AN70">
            <v>0</v>
          </cell>
          <cell r="AO70">
            <v>-8819.069991057142</v>
          </cell>
          <cell r="AP70">
            <v>-5571.8693673114285</v>
          </cell>
          <cell r="AQ70">
            <v>-5212.1718775648733</v>
          </cell>
          <cell r="AR70">
            <v>0</v>
          </cell>
          <cell r="AS70">
            <v>0</v>
          </cell>
        </row>
        <row r="72">
          <cell r="E72" t="str">
            <v>Year Opening Economic Capital Employed</v>
          </cell>
          <cell r="I72">
            <v>0</v>
          </cell>
          <cell r="K72">
            <v>101835.0168927276</v>
          </cell>
          <cell r="L72">
            <v>101835.0168927276</v>
          </cell>
          <cell r="M72">
            <v>0</v>
          </cell>
          <cell r="O72">
            <v>13561.536360628574</v>
          </cell>
          <cell r="P72">
            <v>10199.968566630254</v>
          </cell>
          <cell r="Q72">
            <v>7744.2895222117668</v>
          </cell>
          <cell r="R72">
            <v>0</v>
          </cell>
          <cell r="S72">
            <v>0</v>
          </cell>
          <cell r="Y72" t="str">
            <v>Year Opening Economic Capital Employed</v>
          </cell>
          <cell r="AC72">
            <v>0</v>
          </cell>
          <cell r="AD72">
            <v>0</v>
          </cell>
          <cell r="AE72">
            <v>15672.103999999999</v>
          </cell>
          <cell r="AF72">
            <v>14653.704</v>
          </cell>
          <cell r="AG72">
            <v>15560.462857142857</v>
          </cell>
          <cell r="AH72">
            <v>34306.182285714283</v>
          </cell>
          <cell r="AI72">
            <v>41329.562571428571</v>
          </cell>
          <cell r="AJ72">
            <v>36497.465142857138</v>
          </cell>
          <cell r="AK72">
            <v>30976.913999999997</v>
          </cell>
          <cell r="AL72">
            <v>22892.119714285713</v>
          </cell>
          <cell r="AM72">
            <v>0</v>
          </cell>
          <cell r="AN72">
            <v>0</v>
          </cell>
          <cell r="AO72">
            <v>13561.536360628574</v>
          </cell>
          <cell r="AP72">
            <v>10199.968566630254</v>
          </cell>
          <cell r="AQ72">
            <v>7744.2895222117668</v>
          </cell>
          <cell r="AR72">
            <v>0</v>
          </cell>
          <cell r="AS72">
            <v>0</v>
          </cell>
        </row>
        <row r="73">
          <cell r="E73" t="str">
            <v>times Business Unit Cost of Capital Rate</v>
          </cell>
          <cell r="I73">
            <v>0</v>
          </cell>
          <cell r="K73">
            <v>0.11399999999999999</v>
          </cell>
          <cell r="L73">
            <v>0.11399999999999999</v>
          </cell>
          <cell r="M73">
            <v>0</v>
          </cell>
          <cell r="O73">
            <v>9.9000000000000005E-2</v>
          </cell>
          <cell r="P73">
            <v>9.9000000000000005E-2</v>
          </cell>
          <cell r="Q73">
            <v>9.9000000000000005E-2</v>
          </cell>
          <cell r="R73">
            <v>0</v>
          </cell>
          <cell r="S73">
            <v>0</v>
          </cell>
          <cell r="Y73" t="str">
            <v>times Business Unit Cost of Capital Rate</v>
          </cell>
          <cell r="AC73">
            <v>0</v>
          </cell>
          <cell r="AD73">
            <v>0</v>
          </cell>
          <cell r="AE73">
            <v>0.151</v>
          </cell>
          <cell r="AF73">
            <v>0.14399999999999999</v>
          </cell>
          <cell r="AG73">
            <v>0.13900000000000001</v>
          </cell>
          <cell r="AH73">
            <v>0.12099999999999998</v>
          </cell>
          <cell r="AI73">
            <v>0.112</v>
          </cell>
          <cell r="AJ73">
            <v>0.10300000000000002</v>
          </cell>
          <cell r="AK73">
            <v>0.12</v>
          </cell>
          <cell r="AL73">
            <v>0.11799999999999999</v>
          </cell>
          <cell r="AM73">
            <v>0</v>
          </cell>
          <cell r="AN73">
            <v>0</v>
          </cell>
          <cell r="AO73">
            <v>9.9000000000000005E-2</v>
          </cell>
          <cell r="AP73">
            <v>9.9000000000000005E-2</v>
          </cell>
          <cell r="AQ73">
            <v>9.9000000000000005E-2</v>
          </cell>
          <cell r="AR73">
            <v>0</v>
          </cell>
          <cell r="AS73">
            <v>0</v>
          </cell>
        </row>
        <row r="74">
          <cell r="D74" t="str">
            <v>Capital Charge</v>
          </cell>
          <cell r="I74">
            <v>0</v>
          </cell>
          <cell r="K74">
            <v>11609.191925770945</v>
          </cell>
          <cell r="L74">
            <v>11609.191925770945</v>
          </cell>
          <cell r="M74">
            <v>0</v>
          </cell>
          <cell r="O74">
            <v>1342.5920997022288</v>
          </cell>
          <cell r="P74">
            <v>1009.7968880963952</v>
          </cell>
          <cell r="Q74">
            <v>766.68466269896498</v>
          </cell>
          <cell r="R74">
            <v>0</v>
          </cell>
          <cell r="S74">
            <v>0</v>
          </cell>
          <cell r="X74" t="str">
            <v>Capital Charge</v>
          </cell>
          <cell r="AC74">
            <v>0</v>
          </cell>
          <cell r="AD74">
            <v>0</v>
          </cell>
          <cell r="AE74">
            <v>2366.4877039999997</v>
          </cell>
          <cell r="AF74">
            <v>2110.1333759999998</v>
          </cell>
          <cell r="AG74">
            <v>2162.9043371428575</v>
          </cell>
          <cell r="AH74">
            <v>4151.0480565714279</v>
          </cell>
          <cell r="AI74">
            <v>4628.911008</v>
          </cell>
          <cell r="AJ74">
            <v>3759.2389097142859</v>
          </cell>
          <cell r="AK74">
            <v>3717.2296799999995</v>
          </cell>
          <cell r="AL74">
            <v>2701.270126285714</v>
          </cell>
          <cell r="AM74">
            <v>0</v>
          </cell>
          <cell r="AN74">
            <v>0</v>
          </cell>
          <cell r="AO74">
            <v>1342.5920997022288</v>
          </cell>
          <cell r="AP74">
            <v>1009.7968880963952</v>
          </cell>
          <cell r="AQ74">
            <v>766.68466269896498</v>
          </cell>
          <cell r="AR74">
            <v>0</v>
          </cell>
          <cell r="AS74">
            <v>0</v>
          </cell>
        </row>
        <row r="76">
          <cell r="D76" t="str">
            <v>Economic Value Added</v>
          </cell>
          <cell r="I76">
            <v>0</v>
          </cell>
          <cell r="K76">
            <v>-32835.09324769926</v>
          </cell>
          <cell r="L76">
            <v>-20908.187045321745</v>
          </cell>
          <cell r="M76">
            <v>0</v>
          </cell>
          <cell r="O76">
            <v>-10161.662090759371</v>
          </cell>
          <cell r="P76">
            <v>-6581.6662554078239</v>
          </cell>
          <cell r="Q76">
            <v>-5978.8565402638378</v>
          </cell>
          <cell r="R76">
            <v>0</v>
          </cell>
          <cell r="S76">
            <v>0</v>
          </cell>
          <cell r="X76" t="str">
            <v>Economic Value Added</v>
          </cell>
          <cell r="AC76">
            <v>0</v>
          </cell>
          <cell r="AD76">
            <v>-7719.0960000000014</v>
          </cell>
          <cell r="AE76">
            <v>-5206.4877039999992</v>
          </cell>
          <cell r="AF76">
            <v>-6158.5745188571427</v>
          </cell>
          <cell r="AG76">
            <v>-15705.584908571427</v>
          </cell>
          <cell r="AH76">
            <v>-16532.667770857141</v>
          </cell>
          <cell r="AI76">
            <v>-13943.40843657143</v>
          </cell>
          <cell r="AJ76">
            <v>-13374.990052571427</v>
          </cell>
          <cell r="AK76">
            <v>-12655.023965714285</v>
          </cell>
          <cell r="AL76">
            <v>-9432.6666977142831</v>
          </cell>
          <cell r="AM76">
            <v>0</v>
          </cell>
          <cell r="AN76">
            <v>0</v>
          </cell>
          <cell r="AO76">
            <v>-10161.662090759371</v>
          </cell>
          <cell r="AP76">
            <v>-6581.6662554078239</v>
          </cell>
          <cell r="AQ76">
            <v>-5978.8565402638378</v>
          </cell>
          <cell r="AR76">
            <v>0</v>
          </cell>
          <cell r="AS76">
            <v>0</v>
          </cell>
        </row>
        <row r="78">
          <cell r="D78" t="str">
            <v>MOVEMENT IN EVA</v>
          </cell>
          <cell r="I78">
            <v>0</v>
          </cell>
          <cell r="K78">
            <v>-39599.210873162665</v>
          </cell>
          <cell r="L78">
            <v>-27672.30467078515</v>
          </cell>
          <cell r="M78">
            <v>0</v>
          </cell>
          <cell r="O78">
            <v>10644.689937669646</v>
          </cell>
          <cell r="P78">
            <v>3579.9958353515476</v>
          </cell>
          <cell r="Q78">
            <v>602.80971514398607</v>
          </cell>
          <cell r="R78">
            <v>0</v>
          </cell>
          <cell r="S78">
            <v>0</v>
          </cell>
          <cell r="X78" t="str">
            <v>MOVEMENT IN EVA</v>
          </cell>
          <cell r="AC78">
            <v>0</v>
          </cell>
          <cell r="AD78">
            <v>-7719.0960000000014</v>
          </cell>
          <cell r="AE78">
            <v>2512.6082960000022</v>
          </cell>
          <cell r="AF78">
            <v>-952.08681485714351</v>
          </cell>
          <cell r="AG78">
            <v>-9547.0103897142835</v>
          </cell>
          <cell r="AH78">
            <v>-827.08286228571342</v>
          </cell>
          <cell r="AI78">
            <v>2589.2593342857108</v>
          </cell>
          <cell r="AJ78">
            <v>568.41838400000233</v>
          </cell>
          <cell r="AK78">
            <v>719.96608685714273</v>
          </cell>
          <cell r="AL78">
            <v>3222.3572680000016</v>
          </cell>
          <cell r="AM78">
            <v>0</v>
          </cell>
          <cell r="AN78">
            <v>0</v>
          </cell>
          <cell r="AO78">
            <v>10644.689937669646</v>
          </cell>
          <cell r="AP78">
            <v>3579.9958353515476</v>
          </cell>
          <cell r="AQ78">
            <v>602.80971514398607</v>
          </cell>
          <cell r="AR78">
            <v>0</v>
          </cell>
          <cell r="AS78">
            <v>0</v>
          </cell>
        </row>
        <row r="79">
          <cell r="D79" t="str">
            <v>Movement Attributable To Management *</v>
          </cell>
          <cell r="I79">
            <v>0</v>
          </cell>
          <cell r="K79">
            <v>-39802.880906948129</v>
          </cell>
          <cell r="L79">
            <v>-27875.97470457061</v>
          </cell>
          <cell r="M79">
            <v>0</v>
          </cell>
          <cell r="O79">
            <v>10454.828428620847</v>
          </cell>
          <cell r="P79">
            <v>3579.9958353515472</v>
          </cell>
          <cell r="Q79">
            <v>602.80971514398641</v>
          </cell>
          <cell r="R79">
            <v>0</v>
          </cell>
          <cell r="S79">
            <v>0</v>
          </cell>
          <cell r="X79" t="str">
            <v>Movement Attributable To Management *</v>
          </cell>
          <cell r="AC79" t="str">
            <v>n.a.</v>
          </cell>
          <cell r="AD79">
            <v>-7719.0960000000005</v>
          </cell>
          <cell r="AE79">
            <v>2371.5593600000007</v>
          </cell>
          <cell r="AF79">
            <v>-1054.662742857143</v>
          </cell>
          <cell r="AG79">
            <v>-9624.8127039999999</v>
          </cell>
          <cell r="AH79">
            <v>-1444.5941434285687</v>
          </cell>
          <cell r="AI79">
            <v>2217.2932711428552</v>
          </cell>
          <cell r="AJ79">
            <v>239.9411977142878</v>
          </cell>
          <cell r="AK79">
            <v>1246.5736248571427</v>
          </cell>
          <cell r="AL79">
            <v>3176.5730285714289</v>
          </cell>
          <cell r="AM79">
            <v>0</v>
          </cell>
          <cell r="AN79">
            <v>0</v>
          </cell>
          <cell r="AO79">
            <v>10454.828428620847</v>
          </cell>
          <cell r="AP79">
            <v>3579.9958353515472</v>
          </cell>
          <cell r="AQ79">
            <v>602.80971514398641</v>
          </cell>
          <cell r="AR79">
            <v>0</v>
          </cell>
          <cell r="AS79">
            <v>0</v>
          </cell>
        </row>
        <row r="80">
          <cell r="D80" t="str">
            <v>*  Excludes impact of any change in the Cost of Capital rate as this is beyond the control of Management</v>
          </cell>
          <cell r="X80" t="str">
            <v>*  Excludes impact of any change in the Cost of Capital rate as this is beyond the control of Management</v>
          </cell>
        </row>
        <row r="81">
          <cell r="B81" t="str">
            <v>NOTE:</v>
          </cell>
          <cell r="F81" t="str">
            <v>The Business Unit CoC Rate has been used, Year Opening Capital Employed has been used, Support Group costs have been allocated where possible, and</v>
          </cell>
          <cell r="V81" t="str">
            <v>NOTE:</v>
          </cell>
          <cell r="Z81" t="str">
            <v>The Business Unit CoC Rate has been used, Year Opening Capital Employed has been used, Support Group costs have been allocated where possible, and</v>
          </cell>
        </row>
        <row r="82">
          <cell r="F82" t="str">
            <v>Rent Charges Paid to NZPPL have been capitalised in the business unit (In NZPPL, the capitalisation affect of these Rent Charges has been reversed).</v>
          </cell>
          <cell r="Z82" t="str">
            <v>Rent Charges Paid to NZPPL have been capitalised in the business unit (In NZPPL, the capitalisation affect of these Rent Charges has been reversed).</v>
          </cell>
        </row>
        <row r="84">
          <cell r="C84" t="str">
            <v>YEAR OPENING ECONOMIC CAPITAL EMPLOYED</v>
          </cell>
          <cell r="W84" t="str">
            <v>YEAR OPENING ECONOMIC CAPITAL EMPLOYED</v>
          </cell>
        </row>
        <row r="86">
          <cell r="D86" t="str">
            <v>Current Assets</v>
          </cell>
          <cell r="X86" t="str">
            <v>Current Assets</v>
          </cell>
        </row>
        <row r="87">
          <cell r="E87" t="str">
            <v>Bank &amp; ST Investments</v>
          </cell>
          <cell r="I87">
            <v>0</v>
          </cell>
          <cell r="K87">
            <v>0</v>
          </cell>
          <cell r="L87">
            <v>0</v>
          </cell>
          <cell r="M87">
            <v>0</v>
          </cell>
          <cell r="O87">
            <v>0</v>
          </cell>
          <cell r="P87">
            <v>0</v>
          </cell>
          <cell r="Q87">
            <v>0</v>
          </cell>
          <cell r="R87">
            <v>0</v>
          </cell>
          <cell r="S87">
            <v>0</v>
          </cell>
          <cell r="Y87" t="str">
            <v>Bank &amp; ST Investments</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row>
        <row r="88">
          <cell r="E88" t="str">
            <v>Operating Cash (Float)</v>
          </cell>
          <cell r="I88">
            <v>0</v>
          </cell>
          <cell r="K88">
            <v>0</v>
          </cell>
          <cell r="L88">
            <v>0</v>
          </cell>
          <cell r="M88">
            <v>0</v>
          </cell>
          <cell r="O88">
            <v>0</v>
          </cell>
          <cell r="P88">
            <v>0</v>
          </cell>
          <cell r="Q88">
            <v>0</v>
          </cell>
          <cell r="R88">
            <v>0</v>
          </cell>
          <cell r="S88">
            <v>0</v>
          </cell>
          <cell r="Y88" t="str">
            <v>Operating Cash (Float)</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row>
        <row r="89">
          <cell r="E89" t="str">
            <v>Debtors &amp; Prepayments</v>
          </cell>
          <cell r="I89">
            <v>0</v>
          </cell>
          <cell r="K89">
            <v>0</v>
          </cell>
          <cell r="L89">
            <v>0</v>
          </cell>
          <cell r="M89">
            <v>0</v>
          </cell>
          <cell r="O89">
            <v>0</v>
          </cell>
          <cell r="P89">
            <v>0</v>
          </cell>
          <cell r="Q89">
            <v>0</v>
          </cell>
          <cell r="R89">
            <v>0</v>
          </cell>
          <cell r="S89">
            <v>0</v>
          </cell>
          <cell r="Y89" t="str">
            <v>Debtors &amp; Prepayments</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row>
        <row r="90">
          <cell r="E90" t="str">
            <v>Inventory</v>
          </cell>
          <cell r="I90">
            <v>0</v>
          </cell>
          <cell r="K90">
            <v>0</v>
          </cell>
          <cell r="L90">
            <v>0</v>
          </cell>
          <cell r="M90">
            <v>0</v>
          </cell>
          <cell r="O90">
            <v>0</v>
          </cell>
          <cell r="P90">
            <v>0</v>
          </cell>
          <cell r="Q90">
            <v>0</v>
          </cell>
          <cell r="R90">
            <v>0</v>
          </cell>
          <cell r="S90">
            <v>0</v>
          </cell>
          <cell r="Y90" t="str">
            <v>Inventory</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row>
        <row r="91">
          <cell r="E91" t="str">
            <v>Property Intended for Sale</v>
          </cell>
          <cell r="I91">
            <v>0</v>
          </cell>
          <cell r="K91">
            <v>0</v>
          </cell>
          <cell r="L91">
            <v>0</v>
          </cell>
          <cell r="M91">
            <v>0</v>
          </cell>
          <cell r="O91">
            <v>0</v>
          </cell>
          <cell r="P91">
            <v>0</v>
          </cell>
          <cell r="Q91">
            <v>0</v>
          </cell>
          <cell r="R91">
            <v>0</v>
          </cell>
          <cell r="S91">
            <v>0</v>
          </cell>
          <cell r="Y91" t="str">
            <v>Property Intended for Sale</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row>
        <row r="92">
          <cell r="I92">
            <v>0</v>
          </cell>
          <cell r="K92">
            <v>0</v>
          </cell>
          <cell r="L92">
            <v>0</v>
          </cell>
          <cell r="M92">
            <v>0</v>
          </cell>
          <cell r="O92">
            <v>0</v>
          </cell>
          <cell r="P92">
            <v>0</v>
          </cell>
          <cell r="Q92">
            <v>0</v>
          </cell>
          <cell r="R92">
            <v>0</v>
          </cell>
          <cell r="S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row>
        <row r="93">
          <cell r="D93" t="str">
            <v>Current Liabilities</v>
          </cell>
          <cell r="X93" t="str">
            <v>Current Liabilities</v>
          </cell>
        </row>
        <row r="94">
          <cell r="E94" t="str">
            <v>Accounts Payable</v>
          </cell>
          <cell r="I94">
            <v>0</v>
          </cell>
          <cell r="K94">
            <v>0</v>
          </cell>
          <cell r="L94">
            <v>0</v>
          </cell>
          <cell r="M94">
            <v>0</v>
          </cell>
          <cell r="O94">
            <v>0</v>
          </cell>
          <cell r="P94">
            <v>0</v>
          </cell>
          <cell r="Q94">
            <v>0</v>
          </cell>
          <cell r="R94">
            <v>0</v>
          </cell>
          <cell r="S94">
            <v>0</v>
          </cell>
          <cell r="Y94" t="str">
            <v>Accounts Payable</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row>
        <row r="95">
          <cell r="E95" t="str">
            <v>Agency Creditors</v>
          </cell>
          <cell r="I95">
            <v>0</v>
          </cell>
          <cell r="K95">
            <v>0</v>
          </cell>
          <cell r="L95">
            <v>0</v>
          </cell>
          <cell r="M95">
            <v>0</v>
          </cell>
          <cell r="O95">
            <v>0</v>
          </cell>
          <cell r="P95">
            <v>0</v>
          </cell>
          <cell r="Q95">
            <v>0</v>
          </cell>
          <cell r="R95">
            <v>0</v>
          </cell>
          <cell r="S95">
            <v>0</v>
          </cell>
          <cell r="Y95" t="str">
            <v>Agency Creditors</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E96" t="str">
            <v>Personal Liabilities (&lt; 1yr)</v>
          </cell>
          <cell r="I96">
            <v>0</v>
          </cell>
          <cell r="K96">
            <v>0</v>
          </cell>
          <cell r="L96">
            <v>0</v>
          </cell>
          <cell r="M96">
            <v>0</v>
          </cell>
          <cell r="O96">
            <v>0</v>
          </cell>
          <cell r="P96">
            <v>0</v>
          </cell>
          <cell r="Q96">
            <v>0</v>
          </cell>
          <cell r="R96">
            <v>0</v>
          </cell>
          <cell r="S96">
            <v>0</v>
          </cell>
          <cell r="Y96" t="str">
            <v>Personal Liabilities (&lt; 1yr)</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row>
        <row r="97">
          <cell r="E97" t="str">
            <v>Provision For Taxation</v>
          </cell>
          <cell r="I97">
            <v>0</v>
          </cell>
          <cell r="K97">
            <v>0</v>
          </cell>
          <cell r="L97">
            <v>0</v>
          </cell>
          <cell r="M97">
            <v>0</v>
          </cell>
          <cell r="O97">
            <v>0</v>
          </cell>
          <cell r="P97">
            <v>0</v>
          </cell>
          <cell r="Q97">
            <v>0</v>
          </cell>
          <cell r="R97">
            <v>0</v>
          </cell>
          <cell r="S97">
            <v>0</v>
          </cell>
          <cell r="Y97" t="str">
            <v>Provision For Taxation</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E98" t="str">
            <v>Provision For Dividend</v>
          </cell>
          <cell r="I98">
            <v>0</v>
          </cell>
          <cell r="K98">
            <v>0</v>
          </cell>
          <cell r="L98">
            <v>0</v>
          </cell>
          <cell r="M98">
            <v>0</v>
          </cell>
          <cell r="O98">
            <v>0</v>
          </cell>
          <cell r="P98">
            <v>0</v>
          </cell>
          <cell r="Q98">
            <v>0</v>
          </cell>
          <cell r="R98">
            <v>0</v>
          </cell>
          <cell r="S98">
            <v>0</v>
          </cell>
          <cell r="Y98" t="str">
            <v>Provision For Dividend</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E99" t="str">
            <v>Other Liabilities</v>
          </cell>
          <cell r="I99">
            <v>0</v>
          </cell>
          <cell r="K99">
            <v>0</v>
          </cell>
          <cell r="L99">
            <v>0</v>
          </cell>
          <cell r="M99">
            <v>0</v>
          </cell>
          <cell r="O99">
            <v>0</v>
          </cell>
          <cell r="P99">
            <v>0</v>
          </cell>
          <cell r="Q99">
            <v>0</v>
          </cell>
          <cell r="R99">
            <v>0</v>
          </cell>
          <cell r="S99">
            <v>0</v>
          </cell>
          <cell r="Y99" t="str">
            <v>Other Liabilities</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I100">
            <v>0</v>
          </cell>
          <cell r="K100">
            <v>0</v>
          </cell>
          <cell r="L100">
            <v>0</v>
          </cell>
          <cell r="M100">
            <v>0</v>
          </cell>
          <cell r="O100">
            <v>0</v>
          </cell>
          <cell r="P100">
            <v>0</v>
          </cell>
          <cell r="Q100">
            <v>0</v>
          </cell>
          <cell r="R100">
            <v>0</v>
          </cell>
          <cell r="S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2">
          <cell r="D102" t="str">
            <v>Net Working Capital</v>
          </cell>
          <cell r="I102">
            <v>0</v>
          </cell>
          <cell r="K102">
            <v>0</v>
          </cell>
          <cell r="L102">
            <v>0</v>
          </cell>
          <cell r="M102">
            <v>0</v>
          </cell>
          <cell r="O102">
            <v>0</v>
          </cell>
          <cell r="P102">
            <v>0</v>
          </cell>
          <cell r="Q102">
            <v>0</v>
          </cell>
          <cell r="R102">
            <v>0</v>
          </cell>
          <cell r="S102">
            <v>0</v>
          </cell>
          <cell r="X102" t="str">
            <v>Net Working Capital</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4">
          <cell r="E104" t="str">
            <v>Fixed Assets</v>
          </cell>
          <cell r="I104">
            <v>0</v>
          </cell>
          <cell r="K104">
            <v>0</v>
          </cell>
          <cell r="L104">
            <v>0</v>
          </cell>
          <cell r="M104">
            <v>0</v>
          </cell>
          <cell r="O104">
            <v>0</v>
          </cell>
          <cell r="P104">
            <v>0</v>
          </cell>
          <cell r="Q104">
            <v>0</v>
          </cell>
          <cell r="R104">
            <v>0</v>
          </cell>
          <cell r="S104">
            <v>0</v>
          </cell>
          <cell r="Y104" t="str">
            <v>Fixed Assets</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E105" t="str">
            <v>Investment Properties</v>
          </cell>
          <cell r="I105">
            <v>0</v>
          </cell>
          <cell r="K105">
            <v>0</v>
          </cell>
          <cell r="L105">
            <v>0</v>
          </cell>
          <cell r="M105">
            <v>0</v>
          </cell>
          <cell r="O105">
            <v>0</v>
          </cell>
          <cell r="P105">
            <v>0</v>
          </cell>
          <cell r="Q105">
            <v>0</v>
          </cell>
          <cell r="R105">
            <v>0</v>
          </cell>
          <cell r="S105">
            <v>0</v>
          </cell>
          <cell r="Y105" t="str">
            <v>Investment Properties</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E106" t="str">
            <v>Investments</v>
          </cell>
          <cell r="I106">
            <v>0</v>
          </cell>
          <cell r="K106">
            <v>0</v>
          </cell>
          <cell r="L106">
            <v>0</v>
          </cell>
          <cell r="M106">
            <v>0</v>
          </cell>
          <cell r="O106">
            <v>0</v>
          </cell>
          <cell r="P106">
            <v>0</v>
          </cell>
          <cell r="Q106">
            <v>0</v>
          </cell>
          <cell r="R106">
            <v>0</v>
          </cell>
          <cell r="S106">
            <v>0</v>
          </cell>
          <cell r="Y106" t="str">
            <v>Investments</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E107" t="str">
            <v>Goodwill</v>
          </cell>
          <cell r="I107">
            <v>0</v>
          </cell>
          <cell r="K107">
            <v>0</v>
          </cell>
          <cell r="L107">
            <v>0</v>
          </cell>
          <cell r="M107">
            <v>0</v>
          </cell>
          <cell r="O107">
            <v>0</v>
          </cell>
          <cell r="P107">
            <v>0</v>
          </cell>
          <cell r="Q107">
            <v>0</v>
          </cell>
          <cell r="R107">
            <v>0</v>
          </cell>
          <cell r="S107">
            <v>0</v>
          </cell>
          <cell r="Y107" t="str">
            <v>Goodwill</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8">
          <cell r="E108" t="str">
            <v>Associates</v>
          </cell>
          <cell r="I108">
            <v>0</v>
          </cell>
          <cell r="K108">
            <v>0</v>
          </cell>
          <cell r="L108">
            <v>0</v>
          </cell>
          <cell r="M108">
            <v>0</v>
          </cell>
          <cell r="O108">
            <v>0</v>
          </cell>
          <cell r="P108">
            <v>0</v>
          </cell>
          <cell r="Q108">
            <v>0</v>
          </cell>
          <cell r="R108">
            <v>0</v>
          </cell>
          <cell r="S108">
            <v>0</v>
          </cell>
          <cell r="Y108" t="str">
            <v>Associates</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row>
        <row r="109">
          <cell r="E109" t="str">
            <v>Deferred Tax Asset</v>
          </cell>
          <cell r="I109">
            <v>0</v>
          </cell>
          <cell r="K109">
            <v>0</v>
          </cell>
          <cell r="L109">
            <v>0</v>
          </cell>
          <cell r="M109">
            <v>0</v>
          </cell>
          <cell r="O109">
            <v>0</v>
          </cell>
          <cell r="P109">
            <v>0</v>
          </cell>
          <cell r="Q109">
            <v>0</v>
          </cell>
          <cell r="R109">
            <v>0</v>
          </cell>
          <cell r="S109">
            <v>0</v>
          </cell>
          <cell r="Y109" t="str">
            <v>Deferred Tax Asset</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row>
        <row r="110">
          <cell r="D110" t="str">
            <v>Non-Current Assets</v>
          </cell>
          <cell r="I110">
            <v>0</v>
          </cell>
          <cell r="K110">
            <v>0</v>
          </cell>
          <cell r="L110">
            <v>0</v>
          </cell>
          <cell r="M110">
            <v>0</v>
          </cell>
          <cell r="O110">
            <v>0</v>
          </cell>
          <cell r="P110">
            <v>0</v>
          </cell>
          <cell r="Q110">
            <v>0</v>
          </cell>
          <cell r="R110">
            <v>0</v>
          </cell>
          <cell r="S110">
            <v>0</v>
          </cell>
          <cell r="X110" t="str">
            <v>Non-Current Assets</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row>
        <row r="112">
          <cell r="D112" t="str">
            <v>Allocated Capital Employed</v>
          </cell>
          <cell r="I112">
            <v>0</v>
          </cell>
          <cell r="K112">
            <v>0</v>
          </cell>
          <cell r="L112">
            <v>0</v>
          </cell>
          <cell r="M112">
            <v>0</v>
          </cell>
          <cell r="O112">
            <v>0</v>
          </cell>
          <cell r="P112">
            <v>0</v>
          </cell>
          <cell r="Q112">
            <v>0</v>
          </cell>
          <cell r="R112">
            <v>0</v>
          </cell>
          <cell r="S112">
            <v>0</v>
          </cell>
          <cell r="X112" t="str">
            <v>Allocated Capital Employed</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row>
        <row r="114">
          <cell r="D114" t="str">
            <v>Allocation of Support Groups</v>
          </cell>
          <cell r="X114" t="str">
            <v>Allocation of Support Groups</v>
          </cell>
        </row>
        <row r="115">
          <cell r="E115" t="str">
            <v>Information Services</v>
          </cell>
          <cell r="I115">
            <v>0</v>
          </cell>
          <cell r="K115">
            <v>0</v>
          </cell>
          <cell r="L115">
            <v>0</v>
          </cell>
          <cell r="M115">
            <v>0</v>
          </cell>
          <cell r="O115">
            <v>0</v>
          </cell>
          <cell r="P115">
            <v>0</v>
          </cell>
          <cell r="Q115">
            <v>0</v>
          </cell>
          <cell r="R115">
            <v>0</v>
          </cell>
          <cell r="S115">
            <v>0</v>
          </cell>
          <cell r="Y115" t="str">
            <v>Information Services</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E116" t="str">
            <v>Corporate</v>
          </cell>
          <cell r="I116">
            <v>0</v>
          </cell>
          <cell r="K116">
            <v>0</v>
          </cell>
          <cell r="L116">
            <v>0</v>
          </cell>
          <cell r="M116">
            <v>0</v>
          </cell>
          <cell r="O116">
            <v>0</v>
          </cell>
          <cell r="P116">
            <v>0</v>
          </cell>
          <cell r="Q116">
            <v>0</v>
          </cell>
          <cell r="R116">
            <v>0</v>
          </cell>
          <cell r="S116">
            <v>0</v>
          </cell>
          <cell r="Y116" t="str">
            <v>Corporate</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E117" t="str">
            <v>CEO Reserve</v>
          </cell>
          <cell r="I117">
            <v>0</v>
          </cell>
          <cell r="K117">
            <v>0</v>
          </cell>
          <cell r="L117">
            <v>0</v>
          </cell>
          <cell r="M117">
            <v>0</v>
          </cell>
          <cell r="O117">
            <v>0</v>
          </cell>
          <cell r="P117">
            <v>0</v>
          </cell>
          <cell r="Q117">
            <v>0</v>
          </cell>
          <cell r="R117">
            <v>0</v>
          </cell>
          <cell r="S117">
            <v>0</v>
          </cell>
          <cell r="Y117" t="str">
            <v>CEO Reserve</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row>
        <row r="118">
          <cell r="I118">
            <v>0</v>
          </cell>
          <cell r="K118">
            <v>0</v>
          </cell>
          <cell r="L118">
            <v>0</v>
          </cell>
          <cell r="M118">
            <v>0</v>
          </cell>
          <cell r="O118">
            <v>0</v>
          </cell>
          <cell r="P118">
            <v>0</v>
          </cell>
          <cell r="Q118">
            <v>0</v>
          </cell>
          <cell r="R118">
            <v>0</v>
          </cell>
          <cell r="S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row>
        <row r="120">
          <cell r="D120" t="str">
            <v>Capital Employed After Allocation of SGs</v>
          </cell>
          <cell r="I120">
            <v>0</v>
          </cell>
          <cell r="K120">
            <v>0</v>
          </cell>
          <cell r="L120">
            <v>0</v>
          </cell>
          <cell r="M120">
            <v>0</v>
          </cell>
          <cell r="O120">
            <v>0</v>
          </cell>
          <cell r="P120">
            <v>0</v>
          </cell>
          <cell r="Q120">
            <v>0</v>
          </cell>
          <cell r="R120">
            <v>0</v>
          </cell>
          <cell r="S120">
            <v>0</v>
          </cell>
          <cell r="X120" t="str">
            <v>Capital Employed After Allocation of SGs</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row>
        <row r="122">
          <cell r="D122" t="str">
            <v>EVA Adjustments</v>
          </cell>
          <cell r="X122" t="str">
            <v>EVA Adjustments</v>
          </cell>
        </row>
        <row r="123">
          <cell r="D123" t="str">
            <v>Historical b.f.</v>
          </cell>
          <cell r="X123" t="str">
            <v>Historical b.f.</v>
          </cell>
        </row>
        <row r="124">
          <cell r="E124" t="str">
            <v>Capitalised Severances</v>
          </cell>
          <cell r="I124">
            <v>0</v>
          </cell>
          <cell r="K124">
            <v>17560.496658828572</v>
          </cell>
          <cell r="L124">
            <v>17560.496658828572</v>
          </cell>
          <cell r="M124">
            <v>0</v>
          </cell>
          <cell r="O124">
            <v>12547.864646342858</v>
          </cell>
          <cell r="P124">
            <v>9233.0509195714294</v>
          </cell>
          <cell r="Q124">
            <v>6761.9011928000009</v>
          </cell>
          <cell r="R124">
            <v>0</v>
          </cell>
          <cell r="S124">
            <v>0</v>
          </cell>
          <cell r="Y124" t="str">
            <v>Capitalised Severances</v>
          </cell>
          <cell r="AC124" t="str">
            <v>n.a.</v>
          </cell>
          <cell r="AD124">
            <v>0</v>
          </cell>
          <cell r="AE124">
            <v>15672.103999999999</v>
          </cell>
          <cell r="AF124">
            <v>14653.704</v>
          </cell>
          <cell r="AG124">
            <v>15560.462857142857</v>
          </cell>
          <cell r="AH124">
            <v>24557.682285714283</v>
          </cell>
          <cell r="AI124">
            <v>25878.003428571425</v>
          </cell>
          <cell r="AJ124">
            <v>23452.220571428566</v>
          </cell>
          <cell r="AK124">
            <v>20337.983999999997</v>
          </cell>
          <cell r="AL124">
            <v>14659.504285714283</v>
          </cell>
          <cell r="AM124">
            <v>0</v>
          </cell>
          <cell r="AN124">
            <v>0</v>
          </cell>
          <cell r="AO124">
            <v>12547.864646342858</v>
          </cell>
          <cell r="AP124">
            <v>9233.0509195714294</v>
          </cell>
          <cell r="AQ124">
            <v>6761.9011928000009</v>
          </cell>
          <cell r="AR124">
            <v>0</v>
          </cell>
          <cell r="AS124">
            <v>0</v>
          </cell>
        </row>
        <row r="125">
          <cell r="E125" t="str">
            <v>Capitalised Abnormals</v>
          </cell>
          <cell r="I125">
            <v>0</v>
          </cell>
          <cell r="K125">
            <v>3419.9862857142871</v>
          </cell>
          <cell r="L125">
            <v>3419.9862857142871</v>
          </cell>
          <cell r="M125">
            <v>0</v>
          </cell>
          <cell r="O125">
            <v>1013.671714285716</v>
          </cell>
          <cell r="P125">
            <v>1.5916157281026244E-12</v>
          </cell>
          <cell r="Q125">
            <v>1.5916157281026244E-12</v>
          </cell>
          <cell r="R125">
            <v>0</v>
          </cell>
          <cell r="S125">
            <v>0</v>
          </cell>
          <cell r="Y125" t="str">
            <v>Capitalised Abnormals</v>
          </cell>
          <cell r="AC125" t="str">
            <v>n.a.</v>
          </cell>
          <cell r="AD125">
            <v>0</v>
          </cell>
          <cell r="AE125">
            <v>0</v>
          </cell>
          <cell r="AF125">
            <v>0</v>
          </cell>
          <cell r="AG125">
            <v>0</v>
          </cell>
          <cell r="AH125">
            <v>9748.5</v>
          </cell>
          <cell r="AI125">
            <v>15451.559142857142</v>
          </cell>
          <cell r="AJ125">
            <v>13045.244571428571</v>
          </cell>
          <cell r="AK125">
            <v>10638.93</v>
          </cell>
          <cell r="AL125">
            <v>8232.6154285714292</v>
          </cell>
          <cell r="AM125">
            <v>0</v>
          </cell>
          <cell r="AN125">
            <v>0</v>
          </cell>
          <cell r="AO125">
            <v>1013.671714285716</v>
          </cell>
          <cell r="AP125">
            <v>1.5916157281026244E-12</v>
          </cell>
          <cell r="AQ125">
            <v>1.5916157281026244E-12</v>
          </cell>
          <cell r="AR125">
            <v>0</v>
          </cell>
          <cell r="AS125">
            <v>0</v>
          </cell>
        </row>
        <row r="126">
          <cell r="E126" t="str">
            <v>Capitalised Goodwill</v>
          </cell>
          <cell r="I126">
            <v>0</v>
          </cell>
          <cell r="K126">
            <v>0</v>
          </cell>
          <cell r="L126">
            <v>0</v>
          </cell>
          <cell r="M126">
            <v>0</v>
          </cell>
          <cell r="O126">
            <v>0</v>
          </cell>
          <cell r="P126">
            <v>0</v>
          </cell>
          <cell r="Q126">
            <v>0</v>
          </cell>
          <cell r="R126">
            <v>0</v>
          </cell>
          <cell r="S126">
            <v>0</v>
          </cell>
          <cell r="Y126" t="str">
            <v>Capitalised Goodwill</v>
          </cell>
          <cell r="AC126" t="str">
            <v>n.a.</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row>
        <row r="127">
          <cell r="I127">
            <v>0</v>
          </cell>
          <cell r="K127">
            <v>20980.482944542859</v>
          </cell>
          <cell r="L127">
            <v>20980.482944542859</v>
          </cell>
          <cell r="M127">
            <v>0</v>
          </cell>
          <cell r="O127">
            <v>13561.536360628574</v>
          </cell>
          <cell r="P127">
            <v>9233.0509195714312</v>
          </cell>
          <cell r="Q127">
            <v>6761.9011928000027</v>
          </cell>
          <cell r="R127">
            <v>0</v>
          </cell>
          <cell r="S127">
            <v>0</v>
          </cell>
          <cell r="AC127">
            <v>0</v>
          </cell>
          <cell r="AD127">
            <v>0</v>
          </cell>
          <cell r="AE127">
            <v>15672.103999999999</v>
          </cell>
          <cell r="AF127">
            <v>14653.704</v>
          </cell>
          <cell r="AG127">
            <v>15560.462857142857</v>
          </cell>
          <cell r="AH127">
            <v>34306.182285714283</v>
          </cell>
          <cell r="AI127">
            <v>41329.562571428571</v>
          </cell>
          <cell r="AJ127">
            <v>36497.465142857138</v>
          </cell>
          <cell r="AK127">
            <v>30976.913999999997</v>
          </cell>
          <cell r="AL127">
            <v>22892.119714285713</v>
          </cell>
          <cell r="AM127">
            <v>0</v>
          </cell>
          <cell r="AN127">
            <v>0</v>
          </cell>
          <cell r="AO127">
            <v>13561.536360628574</v>
          </cell>
          <cell r="AP127">
            <v>9233.0509195714312</v>
          </cell>
          <cell r="AQ127">
            <v>6761.9011928000027</v>
          </cell>
          <cell r="AR127">
            <v>0</v>
          </cell>
          <cell r="AS127">
            <v>0</v>
          </cell>
        </row>
        <row r="128">
          <cell r="D128" t="str">
            <v>Current</v>
          </cell>
          <cell r="X128" t="str">
            <v>Current</v>
          </cell>
        </row>
        <row r="129">
          <cell r="E129" t="str">
            <v>Capitalised Severances</v>
          </cell>
          <cell r="I129">
            <v>0</v>
          </cell>
          <cell r="K129">
            <v>0</v>
          </cell>
          <cell r="L129">
            <v>0</v>
          </cell>
          <cell r="M129">
            <v>0</v>
          </cell>
          <cell r="O129">
            <v>0</v>
          </cell>
          <cell r="P129">
            <v>0</v>
          </cell>
          <cell r="Q129">
            <v>0</v>
          </cell>
          <cell r="R129">
            <v>0</v>
          </cell>
          <cell r="S129">
            <v>0</v>
          </cell>
          <cell r="Y129" t="str">
            <v>Capitalised Severances</v>
          </cell>
          <cell r="AC129" t="str">
            <v>n.a.</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row>
        <row r="130">
          <cell r="E130" t="str">
            <v>Capitalised Abnormals</v>
          </cell>
          <cell r="I130">
            <v>0</v>
          </cell>
          <cell r="K130">
            <v>0</v>
          </cell>
          <cell r="L130">
            <v>0</v>
          </cell>
          <cell r="M130">
            <v>0</v>
          </cell>
          <cell r="O130">
            <v>0</v>
          </cell>
          <cell r="P130">
            <v>0</v>
          </cell>
          <cell r="Q130">
            <v>0</v>
          </cell>
          <cell r="R130">
            <v>0</v>
          </cell>
          <cell r="S130">
            <v>0</v>
          </cell>
          <cell r="Y130" t="str">
            <v>Capitalised Abnormals</v>
          </cell>
          <cell r="AC130" t="str">
            <v>n.a.</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E131" t="str">
            <v>Capitalised Goodwill</v>
          </cell>
          <cell r="I131">
            <v>0</v>
          </cell>
          <cell r="K131">
            <v>0</v>
          </cell>
          <cell r="L131">
            <v>0</v>
          </cell>
          <cell r="M131">
            <v>0</v>
          </cell>
          <cell r="O131">
            <v>0</v>
          </cell>
          <cell r="P131">
            <v>0</v>
          </cell>
          <cell r="Q131">
            <v>0</v>
          </cell>
          <cell r="R131">
            <v>0</v>
          </cell>
          <cell r="S131">
            <v>0</v>
          </cell>
          <cell r="Y131" t="str">
            <v>Capitalised Goodwill</v>
          </cell>
          <cell r="AC131" t="str">
            <v>n.a.</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row>
        <row r="132">
          <cell r="E132" t="str">
            <v>Capitalised Leases</v>
          </cell>
          <cell r="I132">
            <v>0</v>
          </cell>
          <cell r="K132">
            <v>80854.533948184733</v>
          </cell>
          <cell r="L132">
            <v>80854.533948184733</v>
          </cell>
          <cell r="M132">
            <v>0</v>
          </cell>
          <cell r="O132">
            <v>0</v>
          </cell>
          <cell r="P132">
            <v>966.91764705882315</v>
          </cell>
          <cell r="Q132">
            <v>982.38832941176418</v>
          </cell>
          <cell r="R132">
            <v>0</v>
          </cell>
          <cell r="S132">
            <v>0</v>
          </cell>
          <cell r="Y132" t="str">
            <v>Capitalised Leases</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966.91764705882315</v>
          </cell>
          <cell r="AQ132">
            <v>982.38832941176418</v>
          </cell>
          <cell r="AR132">
            <v>0</v>
          </cell>
          <cell r="AS132">
            <v>0</v>
          </cell>
        </row>
        <row r="133">
          <cell r="E133" t="str">
            <v>Smoothed Net Property Revaluations</v>
          </cell>
          <cell r="I133">
            <v>0</v>
          </cell>
          <cell r="K133">
            <v>0</v>
          </cell>
          <cell r="L133">
            <v>0</v>
          </cell>
          <cell r="M133">
            <v>0</v>
          </cell>
          <cell r="O133">
            <v>0</v>
          </cell>
          <cell r="P133">
            <v>0</v>
          </cell>
          <cell r="Q133">
            <v>0</v>
          </cell>
          <cell r="R133">
            <v>0</v>
          </cell>
          <cell r="S133">
            <v>0</v>
          </cell>
          <cell r="Y133" t="str">
            <v>Smoothed Net Property Revaluations</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row>
        <row r="134">
          <cell r="E134" t="str">
            <v>Surplus Cash</v>
          </cell>
          <cell r="I134">
            <v>0</v>
          </cell>
          <cell r="K134">
            <v>0</v>
          </cell>
          <cell r="L134">
            <v>0</v>
          </cell>
          <cell r="M134">
            <v>0</v>
          </cell>
          <cell r="O134">
            <v>0</v>
          </cell>
          <cell r="P134">
            <v>0</v>
          </cell>
          <cell r="Q134">
            <v>0</v>
          </cell>
          <cell r="R134">
            <v>0</v>
          </cell>
          <cell r="S134">
            <v>0</v>
          </cell>
          <cell r="Y134" t="str">
            <v>Surplus Cash</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row>
        <row r="135">
          <cell r="E135" t="str">
            <v>Provision For Dividend</v>
          </cell>
          <cell r="I135">
            <v>0</v>
          </cell>
          <cell r="K135">
            <v>0</v>
          </cell>
          <cell r="L135">
            <v>0</v>
          </cell>
          <cell r="M135">
            <v>0</v>
          </cell>
          <cell r="O135">
            <v>0</v>
          </cell>
          <cell r="P135">
            <v>0</v>
          </cell>
          <cell r="Q135">
            <v>0</v>
          </cell>
          <cell r="R135">
            <v>0</v>
          </cell>
          <cell r="S135">
            <v>0</v>
          </cell>
          <cell r="Y135" t="str">
            <v>Provision For Dividend</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6">
          <cell r="E136" t="str">
            <v>Deferred Tax Asset</v>
          </cell>
          <cell r="I136">
            <v>0</v>
          </cell>
          <cell r="K136">
            <v>0</v>
          </cell>
          <cell r="L136">
            <v>0</v>
          </cell>
          <cell r="M136">
            <v>0</v>
          </cell>
          <cell r="O136">
            <v>0</v>
          </cell>
          <cell r="P136">
            <v>0</v>
          </cell>
          <cell r="Q136">
            <v>0</v>
          </cell>
          <cell r="R136">
            <v>0</v>
          </cell>
          <cell r="S136">
            <v>0</v>
          </cell>
          <cell r="Y136" t="str">
            <v>Deferred Tax Asset</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row>
        <row r="137">
          <cell r="I137">
            <v>0</v>
          </cell>
          <cell r="K137">
            <v>80854.533948184733</v>
          </cell>
          <cell r="L137">
            <v>80854.533948184733</v>
          </cell>
          <cell r="M137">
            <v>0</v>
          </cell>
          <cell r="O137">
            <v>0</v>
          </cell>
          <cell r="P137">
            <v>966.91764705882315</v>
          </cell>
          <cell r="Q137">
            <v>982.38832941176418</v>
          </cell>
          <cell r="R137">
            <v>0</v>
          </cell>
          <cell r="S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966.91764705882315</v>
          </cell>
          <cell r="AQ137">
            <v>982.38832941176418</v>
          </cell>
          <cell r="AR137">
            <v>0</v>
          </cell>
          <cell r="AS137">
            <v>0</v>
          </cell>
        </row>
        <row r="139">
          <cell r="D139" t="str">
            <v>Total EVA Adjustments</v>
          </cell>
          <cell r="I139">
            <v>0</v>
          </cell>
          <cell r="K139">
            <v>101835.0168927276</v>
          </cell>
          <cell r="L139">
            <v>101835.0168927276</v>
          </cell>
          <cell r="M139">
            <v>0</v>
          </cell>
          <cell r="O139">
            <v>13561.536360628574</v>
          </cell>
          <cell r="P139">
            <v>10199.968566630254</v>
          </cell>
          <cell r="Q139">
            <v>7744.2895222117668</v>
          </cell>
          <cell r="R139">
            <v>0</v>
          </cell>
          <cell r="S139">
            <v>0</v>
          </cell>
          <cell r="X139" t="str">
            <v>Total EVA Adjustments</v>
          </cell>
          <cell r="AC139">
            <v>0</v>
          </cell>
          <cell r="AD139">
            <v>0</v>
          </cell>
          <cell r="AE139">
            <v>15672.103999999999</v>
          </cell>
          <cell r="AF139">
            <v>14653.704</v>
          </cell>
          <cell r="AG139">
            <v>15560.462857142857</v>
          </cell>
          <cell r="AH139">
            <v>34306.182285714283</v>
          </cell>
          <cell r="AI139">
            <v>41329.562571428571</v>
          </cell>
          <cell r="AJ139">
            <v>36497.465142857138</v>
          </cell>
          <cell r="AK139">
            <v>30976.913999999997</v>
          </cell>
          <cell r="AL139">
            <v>22892.119714285713</v>
          </cell>
          <cell r="AM139">
            <v>0</v>
          </cell>
          <cell r="AN139">
            <v>0</v>
          </cell>
          <cell r="AO139">
            <v>13561.536360628574</v>
          </cell>
          <cell r="AP139">
            <v>10199.968566630254</v>
          </cell>
          <cell r="AQ139">
            <v>7744.2895222117668</v>
          </cell>
          <cell r="AR139">
            <v>0</v>
          </cell>
          <cell r="AS139">
            <v>0</v>
          </cell>
        </row>
        <row r="141">
          <cell r="D141" t="str">
            <v>Opening ECONOMIC CAPITAL EMPLOYED</v>
          </cell>
          <cell r="I141">
            <v>0</v>
          </cell>
          <cell r="K141">
            <v>101835.0168927276</v>
          </cell>
          <cell r="L141">
            <v>101835.0168927276</v>
          </cell>
          <cell r="M141">
            <v>0</v>
          </cell>
          <cell r="O141">
            <v>13561.536360628574</v>
          </cell>
          <cell r="P141">
            <v>10199.968566630254</v>
          </cell>
          <cell r="Q141">
            <v>7744.2895222117668</v>
          </cell>
          <cell r="R141">
            <v>0</v>
          </cell>
          <cell r="S141">
            <v>0</v>
          </cell>
          <cell r="X141" t="str">
            <v>Opening ECONOMIC CAPITAL EMPLOYED</v>
          </cell>
          <cell r="AC141">
            <v>0</v>
          </cell>
          <cell r="AD141">
            <v>0</v>
          </cell>
          <cell r="AE141">
            <v>15672.103999999999</v>
          </cell>
          <cell r="AF141">
            <v>14653.704</v>
          </cell>
          <cell r="AG141">
            <v>15560.462857142857</v>
          </cell>
          <cell r="AH141">
            <v>34306.182285714283</v>
          </cell>
          <cell r="AI141">
            <v>41329.562571428571</v>
          </cell>
          <cell r="AJ141">
            <v>36497.465142857138</v>
          </cell>
          <cell r="AK141">
            <v>30976.913999999997</v>
          </cell>
          <cell r="AL141">
            <v>22892.119714285713</v>
          </cell>
          <cell r="AM141">
            <v>0</v>
          </cell>
          <cell r="AN141">
            <v>0</v>
          </cell>
          <cell r="AO141">
            <v>13561.536360628574</v>
          </cell>
          <cell r="AP141">
            <v>10199.968566630254</v>
          </cell>
          <cell r="AQ141">
            <v>7744.2895222117668</v>
          </cell>
          <cell r="AR141">
            <v>0</v>
          </cell>
          <cell r="AS141">
            <v>0</v>
          </cell>
        </row>
        <row r="143">
          <cell r="B143" t="str">
            <v>NOTE:</v>
          </cell>
          <cell r="F143" t="str">
            <v>The Business Unit CoC Rate has been used, Year Opening Capital Employed has been used, Support Group costs have been allocated where possible, and</v>
          </cell>
          <cell r="V143" t="str">
            <v>NOTE:</v>
          </cell>
          <cell r="Z143" t="str">
            <v>The Business Unit CoC Rate has been used, Year Opening Capital Employed has been used, Support Group costs have been allocated where possible, and</v>
          </cell>
        </row>
        <row r="144">
          <cell r="F144" t="str">
            <v>Rent Charges Paid to NZPPL have been capitalised in the business unit (In NZPPL, the capitalisation affect of these Rent Charges has been reversed).</v>
          </cell>
          <cell r="Z144" t="str">
            <v>Rent Charges Paid to NZPPL have been capitalised in the business unit (In NZPPL, the capitalisation affect of these Rent Charges has been reversed).</v>
          </cell>
        </row>
        <row r="157">
          <cell r="C157" t="str">
            <v>STATEMENT OF ECONOMIC PERFORMANCE</v>
          </cell>
          <cell r="W157" t="str">
            <v>STATEMENT OF ECONOMIC PERFORMANCE</v>
          </cell>
        </row>
        <row r="159">
          <cell r="E159" t="str">
            <v>External Revenue</v>
          </cell>
          <cell r="I159">
            <v>0</v>
          </cell>
          <cell r="K159">
            <v>0</v>
          </cell>
          <cell r="L159">
            <v>0</v>
          </cell>
          <cell r="M159">
            <v>0</v>
          </cell>
          <cell r="O159">
            <v>0</v>
          </cell>
          <cell r="P159">
            <v>0</v>
          </cell>
          <cell r="Q159">
            <v>0</v>
          </cell>
          <cell r="R159">
            <v>0</v>
          </cell>
          <cell r="S159">
            <v>0</v>
          </cell>
          <cell r="Y159" t="str">
            <v>External Revenue</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row>
        <row r="160">
          <cell r="E160" t="str">
            <v>Internal Revenue</v>
          </cell>
          <cell r="I160">
            <v>0</v>
          </cell>
          <cell r="K160">
            <v>0</v>
          </cell>
          <cell r="L160">
            <v>0</v>
          </cell>
          <cell r="M160">
            <v>0</v>
          </cell>
          <cell r="O160">
            <v>0</v>
          </cell>
          <cell r="P160">
            <v>0</v>
          </cell>
          <cell r="Q160">
            <v>0</v>
          </cell>
          <cell r="R160">
            <v>0</v>
          </cell>
          <cell r="S160">
            <v>0</v>
          </cell>
          <cell r="Y160" t="str">
            <v>Internal Revenue</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row>
        <row r="161">
          <cell r="E161" t="str">
            <v>Revenue Eliminations</v>
          </cell>
          <cell r="I161">
            <v>0</v>
          </cell>
          <cell r="K161">
            <v>0</v>
          </cell>
          <cell r="L161">
            <v>0</v>
          </cell>
          <cell r="M161">
            <v>0</v>
          </cell>
          <cell r="O161">
            <v>0</v>
          </cell>
          <cell r="P161">
            <v>0</v>
          </cell>
          <cell r="Q161">
            <v>0</v>
          </cell>
          <cell r="R161">
            <v>0</v>
          </cell>
          <cell r="S161">
            <v>0</v>
          </cell>
          <cell r="Y161" t="str">
            <v>Revenue Eliminations</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row>
        <row r="162">
          <cell r="D162" t="str">
            <v>Total Revenue</v>
          </cell>
          <cell r="I162">
            <v>0</v>
          </cell>
          <cell r="K162">
            <v>0</v>
          </cell>
          <cell r="L162">
            <v>0</v>
          </cell>
          <cell r="M162">
            <v>0</v>
          </cell>
          <cell r="O162">
            <v>0</v>
          </cell>
          <cell r="P162">
            <v>0</v>
          </cell>
          <cell r="Q162">
            <v>0</v>
          </cell>
          <cell r="R162">
            <v>0</v>
          </cell>
          <cell r="S162">
            <v>0</v>
          </cell>
          <cell r="X162" t="str">
            <v>Total Revenue</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row>
        <row r="164">
          <cell r="E164" t="str">
            <v>Personnel Costs</v>
          </cell>
          <cell r="I164">
            <v>0</v>
          </cell>
          <cell r="K164">
            <v>0</v>
          </cell>
          <cell r="L164">
            <v>0</v>
          </cell>
          <cell r="M164">
            <v>0</v>
          </cell>
          <cell r="O164">
            <v>3113.6229999999996</v>
          </cell>
          <cell r="P164">
            <v>3195.482082</v>
          </cell>
          <cell r="Q164">
            <v>3277.935799628</v>
          </cell>
          <cell r="R164">
            <v>0</v>
          </cell>
          <cell r="S164">
            <v>0</v>
          </cell>
          <cell r="Y164" t="str">
            <v>Personnel Costs</v>
          </cell>
          <cell r="AC164">
            <v>0</v>
          </cell>
          <cell r="AD164">
            <v>0</v>
          </cell>
          <cell r="AE164">
            <v>0</v>
          </cell>
          <cell r="AF164">
            <v>0</v>
          </cell>
          <cell r="AG164">
            <v>0</v>
          </cell>
          <cell r="AH164">
            <v>0</v>
          </cell>
          <cell r="AI164">
            <v>0</v>
          </cell>
          <cell r="AJ164">
            <v>0</v>
          </cell>
          <cell r="AK164">
            <v>0</v>
          </cell>
          <cell r="AL164">
            <v>0</v>
          </cell>
          <cell r="AM164">
            <v>0</v>
          </cell>
          <cell r="AN164">
            <v>0</v>
          </cell>
          <cell r="AO164">
            <v>3113.6229999999996</v>
          </cell>
          <cell r="AP164">
            <v>3195.482082</v>
          </cell>
          <cell r="AQ164">
            <v>3277.935799628</v>
          </cell>
          <cell r="AR164">
            <v>0</v>
          </cell>
          <cell r="AS164">
            <v>0</v>
          </cell>
        </row>
        <row r="165">
          <cell r="E165" t="str">
            <v>Historical Severances</v>
          </cell>
          <cell r="I165">
            <v>0</v>
          </cell>
          <cell r="K165">
            <v>7481.5403171428561</v>
          </cell>
          <cell r="L165">
            <v>7481.5403171428561</v>
          </cell>
          <cell r="M165">
            <v>0</v>
          </cell>
          <cell r="O165">
            <v>4947.4831742857132</v>
          </cell>
          <cell r="P165">
            <v>3688.2831742857143</v>
          </cell>
          <cell r="Q165">
            <v>3047.9403171428567</v>
          </cell>
          <cell r="R165">
            <v>0</v>
          </cell>
          <cell r="S165">
            <v>0</v>
          </cell>
          <cell r="Y165" t="str">
            <v>Historical Severances</v>
          </cell>
          <cell r="AC165">
            <v>0</v>
          </cell>
          <cell r="AD165">
            <v>0</v>
          </cell>
          <cell r="AE165">
            <v>3341.6</v>
          </cell>
          <cell r="AF165">
            <v>3601.8285714285712</v>
          </cell>
          <cell r="AG165">
            <v>4309.7142857142853</v>
          </cell>
          <cell r="AH165">
            <v>6843.7714285714283</v>
          </cell>
          <cell r="AI165">
            <v>8102.9714285714281</v>
          </cell>
          <cell r="AJ165">
            <v>8743.3142857142848</v>
          </cell>
          <cell r="AK165">
            <v>9328.3428571428558</v>
          </cell>
          <cell r="AL165">
            <v>6108.5999999999995</v>
          </cell>
          <cell r="AM165">
            <v>0</v>
          </cell>
          <cell r="AN165">
            <v>0</v>
          </cell>
          <cell r="AO165">
            <v>4947.4831742857132</v>
          </cell>
          <cell r="AP165">
            <v>3688.2831742857143</v>
          </cell>
          <cell r="AQ165">
            <v>3047.9403171428567</v>
          </cell>
          <cell r="AR165">
            <v>0</v>
          </cell>
          <cell r="AS165">
            <v>0</v>
          </cell>
        </row>
        <row r="166">
          <cell r="E166" t="str">
            <v>Accommodation (Excl. External Leases)</v>
          </cell>
          <cell r="I166">
            <v>0</v>
          </cell>
          <cell r="K166">
            <v>0</v>
          </cell>
          <cell r="L166">
            <v>0</v>
          </cell>
          <cell r="M166">
            <v>0</v>
          </cell>
          <cell r="O166">
            <v>110.99999999999996</v>
          </cell>
          <cell r="P166">
            <v>112.77599999999998</v>
          </cell>
          <cell r="Q166">
            <v>114.35486399999996</v>
          </cell>
          <cell r="R166">
            <v>0</v>
          </cell>
          <cell r="S166">
            <v>0</v>
          </cell>
          <cell r="Y166" t="str">
            <v>Accommodation (Excl. External Leases)</v>
          </cell>
          <cell r="AC166">
            <v>0</v>
          </cell>
          <cell r="AD166">
            <v>0</v>
          </cell>
          <cell r="AE166">
            <v>0</v>
          </cell>
          <cell r="AF166">
            <v>0</v>
          </cell>
          <cell r="AG166">
            <v>0</v>
          </cell>
          <cell r="AH166">
            <v>0</v>
          </cell>
          <cell r="AI166">
            <v>0</v>
          </cell>
          <cell r="AJ166">
            <v>0</v>
          </cell>
          <cell r="AK166">
            <v>0</v>
          </cell>
          <cell r="AL166">
            <v>0</v>
          </cell>
          <cell r="AM166">
            <v>0</v>
          </cell>
          <cell r="AN166">
            <v>0</v>
          </cell>
          <cell r="AO166">
            <v>110.99999999999996</v>
          </cell>
          <cell r="AP166">
            <v>112.77599999999998</v>
          </cell>
          <cell r="AQ166">
            <v>114.35486399999996</v>
          </cell>
          <cell r="AR166">
            <v>0</v>
          </cell>
          <cell r="AS166">
            <v>0</v>
          </cell>
        </row>
        <row r="167">
          <cell r="E167" t="str">
            <v>Depreciation</v>
          </cell>
          <cell r="I167">
            <v>0</v>
          </cell>
          <cell r="K167">
            <v>0</v>
          </cell>
          <cell r="L167">
            <v>0</v>
          </cell>
          <cell r="M167">
            <v>0</v>
          </cell>
          <cell r="O167">
            <v>141.07199999999997</v>
          </cell>
          <cell r="P167">
            <v>144.10567199999997</v>
          </cell>
          <cell r="Q167">
            <v>147.09595840799994</v>
          </cell>
          <cell r="R167">
            <v>0</v>
          </cell>
          <cell r="S167">
            <v>0</v>
          </cell>
          <cell r="Y167" t="str">
            <v>Depreciation</v>
          </cell>
          <cell r="AC167">
            <v>0</v>
          </cell>
          <cell r="AD167">
            <v>0</v>
          </cell>
          <cell r="AE167">
            <v>0</v>
          </cell>
          <cell r="AF167">
            <v>0</v>
          </cell>
          <cell r="AG167">
            <v>0</v>
          </cell>
          <cell r="AH167">
            <v>0</v>
          </cell>
          <cell r="AI167">
            <v>0</v>
          </cell>
          <cell r="AJ167">
            <v>0</v>
          </cell>
          <cell r="AK167">
            <v>0</v>
          </cell>
          <cell r="AL167">
            <v>0</v>
          </cell>
          <cell r="AM167">
            <v>0</v>
          </cell>
          <cell r="AN167">
            <v>0</v>
          </cell>
          <cell r="AO167">
            <v>141.07199999999997</v>
          </cell>
          <cell r="AP167">
            <v>144.10567199999997</v>
          </cell>
          <cell r="AQ167">
            <v>147.09595840799994</v>
          </cell>
          <cell r="AR167">
            <v>0</v>
          </cell>
          <cell r="AS167">
            <v>0</v>
          </cell>
        </row>
        <row r="168">
          <cell r="E168" t="str">
            <v>Other External Expenditure</v>
          </cell>
          <cell r="I168">
            <v>0</v>
          </cell>
          <cell r="K168">
            <v>0</v>
          </cell>
          <cell r="L168">
            <v>0</v>
          </cell>
          <cell r="M168">
            <v>0</v>
          </cell>
          <cell r="O168">
            <v>1157.0629999999992</v>
          </cell>
          <cell r="P168">
            <v>1175.576008</v>
          </cell>
          <cell r="Q168">
            <v>1192.0340721119996</v>
          </cell>
          <cell r="R168">
            <v>0</v>
          </cell>
          <cell r="S168">
            <v>0</v>
          </cell>
          <cell r="Y168" t="str">
            <v>Other External Expenditure</v>
          </cell>
          <cell r="AC168">
            <v>0</v>
          </cell>
          <cell r="AD168">
            <v>0</v>
          </cell>
          <cell r="AE168">
            <v>0</v>
          </cell>
          <cell r="AF168">
            <v>0</v>
          </cell>
          <cell r="AG168">
            <v>0</v>
          </cell>
          <cell r="AH168">
            <v>0</v>
          </cell>
          <cell r="AI168">
            <v>0</v>
          </cell>
          <cell r="AJ168">
            <v>0</v>
          </cell>
          <cell r="AK168">
            <v>0</v>
          </cell>
          <cell r="AL168">
            <v>0</v>
          </cell>
          <cell r="AM168">
            <v>0</v>
          </cell>
          <cell r="AN168">
            <v>0</v>
          </cell>
          <cell r="AO168">
            <v>1157.0629999999992</v>
          </cell>
          <cell r="AP168">
            <v>1175.576008</v>
          </cell>
          <cell r="AQ168">
            <v>1192.0340721119996</v>
          </cell>
          <cell r="AR168">
            <v>0</v>
          </cell>
          <cell r="AS168">
            <v>0</v>
          </cell>
        </row>
        <row r="169">
          <cell r="E169" t="str">
            <v>Internal Expenditure</v>
          </cell>
          <cell r="I169">
            <v>0</v>
          </cell>
          <cell r="K169">
            <v>0</v>
          </cell>
          <cell r="L169">
            <v>0</v>
          </cell>
          <cell r="M169">
            <v>0</v>
          </cell>
          <cell r="O169">
            <v>2179.6070000000004</v>
          </cell>
          <cell r="P169">
            <v>0</v>
          </cell>
          <cell r="Q169">
            <v>0</v>
          </cell>
          <cell r="R169">
            <v>0</v>
          </cell>
          <cell r="S169">
            <v>0</v>
          </cell>
          <cell r="Y169" t="str">
            <v>Internal Expenditure</v>
          </cell>
          <cell r="AC169">
            <v>0</v>
          </cell>
          <cell r="AD169">
            <v>0</v>
          </cell>
          <cell r="AE169">
            <v>0</v>
          </cell>
          <cell r="AF169">
            <v>0</v>
          </cell>
          <cell r="AG169">
            <v>0</v>
          </cell>
          <cell r="AH169">
            <v>0</v>
          </cell>
          <cell r="AI169">
            <v>0</v>
          </cell>
          <cell r="AJ169">
            <v>0</v>
          </cell>
          <cell r="AK169">
            <v>0</v>
          </cell>
          <cell r="AL169">
            <v>0</v>
          </cell>
          <cell r="AM169">
            <v>0</v>
          </cell>
          <cell r="AN169">
            <v>0</v>
          </cell>
          <cell r="AO169">
            <v>2179.6070000000004</v>
          </cell>
          <cell r="AP169">
            <v>0</v>
          </cell>
          <cell r="AQ169">
            <v>0</v>
          </cell>
          <cell r="AR169">
            <v>0</v>
          </cell>
          <cell r="AS169">
            <v>0</v>
          </cell>
        </row>
        <row r="170">
          <cell r="E170" t="str">
            <v>Expenditure Eliminations</v>
          </cell>
          <cell r="I170">
            <v>0</v>
          </cell>
          <cell r="K170">
            <v>0</v>
          </cell>
          <cell r="L170">
            <v>0</v>
          </cell>
          <cell r="M170">
            <v>0</v>
          </cell>
          <cell r="O170">
            <v>0</v>
          </cell>
          <cell r="P170">
            <v>0</v>
          </cell>
          <cell r="Q170">
            <v>0</v>
          </cell>
          <cell r="R170">
            <v>0</v>
          </cell>
          <cell r="S170">
            <v>0</v>
          </cell>
          <cell r="Y170" t="str">
            <v>Expenditure Eliminations</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row>
        <row r="171">
          <cell r="D171" t="str">
            <v>Total Expenditure</v>
          </cell>
          <cell r="I171">
            <v>0</v>
          </cell>
          <cell r="K171">
            <v>7481.5403171428561</v>
          </cell>
          <cell r="L171">
            <v>7481.5403171428561</v>
          </cell>
          <cell r="M171">
            <v>0</v>
          </cell>
          <cell r="O171">
            <v>11649.848174285711</v>
          </cell>
          <cell r="P171">
            <v>8316.2229362857142</v>
          </cell>
          <cell r="Q171">
            <v>7779.3610112908555</v>
          </cell>
          <cell r="R171">
            <v>0</v>
          </cell>
          <cell r="S171">
            <v>0</v>
          </cell>
          <cell r="X171" t="str">
            <v>Total Expenditure</v>
          </cell>
          <cell r="AC171">
            <v>0</v>
          </cell>
          <cell r="AD171">
            <v>0</v>
          </cell>
          <cell r="AE171">
            <v>3341.6</v>
          </cell>
          <cell r="AF171">
            <v>3601.8285714285712</v>
          </cell>
          <cell r="AG171">
            <v>4309.7142857142853</v>
          </cell>
          <cell r="AH171">
            <v>6843.7714285714283</v>
          </cell>
          <cell r="AI171">
            <v>8102.9714285714281</v>
          </cell>
          <cell r="AJ171">
            <v>8743.3142857142848</v>
          </cell>
          <cell r="AK171">
            <v>9328.3428571428558</v>
          </cell>
          <cell r="AL171">
            <v>6108.5999999999995</v>
          </cell>
          <cell r="AM171">
            <v>0</v>
          </cell>
          <cell r="AN171">
            <v>0</v>
          </cell>
          <cell r="AO171">
            <v>11649.848174285711</v>
          </cell>
          <cell r="AP171">
            <v>8316.2229362857142</v>
          </cell>
          <cell r="AQ171">
            <v>7779.3610112908555</v>
          </cell>
          <cell r="AR171">
            <v>0</v>
          </cell>
          <cell r="AS171">
            <v>0</v>
          </cell>
        </row>
        <row r="173">
          <cell r="D173" t="str">
            <v>Gross Contribution</v>
          </cell>
          <cell r="I173">
            <v>0</v>
          </cell>
          <cell r="K173">
            <v>-7481.5403171428561</v>
          </cell>
          <cell r="L173">
            <v>-7481.5403171428561</v>
          </cell>
          <cell r="M173">
            <v>0</v>
          </cell>
          <cell r="O173">
            <v>-11649.848174285711</v>
          </cell>
          <cell r="P173">
            <v>-8316.2229362857142</v>
          </cell>
          <cell r="Q173">
            <v>-7779.3610112908555</v>
          </cell>
          <cell r="R173">
            <v>0</v>
          </cell>
          <cell r="S173">
            <v>0</v>
          </cell>
          <cell r="X173" t="str">
            <v>Gross Contribution</v>
          </cell>
          <cell r="AC173">
            <v>0</v>
          </cell>
          <cell r="AD173">
            <v>0</v>
          </cell>
          <cell r="AE173">
            <v>-3341.6</v>
          </cell>
          <cell r="AF173">
            <v>-3601.8285714285712</v>
          </cell>
          <cell r="AG173">
            <v>-4309.7142857142853</v>
          </cell>
          <cell r="AH173">
            <v>-6843.7714285714283</v>
          </cell>
          <cell r="AI173">
            <v>-8102.9714285714281</v>
          </cell>
          <cell r="AJ173">
            <v>-8743.3142857142848</v>
          </cell>
          <cell r="AK173">
            <v>-9328.3428571428558</v>
          </cell>
          <cell r="AL173">
            <v>-6108.5999999999995</v>
          </cell>
          <cell r="AM173">
            <v>0</v>
          </cell>
          <cell r="AN173">
            <v>0</v>
          </cell>
          <cell r="AO173">
            <v>-11649.848174285711</v>
          </cell>
          <cell r="AP173">
            <v>-8316.2229362857142</v>
          </cell>
          <cell r="AQ173">
            <v>-7779.3610112908555</v>
          </cell>
          <cell r="AR173">
            <v>0</v>
          </cell>
          <cell r="AS173">
            <v>0</v>
          </cell>
        </row>
        <row r="175">
          <cell r="E175" t="str">
            <v>Historical Abnormal Items</v>
          </cell>
          <cell r="I175">
            <v>0</v>
          </cell>
          <cell r="K175">
            <v>-3591.5142857142855</v>
          </cell>
          <cell r="L175">
            <v>-3591.5142857142855</v>
          </cell>
          <cell r="M175">
            <v>0</v>
          </cell>
          <cell r="O175">
            <v>-1512.9428571428573</v>
          </cell>
          <cell r="P175">
            <v>0</v>
          </cell>
          <cell r="Q175">
            <v>0</v>
          </cell>
          <cell r="R175">
            <v>0</v>
          </cell>
          <cell r="S175">
            <v>0</v>
          </cell>
          <cell r="Y175" t="str">
            <v>Historical Abnormal Items</v>
          </cell>
          <cell r="AC175">
            <v>0</v>
          </cell>
          <cell r="AD175">
            <v>0</v>
          </cell>
          <cell r="AE175">
            <v>0</v>
          </cell>
          <cell r="AF175">
            <v>0</v>
          </cell>
          <cell r="AG175">
            <v>0</v>
          </cell>
          <cell r="AH175">
            <v>-2078.5714285714284</v>
          </cell>
          <cell r="AI175">
            <v>-3591.5142857142855</v>
          </cell>
          <cell r="AJ175">
            <v>-3591.5142857142855</v>
          </cell>
          <cell r="AK175">
            <v>-3591.5142857142855</v>
          </cell>
          <cell r="AL175">
            <v>-3591.5142857142855</v>
          </cell>
          <cell r="AM175">
            <v>0</v>
          </cell>
          <cell r="AN175">
            <v>0</v>
          </cell>
          <cell r="AO175">
            <v>-1512.9428571428573</v>
          </cell>
          <cell r="AP175">
            <v>0</v>
          </cell>
          <cell r="AQ175">
            <v>0</v>
          </cell>
          <cell r="AR175">
            <v>0</v>
          </cell>
          <cell r="AS175">
            <v>0</v>
          </cell>
        </row>
        <row r="176">
          <cell r="E176" t="str">
            <v>Smoothed Property Writedowns</v>
          </cell>
          <cell r="I176">
            <v>0</v>
          </cell>
          <cell r="K176">
            <v>0</v>
          </cell>
          <cell r="L176">
            <v>0</v>
          </cell>
          <cell r="M176">
            <v>0</v>
          </cell>
          <cell r="O176">
            <v>0</v>
          </cell>
          <cell r="P176">
            <v>0</v>
          </cell>
          <cell r="Q176">
            <v>0</v>
          </cell>
          <cell r="R176">
            <v>0</v>
          </cell>
          <cell r="S176">
            <v>0</v>
          </cell>
          <cell r="Y176" t="str">
            <v>Smoothed Property Writedowns</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row>
        <row r="177">
          <cell r="E177" t="str">
            <v>Smoothed Property Revaluations</v>
          </cell>
          <cell r="I177">
            <v>0</v>
          </cell>
          <cell r="K177">
            <v>0</v>
          </cell>
          <cell r="L177">
            <v>0</v>
          </cell>
          <cell r="M177">
            <v>0</v>
          </cell>
          <cell r="O177">
            <v>0</v>
          </cell>
          <cell r="P177">
            <v>0</v>
          </cell>
          <cell r="Q177">
            <v>0</v>
          </cell>
          <cell r="R177">
            <v>0</v>
          </cell>
          <cell r="S177">
            <v>0</v>
          </cell>
          <cell r="Y177" t="str">
            <v>Smoothed Property Revaluations</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row>
        <row r="178">
          <cell r="E178" t="str">
            <v>Gain/(Loss) on sale of Property</v>
          </cell>
          <cell r="I178">
            <v>0</v>
          </cell>
          <cell r="K178">
            <v>0</v>
          </cell>
          <cell r="L178">
            <v>0</v>
          </cell>
          <cell r="M178">
            <v>0</v>
          </cell>
          <cell r="O178">
            <v>0</v>
          </cell>
          <cell r="P178">
            <v>0</v>
          </cell>
          <cell r="Q178">
            <v>0</v>
          </cell>
          <cell r="R178">
            <v>0</v>
          </cell>
          <cell r="S178">
            <v>0</v>
          </cell>
          <cell r="Y178" t="str">
            <v>Gain/(Loss) on sale of Property</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row>
        <row r="179">
          <cell r="D179" t="str">
            <v>Earnings From Operations</v>
          </cell>
          <cell r="I179">
            <v>0</v>
          </cell>
          <cell r="K179">
            <v>-11073.054602857141</v>
          </cell>
          <cell r="L179">
            <v>-11073.054602857141</v>
          </cell>
          <cell r="M179">
            <v>0</v>
          </cell>
          <cell r="O179">
            <v>-13162.791031428569</v>
          </cell>
          <cell r="P179">
            <v>-8316.2229362857142</v>
          </cell>
          <cell r="Q179">
            <v>-7779.3610112908555</v>
          </cell>
          <cell r="R179">
            <v>0</v>
          </cell>
          <cell r="S179">
            <v>0</v>
          </cell>
          <cell r="X179" t="str">
            <v>Earnings From Operations</v>
          </cell>
          <cell r="AC179">
            <v>0</v>
          </cell>
          <cell r="AD179">
            <v>0</v>
          </cell>
          <cell r="AE179">
            <v>-3341.6</v>
          </cell>
          <cell r="AF179">
            <v>-3601.8285714285712</v>
          </cell>
          <cell r="AG179">
            <v>-4309.7142857142853</v>
          </cell>
          <cell r="AH179">
            <v>-8922.3428571428558</v>
          </cell>
          <cell r="AI179">
            <v>-11694.485714285714</v>
          </cell>
          <cell r="AJ179">
            <v>-12334.82857142857</v>
          </cell>
          <cell r="AK179">
            <v>-12919.857142857141</v>
          </cell>
          <cell r="AL179">
            <v>-9700.1142857142841</v>
          </cell>
          <cell r="AM179">
            <v>0</v>
          </cell>
          <cell r="AN179">
            <v>0</v>
          </cell>
          <cell r="AO179">
            <v>-13162.791031428569</v>
          </cell>
          <cell r="AP179">
            <v>-8316.2229362857142</v>
          </cell>
          <cell r="AQ179">
            <v>-7779.3610112908555</v>
          </cell>
          <cell r="AR179">
            <v>0</v>
          </cell>
          <cell r="AS179">
            <v>0</v>
          </cell>
        </row>
        <row r="181">
          <cell r="E181" t="str">
            <v>Less Cash Operating Tax</v>
          </cell>
          <cell r="I181">
            <v>0</v>
          </cell>
          <cell r="K181">
            <v>7346.8041285689142</v>
          </cell>
          <cell r="L181">
            <v>-4580.1020738086036</v>
          </cell>
          <cell r="M181">
            <v>0</v>
          </cell>
          <cell r="O181">
            <v>-4343.721040371428</v>
          </cell>
          <cell r="P181">
            <v>-2744.3535689742857</v>
          </cell>
          <cell r="Q181">
            <v>-2567.1891337259831</v>
          </cell>
          <cell r="R181">
            <v>0</v>
          </cell>
          <cell r="S181">
            <v>0</v>
          </cell>
          <cell r="Y181" t="str">
            <v>Less Cash Operating Tax</v>
          </cell>
          <cell r="AC181">
            <v>0</v>
          </cell>
          <cell r="AD181">
            <v>7719.0960000000005</v>
          </cell>
          <cell r="AE181">
            <v>-501.6</v>
          </cell>
          <cell r="AF181">
            <v>446.61257142857153</v>
          </cell>
          <cell r="AG181">
            <v>9232.9662857142866</v>
          </cell>
          <cell r="AH181">
            <v>3459.2768571428569</v>
          </cell>
          <cell r="AI181">
            <v>-2379.9882857142857</v>
          </cell>
          <cell r="AJ181">
            <v>-2719.0774285714283</v>
          </cell>
          <cell r="AK181">
            <v>-3982.062857142857</v>
          </cell>
          <cell r="AL181">
            <v>-2968.7177142857145</v>
          </cell>
          <cell r="AM181">
            <v>0</v>
          </cell>
          <cell r="AN181">
            <v>0</v>
          </cell>
          <cell r="AO181">
            <v>-4343.721040371428</v>
          </cell>
          <cell r="AP181">
            <v>-2744.3535689742857</v>
          </cell>
          <cell r="AQ181">
            <v>-2567.1891337259831</v>
          </cell>
          <cell r="AR181">
            <v>0</v>
          </cell>
          <cell r="AS181">
            <v>0</v>
          </cell>
        </row>
        <row r="182">
          <cell r="E182" t="str">
            <v>Associates Profit/(Loss)</v>
          </cell>
          <cell r="I182">
            <v>0</v>
          </cell>
          <cell r="K182">
            <v>0</v>
          </cell>
          <cell r="L182">
            <v>0</v>
          </cell>
          <cell r="M182">
            <v>0</v>
          </cell>
          <cell r="O182">
            <v>0</v>
          </cell>
          <cell r="P182">
            <v>0</v>
          </cell>
          <cell r="Q182">
            <v>0</v>
          </cell>
          <cell r="R182">
            <v>0</v>
          </cell>
          <cell r="S182">
            <v>0</v>
          </cell>
          <cell r="Y182" t="str">
            <v>Associates Profit/(Loss)</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row>
        <row r="184">
          <cell r="D184" t="str">
            <v>Net Operating Profit After Tax</v>
          </cell>
          <cell r="I184">
            <v>0</v>
          </cell>
          <cell r="K184">
            <v>-18419.858731426055</v>
          </cell>
          <cell r="L184">
            <v>-6492.9525290485371</v>
          </cell>
          <cell r="M184">
            <v>0</v>
          </cell>
          <cell r="O184">
            <v>-8819.069991057142</v>
          </cell>
          <cell r="P184">
            <v>-5571.8693673114285</v>
          </cell>
          <cell r="Q184">
            <v>-5212.1718775648724</v>
          </cell>
          <cell r="R184">
            <v>0</v>
          </cell>
          <cell r="S184">
            <v>0</v>
          </cell>
          <cell r="X184" t="str">
            <v>Net Operating Profit After Tax</v>
          </cell>
          <cell r="AC184">
            <v>0</v>
          </cell>
          <cell r="AD184">
            <v>-7719.0960000000005</v>
          </cell>
          <cell r="AE184">
            <v>-2840</v>
          </cell>
          <cell r="AF184">
            <v>-4048.4411428571429</v>
          </cell>
          <cell r="AG184">
            <v>-13542.680571428573</v>
          </cell>
          <cell r="AH184">
            <v>-12381.619714285713</v>
          </cell>
          <cell r="AI184">
            <v>-9314.4974285714288</v>
          </cell>
          <cell r="AJ184">
            <v>-9615.7511428571415</v>
          </cell>
          <cell r="AK184">
            <v>-8937.7942857142843</v>
          </cell>
          <cell r="AL184">
            <v>-6731.3965714285696</v>
          </cell>
          <cell r="AM184">
            <v>0</v>
          </cell>
          <cell r="AN184">
            <v>0</v>
          </cell>
          <cell r="AO184">
            <v>-8819.069991057142</v>
          </cell>
          <cell r="AP184">
            <v>-5571.8693673114285</v>
          </cell>
          <cell r="AQ184">
            <v>-5212.1718775648724</v>
          </cell>
          <cell r="AR184">
            <v>0</v>
          </cell>
          <cell r="AS184">
            <v>0</v>
          </cell>
        </row>
        <row r="186">
          <cell r="E186" t="str">
            <v>Support Group NOPAT</v>
          </cell>
          <cell r="I186">
            <v>0</v>
          </cell>
          <cell r="K186">
            <v>-2806.0425905022616</v>
          </cell>
          <cell r="L186">
            <v>-2806.0425905022616</v>
          </cell>
          <cell r="M186">
            <v>0</v>
          </cell>
          <cell r="O186">
            <v>0</v>
          </cell>
          <cell r="P186">
            <v>0</v>
          </cell>
          <cell r="Q186">
            <v>0</v>
          </cell>
          <cell r="R186">
            <v>0</v>
          </cell>
          <cell r="S186">
            <v>0</v>
          </cell>
          <cell r="Y186" t="str">
            <v>Support Group NOPAT</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row>
        <row r="188">
          <cell r="D188" t="str">
            <v>Adjusted Net Operating Profit After Tax</v>
          </cell>
          <cell r="I188">
            <v>0</v>
          </cell>
          <cell r="K188">
            <v>-21225.901321928315</v>
          </cell>
          <cell r="L188">
            <v>-9298.9951195507983</v>
          </cell>
          <cell r="M188">
            <v>0</v>
          </cell>
          <cell r="O188">
            <v>-8819.069991057142</v>
          </cell>
          <cell r="P188">
            <v>-5571.8693673114285</v>
          </cell>
          <cell r="Q188">
            <v>-5212.1718775648724</v>
          </cell>
          <cell r="R188">
            <v>0</v>
          </cell>
          <cell r="S188">
            <v>0</v>
          </cell>
          <cell r="X188" t="str">
            <v>Adjusted Net Operating Profit After Tax</v>
          </cell>
          <cell r="AC188">
            <v>0</v>
          </cell>
          <cell r="AD188">
            <v>-7719.0960000000005</v>
          </cell>
          <cell r="AE188">
            <v>-2840</v>
          </cell>
          <cell r="AF188">
            <v>-4048.4411428571429</v>
          </cell>
          <cell r="AG188">
            <v>-13542.680571428573</v>
          </cell>
          <cell r="AH188">
            <v>-12381.619714285713</v>
          </cell>
          <cell r="AI188">
            <v>-9314.4974285714288</v>
          </cell>
          <cell r="AJ188">
            <v>-9615.7511428571415</v>
          </cell>
          <cell r="AK188">
            <v>-8937.7942857142843</v>
          </cell>
          <cell r="AL188">
            <v>-6731.3965714285696</v>
          </cell>
          <cell r="AM188">
            <v>0</v>
          </cell>
          <cell r="AN188">
            <v>0</v>
          </cell>
          <cell r="AO188">
            <v>-8819.069991057142</v>
          </cell>
          <cell r="AP188">
            <v>-5571.8693673114285</v>
          </cell>
          <cell r="AQ188">
            <v>-5212.1718775648724</v>
          </cell>
          <cell r="AR188">
            <v>0</v>
          </cell>
          <cell r="AS188">
            <v>0</v>
          </cell>
        </row>
        <row r="190">
          <cell r="E190" t="str">
            <v>Less Capital Charge</v>
          </cell>
          <cell r="I190">
            <v>0</v>
          </cell>
          <cell r="K190">
            <v>11609.191925770945</v>
          </cell>
          <cell r="L190">
            <v>11609.191925770945</v>
          </cell>
          <cell r="M190">
            <v>0</v>
          </cell>
          <cell r="O190">
            <v>1342.5920997022288</v>
          </cell>
          <cell r="P190">
            <v>1009.7968880963952</v>
          </cell>
          <cell r="Q190">
            <v>766.68466269896498</v>
          </cell>
          <cell r="R190">
            <v>0</v>
          </cell>
          <cell r="S190">
            <v>0</v>
          </cell>
          <cell r="Y190" t="str">
            <v>Less Capital Charge</v>
          </cell>
          <cell r="AC190">
            <v>0</v>
          </cell>
          <cell r="AD190">
            <v>0</v>
          </cell>
          <cell r="AE190">
            <v>2366.4877039999997</v>
          </cell>
          <cell r="AF190">
            <v>2110.1333759999998</v>
          </cell>
          <cell r="AG190">
            <v>2162.9043371428575</v>
          </cell>
          <cell r="AH190">
            <v>4151.0480565714279</v>
          </cell>
          <cell r="AI190">
            <v>4628.911008</v>
          </cell>
          <cell r="AJ190">
            <v>3759.2389097142859</v>
          </cell>
          <cell r="AK190">
            <v>3717.2296799999995</v>
          </cell>
          <cell r="AL190">
            <v>2701.270126285714</v>
          </cell>
          <cell r="AM190">
            <v>0</v>
          </cell>
          <cell r="AN190">
            <v>0</v>
          </cell>
          <cell r="AO190">
            <v>1342.5920997022288</v>
          </cell>
          <cell r="AP190">
            <v>1009.7968880963952</v>
          </cell>
          <cell r="AQ190">
            <v>766.68466269896498</v>
          </cell>
          <cell r="AR190">
            <v>0</v>
          </cell>
          <cell r="AS190">
            <v>0</v>
          </cell>
        </row>
        <row r="192">
          <cell r="D192" t="str">
            <v>Economic Value Added</v>
          </cell>
          <cell r="I192">
            <v>0</v>
          </cell>
          <cell r="K192">
            <v>-32835.09324769926</v>
          </cell>
          <cell r="L192">
            <v>-20908.187045321742</v>
          </cell>
          <cell r="M192">
            <v>0</v>
          </cell>
          <cell r="O192">
            <v>-10161.662090759371</v>
          </cell>
          <cell r="P192">
            <v>-6581.6662554078239</v>
          </cell>
          <cell r="Q192">
            <v>-5978.8565402638378</v>
          </cell>
          <cell r="R192">
            <v>0</v>
          </cell>
          <cell r="S192">
            <v>0</v>
          </cell>
          <cell r="X192" t="str">
            <v>Economic Value Added</v>
          </cell>
          <cell r="AC192">
            <v>0</v>
          </cell>
          <cell r="AD192">
            <v>-7719.0960000000005</v>
          </cell>
          <cell r="AE192">
            <v>-5206.4877039999992</v>
          </cell>
          <cell r="AF192">
            <v>-6158.5745188571427</v>
          </cell>
          <cell r="AG192">
            <v>-15705.584908571431</v>
          </cell>
          <cell r="AH192">
            <v>-16532.667770857141</v>
          </cell>
          <cell r="AI192">
            <v>-13943.40843657143</v>
          </cell>
          <cell r="AJ192">
            <v>-13374.990052571427</v>
          </cell>
          <cell r="AK192">
            <v>-12655.023965714285</v>
          </cell>
          <cell r="AL192">
            <v>-9432.6666977142831</v>
          </cell>
          <cell r="AM192">
            <v>0</v>
          </cell>
          <cell r="AN192">
            <v>0</v>
          </cell>
          <cell r="AO192">
            <v>-10161.662090759371</v>
          </cell>
          <cell r="AP192">
            <v>-6581.6662554078239</v>
          </cell>
          <cell r="AQ192">
            <v>-5978.8565402638378</v>
          </cell>
          <cell r="AR192">
            <v>0</v>
          </cell>
          <cell r="AS192">
            <v>0</v>
          </cell>
        </row>
        <row r="194">
          <cell r="D194" t="str">
            <v>MOVEMENT IN EVA</v>
          </cell>
          <cell r="I194">
            <v>0</v>
          </cell>
          <cell r="K194">
            <v>-39599.210873162665</v>
          </cell>
          <cell r="L194">
            <v>-27672.304670785154</v>
          </cell>
          <cell r="M194">
            <v>0</v>
          </cell>
          <cell r="O194">
            <v>10644.689937669646</v>
          </cell>
          <cell r="P194">
            <v>3579.9958353515476</v>
          </cell>
          <cell r="Q194">
            <v>602.80971514398607</v>
          </cell>
          <cell r="R194">
            <v>0</v>
          </cell>
          <cell r="S194">
            <v>0</v>
          </cell>
          <cell r="X194" t="str">
            <v>MOVEMENT IN EVA</v>
          </cell>
          <cell r="AC194">
            <v>0</v>
          </cell>
          <cell r="AD194">
            <v>-7719.0960000000005</v>
          </cell>
          <cell r="AE194">
            <v>2512.6082960000012</v>
          </cell>
          <cell r="AF194">
            <v>-952.08681485714351</v>
          </cell>
          <cell r="AG194">
            <v>-9547.0103897142872</v>
          </cell>
          <cell r="AH194">
            <v>-827.08286228570978</v>
          </cell>
          <cell r="AI194">
            <v>2589.2593342857108</v>
          </cell>
          <cell r="AJ194">
            <v>568.41838400000415</v>
          </cell>
          <cell r="AK194">
            <v>719.96608685714091</v>
          </cell>
          <cell r="AL194">
            <v>3222.3572680000016</v>
          </cell>
          <cell r="AM194">
            <v>0</v>
          </cell>
          <cell r="AN194">
            <v>0</v>
          </cell>
          <cell r="AO194">
            <v>10644.689937669646</v>
          </cell>
          <cell r="AP194">
            <v>3579.9958353515476</v>
          </cell>
          <cell r="AQ194">
            <v>602.80971514398607</v>
          </cell>
          <cell r="AR194">
            <v>0</v>
          </cell>
          <cell r="AS194">
            <v>0</v>
          </cell>
        </row>
        <row r="195">
          <cell r="D195" t="str">
            <v>Movement Attributable To Management *</v>
          </cell>
          <cell r="I195">
            <v>0</v>
          </cell>
          <cell r="K195">
            <v>-39802.880906948129</v>
          </cell>
          <cell r="L195">
            <v>-27875.97470457061</v>
          </cell>
          <cell r="M195">
            <v>0</v>
          </cell>
          <cell r="O195">
            <v>10454.828428620847</v>
          </cell>
          <cell r="P195">
            <v>3579.9958353515472</v>
          </cell>
          <cell r="Q195">
            <v>602.80971514398641</v>
          </cell>
          <cell r="R195">
            <v>0</v>
          </cell>
          <cell r="S195">
            <v>0</v>
          </cell>
          <cell r="X195" t="str">
            <v>Movement Attributable To Management *</v>
          </cell>
          <cell r="AC195" t="str">
            <v>n.a.</v>
          </cell>
          <cell r="AD195">
            <v>-7719.0960000000005</v>
          </cell>
          <cell r="AE195">
            <v>2371.5593600000007</v>
          </cell>
          <cell r="AF195">
            <v>-1054.662742857143</v>
          </cell>
          <cell r="AG195">
            <v>-9624.8127039999999</v>
          </cell>
          <cell r="AH195">
            <v>-1444.5941434285687</v>
          </cell>
          <cell r="AI195">
            <v>2217.2932711428552</v>
          </cell>
          <cell r="AJ195">
            <v>239.9411977142878</v>
          </cell>
          <cell r="AK195">
            <v>1246.5736248571427</v>
          </cell>
          <cell r="AL195">
            <v>3176.5730285714289</v>
          </cell>
          <cell r="AM195">
            <v>0</v>
          </cell>
          <cell r="AN195">
            <v>0</v>
          </cell>
          <cell r="AO195">
            <v>10454.828428620847</v>
          </cell>
          <cell r="AP195">
            <v>3579.9958353515472</v>
          </cell>
          <cell r="AQ195">
            <v>602.80971514398641</v>
          </cell>
          <cell r="AR195">
            <v>0</v>
          </cell>
          <cell r="AS195">
            <v>0</v>
          </cell>
        </row>
        <row r="196">
          <cell r="D196" t="str">
            <v>*  Excludes impact of any change in the Cost of Capital rate as this is beyond the control of Management</v>
          </cell>
          <cell r="X196" t="str">
            <v>*  Excludes impact of any change in the Cost of Capital rate as this is beyond the control of Management</v>
          </cell>
        </row>
        <row r="198">
          <cell r="E198" t="str">
            <v>Year Opening Economic Capital Employed</v>
          </cell>
          <cell r="I198">
            <v>0</v>
          </cell>
          <cell r="K198">
            <v>101835.0168927276</v>
          </cell>
          <cell r="L198">
            <v>101835.0168927276</v>
          </cell>
          <cell r="M198">
            <v>0</v>
          </cell>
          <cell r="O198">
            <v>13561.536360628574</v>
          </cell>
          <cell r="P198">
            <v>10199.968566630254</v>
          </cell>
          <cell r="Q198">
            <v>7744.2895222117668</v>
          </cell>
          <cell r="R198">
            <v>0</v>
          </cell>
          <cell r="S198">
            <v>0</v>
          </cell>
          <cell r="Y198" t="str">
            <v>Year Opening Economic Capital Employed</v>
          </cell>
          <cell r="AC198">
            <v>0</v>
          </cell>
          <cell r="AD198">
            <v>0</v>
          </cell>
          <cell r="AE198">
            <v>15672.103999999999</v>
          </cell>
          <cell r="AF198">
            <v>14653.704</v>
          </cell>
          <cell r="AG198">
            <v>15560.462857142857</v>
          </cell>
          <cell r="AH198">
            <v>34306.182285714283</v>
          </cell>
          <cell r="AI198">
            <v>41329.562571428571</v>
          </cell>
          <cell r="AJ198">
            <v>36497.465142857138</v>
          </cell>
          <cell r="AK198">
            <v>30976.913999999997</v>
          </cell>
          <cell r="AL198">
            <v>22892.119714285713</v>
          </cell>
          <cell r="AM198">
            <v>0</v>
          </cell>
          <cell r="AN198">
            <v>0</v>
          </cell>
          <cell r="AO198">
            <v>13561.536360628574</v>
          </cell>
          <cell r="AP198">
            <v>10199.968566630254</v>
          </cell>
          <cell r="AQ198">
            <v>7744.2895222117668</v>
          </cell>
          <cell r="AR198">
            <v>0</v>
          </cell>
          <cell r="AS198">
            <v>0</v>
          </cell>
        </row>
        <row r="199">
          <cell r="E199" t="str">
            <v>times Business Unit Cost of Capital Rate</v>
          </cell>
          <cell r="I199">
            <v>0</v>
          </cell>
          <cell r="K199">
            <v>0.114</v>
          </cell>
          <cell r="L199">
            <v>0.114</v>
          </cell>
          <cell r="M199">
            <v>0</v>
          </cell>
          <cell r="O199">
            <v>9.9000000000000005E-2</v>
          </cell>
          <cell r="P199">
            <v>9.9000000000000005E-2</v>
          </cell>
          <cell r="Q199">
            <v>9.9000000000000005E-2</v>
          </cell>
          <cell r="R199">
            <v>0</v>
          </cell>
          <cell r="S199">
            <v>0</v>
          </cell>
          <cell r="Y199" t="str">
            <v>times Business Unit Cost of Capital Rate</v>
          </cell>
          <cell r="AC199">
            <v>0</v>
          </cell>
          <cell r="AD199">
            <v>0</v>
          </cell>
          <cell r="AE199">
            <v>0.151</v>
          </cell>
          <cell r="AF199">
            <v>0.14399999999999999</v>
          </cell>
          <cell r="AG199">
            <v>0.13900000000000001</v>
          </cell>
          <cell r="AH199">
            <v>0.12099999999999998</v>
          </cell>
          <cell r="AI199">
            <v>0.112</v>
          </cell>
          <cell r="AJ199">
            <v>0.10299999999999999</v>
          </cell>
          <cell r="AK199">
            <v>0.12</v>
          </cell>
          <cell r="AL199">
            <v>0.11799999999999999</v>
          </cell>
          <cell r="AM199">
            <v>0</v>
          </cell>
          <cell r="AN199">
            <v>0</v>
          </cell>
          <cell r="AO199">
            <v>9.9000000000000005E-2</v>
          </cell>
          <cell r="AP199">
            <v>9.9000000000000005E-2</v>
          </cell>
          <cell r="AQ199">
            <v>9.9000000000000005E-2</v>
          </cell>
          <cell r="AR199">
            <v>0</v>
          </cell>
          <cell r="AS199">
            <v>0</v>
          </cell>
        </row>
        <row r="200">
          <cell r="D200" t="str">
            <v>Capital Charge</v>
          </cell>
          <cell r="I200">
            <v>1956.3078845714288</v>
          </cell>
          <cell r="K200">
            <v>11609.191925770947</v>
          </cell>
          <cell r="L200">
            <v>11609.191925770947</v>
          </cell>
          <cell r="M200">
            <v>11507.356908878219</v>
          </cell>
          <cell r="O200">
            <v>1342.5920997022288</v>
          </cell>
          <cell r="P200">
            <v>1009.7968880963952</v>
          </cell>
          <cell r="Q200">
            <v>766.68466269896498</v>
          </cell>
          <cell r="R200">
            <v>583.02414052645736</v>
          </cell>
          <cell r="S200">
            <v>313.10229168994306</v>
          </cell>
          <cell r="X200" t="str">
            <v>Capital Charge</v>
          </cell>
          <cell r="AC200">
            <v>0</v>
          </cell>
          <cell r="AD200">
            <v>0</v>
          </cell>
          <cell r="AE200">
            <v>2366.4877039999997</v>
          </cell>
          <cell r="AF200">
            <v>2110.1333759999998</v>
          </cell>
          <cell r="AG200">
            <v>2162.9043371428575</v>
          </cell>
          <cell r="AH200">
            <v>4151.0480565714279</v>
          </cell>
          <cell r="AI200">
            <v>4628.911008</v>
          </cell>
          <cell r="AJ200">
            <v>3759.238909714285</v>
          </cell>
          <cell r="AK200">
            <v>3717.2296799999995</v>
          </cell>
          <cell r="AL200">
            <v>2701.270126285714</v>
          </cell>
          <cell r="AM200">
            <v>1956.3078845714288</v>
          </cell>
          <cell r="AN200">
            <v>11507.356908878219</v>
          </cell>
          <cell r="AO200">
            <v>1342.5920997022288</v>
          </cell>
          <cell r="AP200">
            <v>1009.7968880963952</v>
          </cell>
          <cell r="AQ200">
            <v>766.68466269896498</v>
          </cell>
          <cell r="AR200">
            <v>583.02414052645736</v>
          </cell>
          <cell r="AS200">
            <v>313.10229168994306</v>
          </cell>
        </row>
        <row r="202">
          <cell r="E202" t="str">
            <v>Movement in EVA:</v>
          </cell>
          <cell r="Y202" t="str">
            <v>Movement in EVA:</v>
          </cell>
        </row>
        <row r="203">
          <cell r="F203" t="str">
            <v>Change in NOPAT</v>
          </cell>
          <cell r="I203">
            <v>0</v>
          </cell>
          <cell r="K203">
            <v>-29946.326831963153</v>
          </cell>
          <cell r="L203">
            <v>-18019.420629585635</v>
          </cell>
          <cell r="M203">
            <v>0</v>
          </cell>
          <cell r="O203">
            <v>479.9251284936563</v>
          </cell>
          <cell r="P203">
            <v>3247.2006237457135</v>
          </cell>
          <cell r="Q203">
            <v>359.69748974655613</v>
          </cell>
          <cell r="R203">
            <v>0</v>
          </cell>
          <cell r="S203">
            <v>0</v>
          </cell>
          <cell r="Z203" t="str">
            <v>Change in NOPAT</v>
          </cell>
          <cell r="AC203">
            <v>0</v>
          </cell>
          <cell r="AD203">
            <v>-7719.0960000000005</v>
          </cell>
          <cell r="AE203">
            <v>4879.0960000000005</v>
          </cell>
          <cell r="AF203">
            <v>-1208.4411428571429</v>
          </cell>
          <cell r="AG203">
            <v>-9494.239428571429</v>
          </cell>
          <cell r="AH203">
            <v>1161.0608571428602</v>
          </cell>
          <cell r="AI203">
            <v>3067.1222857142839</v>
          </cell>
          <cell r="AJ203">
            <v>-301.2537142857127</v>
          </cell>
          <cell r="AK203">
            <v>677.95685714285719</v>
          </cell>
          <cell r="AL203">
            <v>2206.3977142857148</v>
          </cell>
          <cell r="AM203">
            <v>0</v>
          </cell>
          <cell r="AN203">
            <v>0</v>
          </cell>
          <cell r="AO203">
            <v>479.9251284936563</v>
          </cell>
          <cell r="AP203">
            <v>3247.2006237457135</v>
          </cell>
          <cell r="AQ203">
            <v>359.69748974655613</v>
          </cell>
          <cell r="AR203">
            <v>0</v>
          </cell>
          <cell r="AS203">
            <v>0</v>
          </cell>
        </row>
        <row r="204">
          <cell r="F204" t="str">
            <v>Change in Capital Charge</v>
          </cell>
          <cell r="I204">
            <v>0</v>
          </cell>
          <cell r="K204">
            <v>-9652.8840411995188</v>
          </cell>
          <cell r="L204">
            <v>-9652.8840411995188</v>
          </cell>
          <cell r="M204">
            <v>0</v>
          </cell>
          <cell r="O204">
            <v>10164.764809175989</v>
          </cell>
          <cell r="P204">
            <v>332.79521160583363</v>
          </cell>
          <cell r="Q204">
            <v>243.11222539743017</v>
          </cell>
          <cell r="R204">
            <v>0</v>
          </cell>
          <cell r="S204">
            <v>0</v>
          </cell>
          <cell r="Z204" t="str">
            <v>Change in Capital Charge</v>
          </cell>
          <cell r="AC204" t="str">
            <v>n.a.</v>
          </cell>
          <cell r="AD204">
            <v>0</v>
          </cell>
          <cell r="AE204">
            <v>-2366.4877039999997</v>
          </cell>
          <cell r="AF204">
            <v>256.3543279999999</v>
          </cell>
          <cell r="AG204">
            <v>-52.770961142857686</v>
          </cell>
          <cell r="AH204">
            <v>-1988.1437194285704</v>
          </cell>
          <cell r="AI204">
            <v>-477.86295142857216</v>
          </cell>
          <cell r="AJ204">
            <v>869.67209828571504</v>
          </cell>
          <cell r="AK204">
            <v>42.009229714285539</v>
          </cell>
          <cell r="AL204">
            <v>1015.9595537142854</v>
          </cell>
          <cell r="AM204">
            <v>0</v>
          </cell>
          <cell r="AN204">
            <v>0</v>
          </cell>
          <cell r="AO204">
            <v>10164.764809175989</v>
          </cell>
          <cell r="AP204">
            <v>332.79521160583363</v>
          </cell>
          <cell r="AQ204">
            <v>243.11222539743017</v>
          </cell>
          <cell r="AR204">
            <v>0</v>
          </cell>
          <cell r="AS204">
            <v>0</v>
          </cell>
        </row>
        <row r="205">
          <cell r="I205">
            <v>0</v>
          </cell>
          <cell r="K205">
            <v>-39599.210873162672</v>
          </cell>
          <cell r="L205">
            <v>-27672.304670785154</v>
          </cell>
          <cell r="M205">
            <v>0</v>
          </cell>
          <cell r="O205">
            <v>10644.689937669646</v>
          </cell>
          <cell r="P205">
            <v>3579.9958353515472</v>
          </cell>
          <cell r="Q205">
            <v>602.8097151439863</v>
          </cell>
          <cell r="R205">
            <v>0</v>
          </cell>
          <cell r="S205">
            <v>0</v>
          </cell>
          <cell r="AC205" t="str">
            <v>n.a.</v>
          </cell>
          <cell r="AD205">
            <v>-7719.0960000000005</v>
          </cell>
          <cell r="AE205">
            <v>2512.6082960000008</v>
          </cell>
          <cell r="AF205">
            <v>-952.08681485714305</v>
          </cell>
          <cell r="AG205">
            <v>-9547.0103897142872</v>
          </cell>
          <cell r="AH205">
            <v>-827.08286228571023</v>
          </cell>
          <cell r="AI205">
            <v>2589.2593342857117</v>
          </cell>
          <cell r="AJ205">
            <v>568.41838400000233</v>
          </cell>
          <cell r="AK205">
            <v>719.96608685714273</v>
          </cell>
          <cell r="AL205">
            <v>3222.3572680000002</v>
          </cell>
          <cell r="AM205">
            <v>0</v>
          </cell>
          <cell r="AN205">
            <v>0</v>
          </cell>
          <cell r="AO205">
            <v>10644.689937669646</v>
          </cell>
          <cell r="AP205">
            <v>3579.9958353515472</v>
          </cell>
          <cell r="AQ205">
            <v>602.8097151439863</v>
          </cell>
          <cell r="AR205">
            <v>0</v>
          </cell>
          <cell r="AS205">
            <v>0</v>
          </cell>
        </row>
        <row r="206">
          <cell r="E206" t="str">
            <v>Movement in Capital Charge:</v>
          </cell>
          <cell r="Y206" t="str">
            <v>Movement in Capital Charge:</v>
          </cell>
        </row>
        <row r="207">
          <cell r="F207" t="str">
            <v>Change in Opening Capital Employed</v>
          </cell>
          <cell r="I207">
            <v>0</v>
          </cell>
          <cell r="K207">
            <v>-9856.5540749849733</v>
          </cell>
          <cell r="L207">
            <v>-9856.5540749849733</v>
          </cell>
          <cell r="M207">
            <v>0</v>
          </cell>
          <cell r="O207">
            <v>9974.903300127191</v>
          </cell>
          <cell r="P207">
            <v>332.79521160583369</v>
          </cell>
          <cell r="Q207">
            <v>243.11222539743025</v>
          </cell>
          <cell r="R207">
            <v>0</v>
          </cell>
          <cell r="S207">
            <v>0</v>
          </cell>
          <cell r="Z207" t="str">
            <v>Change in Opening Capital Employed</v>
          </cell>
          <cell r="AC207" t="str">
            <v>n.a.</v>
          </cell>
          <cell r="AD207">
            <v>0</v>
          </cell>
          <cell r="AE207">
            <v>-2507.5366399999998</v>
          </cell>
          <cell r="AF207">
            <v>153.77839999999995</v>
          </cell>
          <cell r="AG207">
            <v>-130.57327542857138</v>
          </cell>
          <cell r="AH207">
            <v>-2605.6550005714289</v>
          </cell>
          <cell r="AI207">
            <v>-849.82901457142873</v>
          </cell>
          <cell r="AJ207">
            <v>541.1949120000005</v>
          </cell>
          <cell r="AK207">
            <v>568.61676771428552</v>
          </cell>
          <cell r="AL207">
            <v>970.17531428571408</v>
          </cell>
          <cell r="AM207">
            <v>0</v>
          </cell>
          <cell r="AN207">
            <v>0</v>
          </cell>
          <cell r="AO207">
            <v>9974.903300127191</v>
          </cell>
          <cell r="AP207">
            <v>332.79521160583369</v>
          </cell>
          <cell r="AQ207">
            <v>243.11222539743025</v>
          </cell>
          <cell r="AR207">
            <v>0</v>
          </cell>
          <cell r="AS207">
            <v>0</v>
          </cell>
        </row>
        <row r="208">
          <cell r="F208" t="str">
            <v>Change in Business Unit CoC Rate</v>
          </cell>
          <cell r="I208">
            <v>0</v>
          </cell>
          <cell r="K208">
            <v>203.67003378545451</v>
          </cell>
          <cell r="L208">
            <v>203.67003378545451</v>
          </cell>
          <cell r="M208">
            <v>0</v>
          </cell>
          <cell r="O208">
            <v>189.86150904879833</v>
          </cell>
          <cell r="P208">
            <v>0</v>
          </cell>
          <cell r="Q208">
            <v>0</v>
          </cell>
          <cell r="R208">
            <v>0</v>
          </cell>
          <cell r="S208">
            <v>0</v>
          </cell>
          <cell r="Z208" t="str">
            <v>Change in Business Unit CoC Rate</v>
          </cell>
          <cell r="AC208" t="str">
            <v>n.a.</v>
          </cell>
          <cell r="AD208">
            <v>0</v>
          </cell>
          <cell r="AE208">
            <v>141.04893600000014</v>
          </cell>
          <cell r="AF208">
            <v>102.57592799999995</v>
          </cell>
          <cell r="AG208">
            <v>77.802314285713692</v>
          </cell>
          <cell r="AH208">
            <v>617.51128114285848</v>
          </cell>
          <cell r="AI208">
            <v>371.96606314285657</v>
          </cell>
          <cell r="AJ208">
            <v>328.47718628571454</v>
          </cell>
          <cell r="AK208">
            <v>-526.60753799999998</v>
          </cell>
          <cell r="AL208">
            <v>45.784239428571368</v>
          </cell>
          <cell r="AM208">
            <v>0</v>
          </cell>
          <cell r="AN208">
            <v>0</v>
          </cell>
          <cell r="AO208">
            <v>189.86150904879833</v>
          </cell>
          <cell r="AP208">
            <v>0</v>
          </cell>
          <cell r="AQ208">
            <v>0</v>
          </cell>
          <cell r="AR208">
            <v>0</v>
          </cell>
          <cell r="AS208">
            <v>0</v>
          </cell>
        </row>
        <row r="209">
          <cell r="I209">
            <v>0</v>
          </cell>
          <cell r="K209">
            <v>-9652.8840411995188</v>
          </cell>
          <cell r="L209">
            <v>-9652.8840411995188</v>
          </cell>
          <cell r="M209">
            <v>0</v>
          </cell>
          <cell r="O209">
            <v>10164.764809175989</v>
          </cell>
          <cell r="P209">
            <v>332.79521160583363</v>
          </cell>
          <cell r="Q209">
            <v>243.11222539743017</v>
          </cell>
          <cell r="R209">
            <v>0</v>
          </cell>
          <cell r="S209">
            <v>0</v>
          </cell>
          <cell r="AC209" t="str">
            <v>n.a.</v>
          </cell>
          <cell r="AD209">
            <v>0</v>
          </cell>
          <cell r="AE209">
            <v>-2366.4877039999997</v>
          </cell>
          <cell r="AF209">
            <v>256.3543279999999</v>
          </cell>
          <cell r="AG209">
            <v>-52.770961142857686</v>
          </cell>
          <cell r="AH209">
            <v>-1988.1437194285704</v>
          </cell>
          <cell r="AI209">
            <v>-477.86295142857216</v>
          </cell>
          <cell r="AJ209">
            <v>869.67209828571504</v>
          </cell>
          <cell r="AK209">
            <v>42.009229714285539</v>
          </cell>
          <cell r="AL209">
            <v>1015.9595537142854</v>
          </cell>
          <cell r="AM209">
            <v>0</v>
          </cell>
          <cell r="AN209">
            <v>0</v>
          </cell>
          <cell r="AO209">
            <v>10164.764809175989</v>
          </cell>
          <cell r="AP209">
            <v>332.79521160583363</v>
          </cell>
          <cell r="AQ209">
            <v>243.11222539743017</v>
          </cell>
          <cell r="AR209">
            <v>0</v>
          </cell>
          <cell r="AS209">
            <v>0</v>
          </cell>
        </row>
        <row r="211">
          <cell r="B211" t="str">
            <v>NOTE:</v>
          </cell>
          <cell r="F211" t="str">
            <v>The Business Unit CoC Rate has been used, Year Opening Capital Employed has been used, Support Group costs have been allocated where possible, and</v>
          </cell>
          <cell r="V211" t="str">
            <v>NOTE:</v>
          </cell>
          <cell r="Z211" t="str">
            <v>The Business Unit CoC Rate has been used, Year Opening Capital Employed has been used, Support Group costs have been allocated where possible, and</v>
          </cell>
        </row>
        <row r="212">
          <cell r="F212" t="str">
            <v>Rent Charges Paid to NZPPL have been capitalised in the business unit (In NZPPL, the capitalisation affect of these Rent Charges has been reversed).</v>
          </cell>
          <cell r="Z212" t="str">
            <v>Rent Charges Paid to NZPPL have been capitalised in the business unit (In NZPPL, the capitalisation affect of these Rent Charges has been reversed).</v>
          </cell>
        </row>
        <row r="214">
          <cell r="C214" t="str">
            <v>STATEMENT OF YEAR OPENING ECONOMIC CAPITAL</v>
          </cell>
          <cell r="W214" t="str">
            <v>STATEMENT OF YEAR OPENING ECONOMIC CAPITAL</v>
          </cell>
        </row>
        <row r="216">
          <cell r="E216" t="str">
            <v>Operating Cash &amp; Investments</v>
          </cell>
          <cell r="I216">
            <v>0</v>
          </cell>
          <cell r="K216">
            <v>0</v>
          </cell>
          <cell r="L216">
            <v>0</v>
          </cell>
          <cell r="M216">
            <v>0</v>
          </cell>
          <cell r="O216">
            <v>0</v>
          </cell>
          <cell r="P216">
            <v>0</v>
          </cell>
          <cell r="Q216">
            <v>0</v>
          </cell>
          <cell r="R216">
            <v>0</v>
          </cell>
          <cell r="S216">
            <v>0</v>
          </cell>
          <cell r="Y216" t="str">
            <v>Operating Cash &amp; Investments</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row>
        <row r="217">
          <cell r="E217" t="str">
            <v>Debtors &amp; Prepayments</v>
          </cell>
          <cell r="I217">
            <v>0</v>
          </cell>
          <cell r="K217">
            <v>0</v>
          </cell>
          <cell r="L217">
            <v>0</v>
          </cell>
          <cell r="M217">
            <v>0</v>
          </cell>
          <cell r="O217">
            <v>0</v>
          </cell>
          <cell r="P217">
            <v>0</v>
          </cell>
          <cell r="Q217">
            <v>0</v>
          </cell>
          <cell r="R217">
            <v>0</v>
          </cell>
          <cell r="S217">
            <v>0</v>
          </cell>
          <cell r="Y217" t="str">
            <v>Debtors &amp; Prepayments</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row>
        <row r="218">
          <cell r="E218" t="str">
            <v>Inventory</v>
          </cell>
          <cell r="I218">
            <v>0</v>
          </cell>
          <cell r="K218">
            <v>0</v>
          </cell>
          <cell r="L218">
            <v>0</v>
          </cell>
          <cell r="M218">
            <v>0</v>
          </cell>
          <cell r="O218">
            <v>0</v>
          </cell>
          <cell r="P218">
            <v>0</v>
          </cell>
          <cell r="Q218">
            <v>0</v>
          </cell>
          <cell r="R218">
            <v>0</v>
          </cell>
          <cell r="S218">
            <v>0</v>
          </cell>
          <cell r="Y218" t="str">
            <v>Inventory</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row>
        <row r="219">
          <cell r="E219" t="str">
            <v>Property Intended for Sale</v>
          </cell>
          <cell r="I219">
            <v>0</v>
          </cell>
          <cell r="K219">
            <v>0</v>
          </cell>
          <cell r="L219">
            <v>0</v>
          </cell>
          <cell r="M219">
            <v>0</v>
          </cell>
          <cell r="O219">
            <v>0</v>
          </cell>
          <cell r="P219">
            <v>0</v>
          </cell>
          <cell r="Q219">
            <v>0</v>
          </cell>
          <cell r="R219">
            <v>0</v>
          </cell>
          <cell r="S219">
            <v>0</v>
          </cell>
          <cell r="Y219" t="str">
            <v>Property Intended for Sale</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row>
        <row r="220">
          <cell r="D220" t="str">
            <v>Current Assets</v>
          </cell>
          <cell r="I220">
            <v>0</v>
          </cell>
          <cell r="K220">
            <v>0</v>
          </cell>
          <cell r="L220">
            <v>0</v>
          </cell>
          <cell r="M220">
            <v>0</v>
          </cell>
          <cell r="O220">
            <v>0</v>
          </cell>
          <cell r="P220">
            <v>0</v>
          </cell>
          <cell r="Q220">
            <v>0</v>
          </cell>
          <cell r="R220">
            <v>0</v>
          </cell>
          <cell r="S220">
            <v>0</v>
          </cell>
          <cell r="X220" t="str">
            <v>Current Assets</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row>
        <row r="222">
          <cell r="E222" t="str">
            <v>Accounts Payable</v>
          </cell>
          <cell r="I222">
            <v>0</v>
          </cell>
          <cell r="K222">
            <v>0</v>
          </cell>
          <cell r="L222">
            <v>0</v>
          </cell>
          <cell r="M222">
            <v>0</v>
          </cell>
          <cell r="O222">
            <v>0</v>
          </cell>
          <cell r="P222">
            <v>0</v>
          </cell>
          <cell r="Q222">
            <v>0</v>
          </cell>
          <cell r="R222">
            <v>0</v>
          </cell>
          <cell r="S222">
            <v>0</v>
          </cell>
          <cell r="Y222" t="str">
            <v>Accounts Payable</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row>
        <row r="223">
          <cell r="E223" t="str">
            <v>Agency Creditors</v>
          </cell>
          <cell r="I223">
            <v>0</v>
          </cell>
          <cell r="K223">
            <v>0</v>
          </cell>
          <cell r="L223">
            <v>0</v>
          </cell>
          <cell r="M223">
            <v>0</v>
          </cell>
          <cell r="O223">
            <v>0</v>
          </cell>
          <cell r="P223">
            <v>0</v>
          </cell>
          <cell r="Q223">
            <v>0</v>
          </cell>
          <cell r="R223">
            <v>0</v>
          </cell>
          <cell r="S223">
            <v>0</v>
          </cell>
          <cell r="Y223" t="str">
            <v>Agency Creditors</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row>
        <row r="224">
          <cell r="E224" t="str">
            <v>Provision For Taxation</v>
          </cell>
          <cell r="I224">
            <v>0</v>
          </cell>
          <cell r="K224">
            <v>0</v>
          </cell>
          <cell r="L224">
            <v>0</v>
          </cell>
          <cell r="M224">
            <v>0</v>
          </cell>
          <cell r="O224">
            <v>0</v>
          </cell>
          <cell r="P224">
            <v>0</v>
          </cell>
          <cell r="Q224">
            <v>0</v>
          </cell>
          <cell r="R224">
            <v>0</v>
          </cell>
          <cell r="S224">
            <v>0</v>
          </cell>
          <cell r="Y224" t="str">
            <v>Provision For Taxation</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row>
        <row r="225">
          <cell r="E225" t="str">
            <v>Personal Liabilities (&lt; 1yr)</v>
          </cell>
          <cell r="I225">
            <v>0</v>
          </cell>
          <cell r="K225">
            <v>0</v>
          </cell>
          <cell r="L225">
            <v>0</v>
          </cell>
          <cell r="M225">
            <v>0</v>
          </cell>
          <cell r="O225">
            <v>0</v>
          </cell>
          <cell r="P225">
            <v>0</v>
          </cell>
          <cell r="Q225">
            <v>0</v>
          </cell>
          <cell r="R225">
            <v>0</v>
          </cell>
          <cell r="S225">
            <v>0</v>
          </cell>
          <cell r="Y225" t="str">
            <v>Personal Liabilities (&lt; 1yr)</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row>
        <row r="226">
          <cell r="E226" t="str">
            <v>Other Liabilities</v>
          </cell>
          <cell r="I226">
            <v>0</v>
          </cell>
          <cell r="K226">
            <v>0</v>
          </cell>
          <cell r="L226">
            <v>0</v>
          </cell>
          <cell r="M226">
            <v>0</v>
          </cell>
          <cell r="O226">
            <v>0</v>
          </cell>
          <cell r="P226">
            <v>0</v>
          </cell>
          <cell r="Q226">
            <v>0</v>
          </cell>
          <cell r="R226">
            <v>0</v>
          </cell>
          <cell r="S226">
            <v>0</v>
          </cell>
          <cell r="Y226" t="str">
            <v>Other Liabilities</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row>
        <row r="227">
          <cell r="D227" t="str">
            <v>Current Liabilities</v>
          </cell>
          <cell r="I227">
            <v>0</v>
          </cell>
          <cell r="K227">
            <v>0</v>
          </cell>
          <cell r="L227">
            <v>0</v>
          </cell>
          <cell r="M227">
            <v>0</v>
          </cell>
          <cell r="O227">
            <v>0</v>
          </cell>
          <cell r="P227">
            <v>0</v>
          </cell>
          <cell r="Q227">
            <v>0</v>
          </cell>
          <cell r="R227">
            <v>0</v>
          </cell>
          <cell r="S227">
            <v>0</v>
          </cell>
          <cell r="X227" t="str">
            <v>Current Liabilities</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row>
        <row r="229">
          <cell r="D229" t="str">
            <v>Net Working Capital</v>
          </cell>
          <cell r="I229">
            <v>0</v>
          </cell>
          <cell r="K229">
            <v>0</v>
          </cell>
          <cell r="L229">
            <v>0</v>
          </cell>
          <cell r="M229">
            <v>0</v>
          </cell>
          <cell r="O229">
            <v>0</v>
          </cell>
          <cell r="P229">
            <v>0</v>
          </cell>
          <cell r="Q229">
            <v>0</v>
          </cell>
          <cell r="R229">
            <v>0</v>
          </cell>
          <cell r="S229">
            <v>0</v>
          </cell>
          <cell r="X229" t="str">
            <v>Net Working Capital</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row>
        <row r="231">
          <cell r="E231" t="str">
            <v>Fixed Assets</v>
          </cell>
          <cell r="I231">
            <v>0</v>
          </cell>
          <cell r="K231">
            <v>0</v>
          </cell>
          <cell r="L231">
            <v>0</v>
          </cell>
          <cell r="M231">
            <v>0</v>
          </cell>
          <cell r="O231">
            <v>0</v>
          </cell>
          <cell r="P231">
            <v>0</v>
          </cell>
          <cell r="Q231">
            <v>0</v>
          </cell>
          <cell r="R231">
            <v>0</v>
          </cell>
          <cell r="S231">
            <v>0</v>
          </cell>
          <cell r="Y231" t="str">
            <v>Fixed Assets</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row>
        <row r="232">
          <cell r="E232" t="str">
            <v>Investment Properties</v>
          </cell>
          <cell r="I232">
            <v>0</v>
          </cell>
          <cell r="K232">
            <v>0</v>
          </cell>
          <cell r="L232">
            <v>0</v>
          </cell>
          <cell r="M232">
            <v>0</v>
          </cell>
          <cell r="O232">
            <v>0</v>
          </cell>
          <cell r="P232">
            <v>0</v>
          </cell>
          <cell r="Q232">
            <v>0</v>
          </cell>
          <cell r="R232">
            <v>0</v>
          </cell>
          <cell r="S232">
            <v>0</v>
          </cell>
          <cell r="Y232" t="str">
            <v>Investment Properties</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row>
        <row r="233">
          <cell r="E233" t="str">
            <v>Investments</v>
          </cell>
          <cell r="I233">
            <v>0</v>
          </cell>
          <cell r="K233">
            <v>0</v>
          </cell>
          <cell r="L233">
            <v>0</v>
          </cell>
          <cell r="M233">
            <v>0</v>
          </cell>
          <cell r="O233">
            <v>0</v>
          </cell>
          <cell r="P233">
            <v>0</v>
          </cell>
          <cell r="Q233">
            <v>0</v>
          </cell>
          <cell r="R233">
            <v>0</v>
          </cell>
          <cell r="S233">
            <v>0</v>
          </cell>
          <cell r="Y233" t="str">
            <v>Investments</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row>
        <row r="234">
          <cell r="E234" t="str">
            <v>Capitalised Leases</v>
          </cell>
          <cell r="I234">
            <v>0</v>
          </cell>
          <cell r="K234">
            <v>80854.533948184733</v>
          </cell>
          <cell r="L234">
            <v>80854.533948184733</v>
          </cell>
          <cell r="M234">
            <v>0</v>
          </cell>
          <cell r="O234">
            <v>0</v>
          </cell>
          <cell r="P234">
            <v>966.91764705882315</v>
          </cell>
          <cell r="Q234">
            <v>982.38832941176418</v>
          </cell>
          <cell r="R234">
            <v>0</v>
          </cell>
          <cell r="S234">
            <v>0</v>
          </cell>
          <cell r="Y234" t="str">
            <v>Capitalised Leases</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966.91764705882315</v>
          </cell>
          <cell r="AQ234">
            <v>982.38832941176418</v>
          </cell>
          <cell r="AR234">
            <v>0</v>
          </cell>
          <cell r="AS234">
            <v>0</v>
          </cell>
        </row>
        <row r="235">
          <cell r="D235" t="str">
            <v>Fixed Assets</v>
          </cell>
          <cell r="I235">
            <v>0</v>
          </cell>
          <cell r="K235">
            <v>80854.533948184733</v>
          </cell>
          <cell r="L235">
            <v>80854.533948184733</v>
          </cell>
          <cell r="M235">
            <v>0</v>
          </cell>
          <cell r="O235">
            <v>0</v>
          </cell>
          <cell r="P235">
            <v>966.91764705882315</v>
          </cell>
          <cell r="Q235">
            <v>982.38832941176418</v>
          </cell>
          <cell r="R235">
            <v>0</v>
          </cell>
          <cell r="S235">
            <v>0</v>
          </cell>
          <cell r="X235" t="str">
            <v>Fixed Assets</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966.91764705882315</v>
          </cell>
          <cell r="AQ235">
            <v>982.38832941176418</v>
          </cell>
          <cell r="AR235">
            <v>0</v>
          </cell>
          <cell r="AS235">
            <v>0</v>
          </cell>
        </row>
        <row r="237">
          <cell r="E237" t="str">
            <v>Capitalised Severances</v>
          </cell>
          <cell r="I237">
            <v>0</v>
          </cell>
          <cell r="K237">
            <v>17560.496658828572</v>
          </cell>
          <cell r="L237">
            <v>17560.496658828572</v>
          </cell>
          <cell r="M237">
            <v>0</v>
          </cell>
          <cell r="O237">
            <v>12547.864646342858</v>
          </cell>
          <cell r="P237">
            <v>9233.0509195714294</v>
          </cell>
          <cell r="Q237">
            <v>6761.9011928000009</v>
          </cell>
          <cell r="R237">
            <v>0</v>
          </cell>
          <cell r="S237">
            <v>0</v>
          </cell>
          <cell r="Y237" t="str">
            <v>Capitalised Severances</v>
          </cell>
          <cell r="AC237" t="str">
            <v>n.a.</v>
          </cell>
          <cell r="AD237">
            <v>0</v>
          </cell>
          <cell r="AE237">
            <v>15672.103999999999</v>
          </cell>
          <cell r="AF237">
            <v>14653.704</v>
          </cell>
          <cell r="AG237">
            <v>15560.462857142857</v>
          </cell>
          <cell r="AH237">
            <v>24557.682285714283</v>
          </cell>
          <cell r="AI237">
            <v>25878.003428571425</v>
          </cell>
          <cell r="AJ237">
            <v>23452.220571428566</v>
          </cell>
          <cell r="AK237">
            <v>20337.983999999997</v>
          </cell>
          <cell r="AL237">
            <v>14659.504285714283</v>
          </cell>
          <cell r="AM237">
            <v>0</v>
          </cell>
          <cell r="AN237">
            <v>0</v>
          </cell>
          <cell r="AO237">
            <v>12547.864646342858</v>
          </cell>
          <cell r="AP237">
            <v>9233.0509195714294</v>
          </cell>
          <cell r="AQ237">
            <v>6761.9011928000009</v>
          </cell>
          <cell r="AR237">
            <v>0</v>
          </cell>
          <cell r="AS237">
            <v>0</v>
          </cell>
        </row>
        <row r="238">
          <cell r="E238" t="str">
            <v>Capitalised Goodwill</v>
          </cell>
          <cell r="I238">
            <v>0</v>
          </cell>
          <cell r="K238">
            <v>0</v>
          </cell>
          <cell r="L238">
            <v>0</v>
          </cell>
          <cell r="M238">
            <v>0</v>
          </cell>
          <cell r="O238">
            <v>0</v>
          </cell>
          <cell r="P238">
            <v>0</v>
          </cell>
          <cell r="Q238">
            <v>0</v>
          </cell>
          <cell r="R238">
            <v>0</v>
          </cell>
          <cell r="S238">
            <v>0</v>
          </cell>
          <cell r="Y238" t="str">
            <v>Capitalised Goodwill</v>
          </cell>
          <cell r="AC238" t="str">
            <v>n.a.</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row>
        <row r="239">
          <cell r="E239" t="str">
            <v>Capitalised Abnormals</v>
          </cell>
          <cell r="I239">
            <v>0</v>
          </cell>
          <cell r="K239">
            <v>3419.9862857142871</v>
          </cell>
          <cell r="L239">
            <v>3419.9862857142871</v>
          </cell>
          <cell r="M239">
            <v>0</v>
          </cell>
          <cell r="O239">
            <v>1013.671714285716</v>
          </cell>
          <cell r="P239">
            <v>1.5916157281026244E-12</v>
          </cell>
          <cell r="Q239">
            <v>1.5916157281026244E-12</v>
          </cell>
          <cell r="R239">
            <v>0</v>
          </cell>
          <cell r="S239">
            <v>0</v>
          </cell>
          <cell r="Y239" t="str">
            <v>Capitalised Abnormals</v>
          </cell>
          <cell r="AC239" t="str">
            <v>n.a.</v>
          </cell>
          <cell r="AD239">
            <v>0</v>
          </cell>
          <cell r="AE239">
            <v>0</v>
          </cell>
          <cell r="AF239">
            <v>0</v>
          </cell>
          <cell r="AG239">
            <v>0</v>
          </cell>
          <cell r="AH239">
            <v>9748.5</v>
          </cell>
          <cell r="AI239">
            <v>15451.559142857142</v>
          </cell>
          <cell r="AJ239">
            <v>13045.244571428571</v>
          </cell>
          <cell r="AK239">
            <v>10638.93</v>
          </cell>
          <cell r="AL239">
            <v>8232.6154285714292</v>
          </cell>
          <cell r="AM239">
            <v>0</v>
          </cell>
          <cell r="AN239">
            <v>0</v>
          </cell>
          <cell r="AO239">
            <v>1013.671714285716</v>
          </cell>
          <cell r="AP239">
            <v>1.5916157281026244E-12</v>
          </cell>
          <cell r="AQ239">
            <v>1.5916157281026244E-12</v>
          </cell>
          <cell r="AR239">
            <v>0</v>
          </cell>
          <cell r="AS239">
            <v>0</v>
          </cell>
        </row>
        <row r="240">
          <cell r="E240" t="str">
            <v>Associates</v>
          </cell>
          <cell r="I240">
            <v>0</v>
          </cell>
          <cell r="K240">
            <v>0</v>
          </cell>
          <cell r="L240">
            <v>0</v>
          </cell>
          <cell r="M240">
            <v>0</v>
          </cell>
          <cell r="O240">
            <v>0</v>
          </cell>
          <cell r="P240">
            <v>0</v>
          </cell>
          <cell r="Q240">
            <v>0</v>
          </cell>
          <cell r="R240">
            <v>0</v>
          </cell>
          <cell r="S240">
            <v>0</v>
          </cell>
          <cell r="Y240" t="str">
            <v>Associates</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row>
        <row r="241">
          <cell r="D241" t="str">
            <v>Other Non-Current Assets</v>
          </cell>
          <cell r="I241">
            <v>0</v>
          </cell>
          <cell r="K241">
            <v>20980.482944542859</v>
          </cell>
          <cell r="L241">
            <v>20980.482944542859</v>
          </cell>
          <cell r="M241">
            <v>0</v>
          </cell>
          <cell r="O241">
            <v>13561.536360628574</v>
          </cell>
          <cell r="P241">
            <v>9233.0509195714312</v>
          </cell>
          <cell r="Q241">
            <v>6761.9011928000027</v>
          </cell>
          <cell r="R241">
            <v>0</v>
          </cell>
          <cell r="S241">
            <v>0</v>
          </cell>
          <cell r="X241" t="str">
            <v>Other Non-Current Assets</v>
          </cell>
          <cell r="AC241">
            <v>0</v>
          </cell>
          <cell r="AD241">
            <v>0</v>
          </cell>
          <cell r="AE241">
            <v>15672.103999999999</v>
          </cell>
          <cell r="AF241">
            <v>14653.704</v>
          </cell>
          <cell r="AG241">
            <v>15560.462857142857</v>
          </cell>
          <cell r="AH241">
            <v>34306.182285714283</v>
          </cell>
          <cell r="AI241">
            <v>41329.562571428571</v>
          </cell>
          <cell r="AJ241">
            <v>36497.465142857138</v>
          </cell>
          <cell r="AK241">
            <v>30976.913999999997</v>
          </cell>
          <cell r="AL241">
            <v>22892.119714285713</v>
          </cell>
          <cell r="AM241">
            <v>0</v>
          </cell>
          <cell r="AN241">
            <v>0</v>
          </cell>
          <cell r="AO241">
            <v>13561.536360628574</v>
          </cell>
          <cell r="AP241">
            <v>9233.0509195714312</v>
          </cell>
          <cell r="AQ241">
            <v>6761.9011928000027</v>
          </cell>
          <cell r="AR241">
            <v>0</v>
          </cell>
          <cell r="AS241">
            <v>0</v>
          </cell>
        </row>
        <row r="243">
          <cell r="D243" t="str">
            <v>Support Group Capital</v>
          </cell>
          <cell r="I243">
            <v>0</v>
          </cell>
          <cell r="K243">
            <v>0</v>
          </cell>
          <cell r="L243">
            <v>0</v>
          </cell>
          <cell r="M243">
            <v>0</v>
          </cell>
          <cell r="O243">
            <v>0</v>
          </cell>
          <cell r="P243">
            <v>0</v>
          </cell>
          <cell r="Q243">
            <v>0</v>
          </cell>
          <cell r="R243">
            <v>0</v>
          </cell>
          <cell r="S243">
            <v>0</v>
          </cell>
          <cell r="X243" t="str">
            <v>Support Group Capital</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row>
        <row r="245">
          <cell r="D245" t="str">
            <v>Opening ECONOMIC CAPITAL EMPLOYED</v>
          </cell>
          <cell r="I245">
            <v>0</v>
          </cell>
          <cell r="K245">
            <v>101835.0168927276</v>
          </cell>
          <cell r="L245">
            <v>101835.0168927276</v>
          </cell>
          <cell r="M245">
            <v>0</v>
          </cell>
          <cell r="O245">
            <v>13561.536360628574</v>
          </cell>
          <cell r="P245">
            <v>10199.968566630254</v>
          </cell>
          <cell r="Q245">
            <v>7744.2895222117668</v>
          </cell>
          <cell r="R245">
            <v>0</v>
          </cell>
          <cell r="S245">
            <v>0</v>
          </cell>
          <cell r="X245" t="str">
            <v>Opening ECONOMIC CAPITAL EMPLOYED</v>
          </cell>
          <cell r="AC245">
            <v>0</v>
          </cell>
          <cell r="AD245">
            <v>0</v>
          </cell>
          <cell r="AE245">
            <v>15672.103999999999</v>
          </cell>
          <cell r="AF245">
            <v>14653.704</v>
          </cell>
          <cell r="AG245">
            <v>15560.462857142857</v>
          </cell>
          <cell r="AH245">
            <v>34306.182285714283</v>
          </cell>
          <cell r="AI245">
            <v>41329.562571428571</v>
          </cell>
          <cell r="AJ245">
            <v>36497.465142857138</v>
          </cell>
          <cell r="AK245">
            <v>30976.913999999997</v>
          </cell>
          <cell r="AL245">
            <v>22892.119714285713</v>
          </cell>
          <cell r="AM245">
            <v>0</v>
          </cell>
          <cell r="AN245">
            <v>0</v>
          </cell>
          <cell r="AO245">
            <v>13561.536360628574</v>
          </cell>
          <cell r="AP245">
            <v>10199.968566630254</v>
          </cell>
          <cell r="AQ245">
            <v>7744.2895222117668</v>
          </cell>
          <cell r="AR245">
            <v>0</v>
          </cell>
          <cell r="AS245">
            <v>0</v>
          </cell>
        </row>
        <row r="247">
          <cell r="B247" t="str">
            <v>NOTE:</v>
          </cell>
          <cell r="F247" t="str">
            <v>The Business Unit CoC Rate has been used, Year Opening Capital Employed has been used, Support Group costs have been allocated where possible, and</v>
          </cell>
          <cell r="V247" t="str">
            <v>NOTE:</v>
          </cell>
          <cell r="Z247" t="str">
            <v>The Business Unit CoC Rate has been used, Year Opening Capital Employed has been used, Support Group costs have been allocated where possible, and</v>
          </cell>
        </row>
        <row r="248">
          <cell r="F248" t="str">
            <v>Rent Charges Paid to NZPPL have been capitalised in the business unit (In NZPPL, the capitalisation affect of these Rent Charges has been reversed).</v>
          </cell>
          <cell r="Z248" t="str">
            <v>Rent Charges Paid to NZPPL have been capitalised in the business unit (In NZPPL, the capitalisation affect of these Rent Charges has been reversed).</v>
          </cell>
        </row>
      </sheetData>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g_SummaryPlan"/>
      <sheetName val="Recon"/>
      <sheetName val="March98"/>
      <sheetName val="March99"/>
      <sheetName val="BSLink_Opening"/>
      <sheetName val="BSLink_Closing"/>
      <sheetName val="RevalHoldingAcc"/>
      <sheetName val="23NovO"/>
      <sheetName val="23NovC"/>
      <sheetName val="March00"/>
      <sheetName val="March01"/>
      <sheetName val="March02"/>
    </sheetNames>
    <sheetDataSet>
      <sheetData sheetId="0" refreshError="1">
        <row r="2">
          <cell r="B2" t="str">
            <v>LETTERS - CORE</v>
          </cell>
        </row>
        <row r="3">
          <cell r="B3" t="str">
            <v>Overall Plan Summary (Base Operations + P1 + P2 + P3 + P4 + P5 + P6)</v>
          </cell>
        </row>
        <row r="4">
          <cell r="B4" t="str">
            <v>Closing Capital Employed</v>
          </cell>
        </row>
        <row r="6">
          <cell r="F6" t="str">
            <v>Assigned</v>
          </cell>
          <cell r="G6" t="str">
            <v>Template</v>
          </cell>
          <cell r="H6" t="str">
            <v>Variance</v>
          </cell>
          <cell r="J6" t="str">
            <v>Assigned</v>
          </cell>
          <cell r="K6" t="str">
            <v>Template</v>
          </cell>
          <cell r="L6" t="str">
            <v>Variance</v>
          </cell>
          <cell r="M6" t="e">
            <v>#REF!</v>
          </cell>
          <cell r="N6" t="e">
            <v>#REF!</v>
          </cell>
        </row>
        <row r="7">
          <cell r="F7" t="str">
            <v>1997/98</v>
          </cell>
          <cell r="G7" t="str">
            <v>1997/98</v>
          </cell>
          <cell r="H7" t="str">
            <v>1997/98</v>
          </cell>
          <cell r="J7" t="str">
            <v>1998/99</v>
          </cell>
          <cell r="K7" t="str">
            <v>1998/99</v>
          </cell>
          <cell r="L7" t="str">
            <v>1998/99</v>
          </cell>
          <cell r="M7" t="e">
            <v>#REF!</v>
          </cell>
          <cell r="N7" t="e">
            <v>#REF!</v>
          </cell>
        </row>
        <row r="8">
          <cell r="F8" t="str">
            <v>$k</v>
          </cell>
          <cell r="G8" t="str">
            <v>$k</v>
          </cell>
          <cell r="H8" t="str">
            <v>$k</v>
          </cell>
          <cell r="J8" t="str">
            <v>$k</v>
          </cell>
          <cell r="K8" t="str">
            <v>$k</v>
          </cell>
          <cell r="L8" t="str">
            <v>$k</v>
          </cell>
          <cell r="M8" t="str">
            <v>$k</v>
          </cell>
          <cell r="N8" t="str">
            <v>$k</v>
          </cell>
        </row>
        <row r="10">
          <cell r="D10" t="str">
            <v>Current Assets</v>
          </cell>
        </row>
        <row r="11">
          <cell r="D11" t="str">
            <v>Bank &amp; Short Term Investments</v>
          </cell>
          <cell r="F11">
            <v>0</v>
          </cell>
          <cell r="G11">
            <v>0</v>
          </cell>
          <cell r="H11">
            <v>0</v>
          </cell>
          <cell r="J11">
            <v>0</v>
          </cell>
          <cell r="K11">
            <v>0</v>
          </cell>
          <cell r="L11">
            <v>0</v>
          </cell>
          <cell r="M11">
            <v>0</v>
          </cell>
          <cell r="N11">
            <v>0</v>
          </cell>
        </row>
        <row r="12">
          <cell r="D12" t="str">
            <v>Operating Cash (Float)</v>
          </cell>
          <cell r="F12">
            <v>0</v>
          </cell>
          <cell r="G12">
            <v>0</v>
          </cell>
          <cell r="H12">
            <v>0</v>
          </cell>
          <cell r="J12">
            <v>0</v>
          </cell>
          <cell r="K12">
            <v>0</v>
          </cell>
          <cell r="L12">
            <v>0</v>
          </cell>
          <cell r="M12">
            <v>0</v>
          </cell>
          <cell r="N12">
            <v>0</v>
          </cell>
        </row>
        <row r="13">
          <cell r="D13" t="str">
            <v>Debtors &amp; Prepayments</v>
          </cell>
          <cell r="F13">
            <v>34473.057887453346</v>
          </cell>
          <cell r="G13">
            <v>34473.057887453346</v>
          </cell>
          <cell r="H13">
            <v>0</v>
          </cell>
          <cell r="J13">
            <v>34807.396570124452</v>
          </cell>
          <cell r="K13">
            <v>34807.396570124452</v>
          </cell>
          <cell r="L13">
            <v>0</v>
          </cell>
          <cell r="M13">
            <v>0</v>
          </cell>
          <cell r="N13">
            <v>0</v>
          </cell>
        </row>
        <row r="14">
          <cell r="D14" t="str">
            <v>Inventory</v>
          </cell>
          <cell r="F14">
            <v>259.39140700225289</v>
          </cell>
          <cell r="G14">
            <v>259.39140700225289</v>
          </cell>
          <cell r="H14">
            <v>0</v>
          </cell>
          <cell r="J14">
            <v>312.13868466650678</v>
          </cell>
          <cell r="K14">
            <v>312.13868466650678</v>
          </cell>
          <cell r="L14">
            <v>0</v>
          </cell>
          <cell r="M14">
            <v>0</v>
          </cell>
          <cell r="N14">
            <v>0</v>
          </cell>
        </row>
        <row r="15">
          <cell r="D15" t="str">
            <v>Property Intended for Sale</v>
          </cell>
          <cell r="F15">
            <v>0</v>
          </cell>
          <cell r="G15">
            <v>0</v>
          </cell>
          <cell r="H15">
            <v>0</v>
          </cell>
          <cell r="J15">
            <v>0</v>
          </cell>
          <cell r="K15">
            <v>0</v>
          </cell>
          <cell r="L15">
            <v>0</v>
          </cell>
          <cell r="M15">
            <v>0</v>
          </cell>
          <cell r="N15">
            <v>0</v>
          </cell>
        </row>
        <row r="17">
          <cell r="C17" t="str">
            <v>Total Current Assets</v>
          </cell>
          <cell r="F17">
            <v>34732.449294455597</v>
          </cell>
          <cell r="G17">
            <v>34732.449294455597</v>
          </cell>
          <cell r="H17">
            <v>0</v>
          </cell>
          <cell r="J17">
            <v>35119.535254790957</v>
          </cell>
          <cell r="K17">
            <v>35119.535254790957</v>
          </cell>
          <cell r="L17">
            <v>0</v>
          </cell>
          <cell r="M17">
            <v>0</v>
          </cell>
          <cell r="N17">
            <v>0</v>
          </cell>
        </row>
        <row r="19">
          <cell r="D19" t="str">
            <v>Current Liabilities</v>
          </cell>
        </row>
        <row r="20">
          <cell r="D20" t="str">
            <v>Accounts Payable</v>
          </cell>
          <cell r="F20">
            <v>25843.692263391484</v>
          </cell>
          <cell r="G20">
            <v>25843.692263391484</v>
          </cell>
          <cell r="H20">
            <v>0</v>
          </cell>
          <cell r="J20">
            <v>23096.478876920479</v>
          </cell>
          <cell r="K20">
            <v>23096.478876920479</v>
          </cell>
          <cell r="L20">
            <v>0</v>
          </cell>
          <cell r="M20">
            <v>0</v>
          </cell>
          <cell r="N20">
            <v>0</v>
          </cell>
        </row>
        <row r="21">
          <cell r="D21" t="str">
            <v>Agency Creditors</v>
          </cell>
          <cell r="F21">
            <v>0</v>
          </cell>
          <cell r="G21">
            <v>0</v>
          </cell>
          <cell r="H21">
            <v>0</v>
          </cell>
          <cell r="J21">
            <v>0</v>
          </cell>
          <cell r="K21">
            <v>0</v>
          </cell>
          <cell r="L21">
            <v>0</v>
          </cell>
          <cell r="M21">
            <v>0</v>
          </cell>
          <cell r="N21">
            <v>0</v>
          </cell>
        </row>
        <row r="22">
          <cell r="D22" t="str">
            <v>Personnel Liabilities (&lt;1 yr)</v>
          </cell>
          <cell r="F22">
            <v>22106.408869221967</v>
          </cell>
          <cell r="G22">
            <v>22106.408869221967</v>
          </cell>
          <cell r="H22">
            <v>0</v>
          </cell>
          <cell r="J22">
            <v>15638.865248938257</v>
          </cell>
          <cell r="K22">
            <v>15638.865248938257</v>
          </cell>
          <cell r="L22">
            <v>0</v>
          </cell>
          <cell r="M22">
            <v>0</v>
          </cell>
          <cell r="N22">
            <v>0</v>
          </cell>
        </row>
        <row r="23">
          <cell r="D23" t="str">
            <v>Provision for Taxation</v>
          </cell>
          <cell r="F23">
            <v>0</v>
          </cell>
          <cell r="G23">
            <v>0</v>
          </cell>
          <cell r="H23">
            <v>0</v>
          </cell>
          <cell r="J23">
            <v>0</v>
          </cell>
          <cell r="K23">
            <v>0</v>
          </cell>
          <cell r="L23">
            <v>0</v>
          </cell>
          <cell r="M23">
            <v>0</v>
          </cell>
          <cell r="N23">
            <v>0</v>
          </cell>
        </row>
        <row r="24">
          <cell r="D24" t="str">
            <v>Provision for Dividend</v>
          </cell>
          <cell r="F24">
            <v>0</v>
          </cell>
          <cell r="G24">
            <v>0</v>
          </cell>
          <cell r="H24">
            <v>0</v>
          </cell>
          <cell r="J24">
            <v>0</v>
          </cell>
          <cell r="K24">
            <v>0</v>
          </cell>
          <cell r="L24">
            <v>0</v>
          </cell>
          <cell r="M24">
            <v>0</v>
          </cell>
          <cell r="N24">
            <v>0</v>
          </cell>
        </row>
        <row r="25">
          <cell r="D25" t="str">
            <v>Other Liabilities</v>
          </cell>
          <cell r="F25">
            <v>0</v>
          </cell>
          <cell r="G25">
            <v>0</v>
          </cell>
          <cell r="H25">
            <v>0</v>
          </cell>
          <cell r="J25">
            <v>0</v>
          </cell>
          <cell r="K25">
            <v>0</v>
          </cell>
          <cell r="L25">
            <v>0</v>
          </cell>
          <cell r="M25">
            <v>0</v>
          </cell>
          <cell r="N25">
            <v>0</v>
          </cell>
        </row>
        <row r="27">
          <cell r="C27" t="str">
            <v>Total Current Liabilities</v>
          </cell>
          <cell r="F27">
            <v>47950.101132613447</v>
          </cell>
          <cell r="G27">
            <v>47950.101132613447</v>
          </cell>
          <cell r="H27">
            <v>0</v>
          </cell>
          <cell r="J27">
            <v>38735.344125858734</v>
          </cell>
          <cell r="K27">
            <v>38735.344125858734</v>
          </cell>
          <cell r="L27">
            <v>0</v>
          </cell>
          <cell r="M27">
            <v>0</v>
          </cell>
          <cell r="N27">
            <v>0</v>
          </cell>
        </row>
        <row r="29">
          <cell r="C29" t="str">
            <v>Net Working Capital</v>
          </cell>
          <cell r="F29">
            <v>-13217.65183815785</v>
          </cell>
          <cell r="G29">
            <v>-13217.65183815785</v>
          </cell>
          <cell r="H29">
            <v>0</v>
          </cell>
          <cell r="J29">
            <v>-3615.8088710677766</v>
          </cell>
          <cell r="K29">
            <v>-3615.8088710677766</v>
          </cell>
          <cell r="L29">
            <v>0</v>
          </cell>
          <cell r="M29">
            <v>0</v>
          </cell>
          <cell r="N29">
            <v>0</v>
          </cell>
        </row>
        <row r="31">
          <cell r="D31" t="str">
            <v>Fixed Assets (Net of Accumulated Depreciation)</v>
          </cell>
        </row>
        <row r="32">
          <cell r="D32" t="str">
            <v>Motor Vehicles</v>
          </cell>
          <cell r="F32">
            <v>0</v>
          </cell>
          <cell r="G32">
            <v>0</v>
          </cell>
          <cell r="H32">
            <v>0</v>
          </cell>
          <cell r="J32">
            <v>0</v>
          </cell>
          <cell r="K32">
            <v>0</v>
          </cell>
          <cell r="L32">
            <v>0</v>
          </cell>
          <cell r="M32">
            <v>0</v>
          </cell>
          <cell r="N32">
            <v>0</v>
          </cell>
        </row>
        <row r="33">
          <cell r="D33" t="str">
            <v>Furniture &amp; Fittings</v>
          </cell>
          <cell r="F33">
            <v>0</v>
          </cell>
          <cell r="G33">
            <v>0</v>
          </cell>
          <cell r="H33">
            <v>0</v>
          </cell>
          <cell r="J33">
            <v>0</v>
          </cell>
          <cell r="K33">
            <v>0</v>
          </cell>
          <cell r="L33">
            <v>0</v>
          </cell>
          <cell r="M33">
            <v>0</v>
          </cell>
          <cell r="N33">
            <v>0</v>
          </cell>
        </row>
        <row r="34">
          <cell r="D34" t="str">
            <v>Office Equipment</v>
          </cell>
          <cell r="F34">
            <v>0</v>
          </cell>
          <cell r="G34">
            <v>0</v>
          </cell>
          <cell r="H34">
            <v>0</v>
          </cell>
          <cell r="J34">
            <v>0</v>
          </cell>
          <cell r="K34">
            <v>0</v>
          </cell>
          <cell r="L34">
            <v>0</v>
          </cell>
          <cell r="M34">
            <v>0</v>
          </cell>
          <cell r="N34">
            <v>0</v>
          </cell>
        </row>
        <row r="35">
          <cell r="D35" t="str">
            <v>Computer Hardware/Software</v>
          </cell>
          <cell r="F35">
            <v>0</v>
          </cell>
          <cell r="G35">
            <v>0</v>
          </cell>
          <cell r="H35">
            <v>0</v>
          </cell>
          <cell r="J35">
            <v>0</v>
          </cell>
          <cell r="K35">
            <v>0</v>
          </cell>
          <cell r="L35">
            <v>0</v>
          </cell>
          <cell r="M35">
            <v>0</v>
          </cell>
          <cell r="N35">
            <v>0</v>
          </cell>
        </row>
        <row r="36">
          <cell r="D36" t="str">
            <v>General Plant</v>
          </cell>
          <cell r="F36">
            <v>0</v>
          </cell>
          <cell r="G36">
            <v>0</v>
          </cell>
          <cell r="H36">
            <v>0</v>
          </cell>
          <cell r="J36">
            <v>0</v>
          </cell>
          <cell r="K36">
            <v>0</v>
          </cell>
          <cell r="L36">
            <v>0</v>
          </cell>
          <cell r="M36">
            <v>0</v>
          </cell>
          <cell r="N36">
            <v>0</v>
          </cell>
        </row>
        <row r="37">
          <cell r="D37" t="str">
            <v>Mail Processing Plant</v>
          </cell>
          <cell r="F37">
            <v>0</v>
          </cell>
          <cell r="G37">
            <v>0</v>
          </cell>
          <cell r="H37">
            <v>0</v>
          </cell>
          <cell r="J37">
            <v>0</v>
          </cell>
          <cell r="K37">
            <v>0</v>
          </cell>
          <cell r="L37">
            <v>0</v>
          </cell>
          <cell r="M37">
            <v>0</v>
          </cell>
          <cell r="N37">
            <v>0</v>
          </cell>
        </row>
        <row r="38">
          <cell r="D38" t="str">
            <v>Property</v>
          </cell>
          <cell r="F38">
            <v>0</v>
          </cell>
          <cell r="G38">
            <v>0</v>
          </cell>
          <cell r="H38">
            <v>0</v>
          </cell>
          <cell r="J38">
            <v>0</v>
          </cell>
          <cell r="K38">
            <v>0</v>
          </cell>
          <cell r="L38">
            <v>0</v>
          </cell>
          <cell r="M38">
            <v>0</v>
          </cell>
          <cell r="N38">
            <v>0</v>
          </cell>
        </row>
        <row r="39">
          <cell r="D39" t="str">
            <v>Work-in-Progress / Other</v>
          </cell>
          <cell r="F39">
            <v>34726.193020000006</v>
          </cell>
          <cell r="G39">
            <v>34726.193020000006</v>
          </cell>
          <cell r="H39">
            <v>0</v>
          </cell>
          <cell r="J39">
            <v>36078.15371123948</v>
          </cell>
          <cell r="K39">
            <v>36078.15371123948</v>
          </cell>
          <cell r="L39">
            <v>0</v>
          </cell>
          <cell r="M39">
            <v>0</v>
          </cell>
          <cell r="N39">
            <v>0</v>
          </cell>
        </row>
        <row r="41">
          <cell r="C41" t="str">
            <v>Total Fixed Assets</v>
          </cell>
          <cell r="F41">
            <v>34726.193020000006</v>
          </cell>
          <cell r="G41">
            <v>34726.193020000006</v>
          </cell>
          <cell r="H41">
            <v>0</v>
          </cell>
          <cell r="J41">
            <v>36078.15371123948</v>
          </cell>
          <cell r="K41">
            <v>36078.15371123948</v>
          </cell>
          <cell r="L41">
            <v>0</v>
          </cell>
          <cell r="M41">
            <v>0</v>
          </cell>
          <cell r="N41">
            <v>0</v>
          </cell>
        </row>
        <row r="43">
          <cell r="D43" t="str">
            <v>Other Non-Current Assets</v>
          </cell>
        </row>
        <row r="44">
          <cell r="D44" t="str">
            <v>Investment Properties</v>
          </cell>
          <cell r="F44">
            <v>0</v>
          </cell>
          <cell r="G44">
            <v>0</v>
          </cell>
          <cell r="H44">
            <v>0</v>
          </cell>
          <cell r="J44">
            <v>0</v>
          </cell>
          <cell r="K44">
            <v>0</v>
          </cell>
          <cell r="L44">
            <v>0</v>
          </cell>
          <cell r="M44">
            <v>0</v>
          </cell>
          <cell r="N44">
            <v>0</v>
          </cell>
        </row>
        <row r="45">
          <cell r="D45" t="str">
            <v>Investments</v>
          </cell>
          <cell r="F45">
            <v>0</v>
          </cell>
          <cell r="G45">
            <v>0</v>
          </cell>
          <cell r="H45">
            <v>0</v>
          </cell>
          <cell r="J45">
            <v>0</v>
          </cell>
          <cell r="K45">
            <v>0</v>
          </cell>
          <cell r="L45">
            <v>0</v>
          </cell>
          <cell r="M45">
            <v>0</v>
          </cell>
          <cell r="N45">
            <v>0</v>
          </cell>
        </row>
        <row r="46">
          <cell r="D46" t="str">
            <v>Goodwill</v>
          </cell>
          <cell r="F46">
            <v>0</v>
          </cell>
          <cell r="G46">
            <v>0</v>
          </cell>
          <cell r="H46">
            <v>0</v>
          </cell>
          <cell r="J46">
            <v>0</v>
          </cell>
          <cell r="K46">
            <v>0</v>
          </cell>
          <cell r="L46">
            <v>0</v>
          </cell>
          <cell r="M46">
            <v>0</v>
          </cell>
          <cell r="N46">
            <v>0</v>
          </cell>
        </row>
        <row r="47">
          <cell r="D47" t="str">
            <v>Associates</v>
          </cell>
          <cell r="F47">
            <v>0</v>
          </cell>
          <cell r="G47">
            <v>0</v>
          </cell>
          <cell r="H47">
            <v>0</v>
          </cell>
          <cell r="J47">
            <v>0</v>
          </cell>
          <cell r="K47">
            <v>0</v>
          </cell>
          <cell r="L47">
            <v>0</v>
          </cell>
          <cell r="M47">
            <v>0</v>
          </cell>
          <cell r="N47">
            <v>0</v>
          </cell>
        </row>
        <row r="48">
          <cell r="D48" t="str">
            <v>Deferred Tax Asset</v>
          </cell>
          <cell r="F48">
            <v>0</v>
          </cell>
          <cell r="G48">
            <v>0</v>
          </cell>
          <cell r="H48">
            <v>0</v>
          </cell>
          <cell r="J48">
            <v>0</v>
          </cell>
          <cell r="K48">
            <v>0</v>
          </cell>
          <cell r="L48">
            <v>0</v>
          </cell>
          <cell r="M48">
            <v>0</v>
          </cell>
          <cell r="N48">
            <v>0</v>
          </cell>
        </row>
        <row r="50">
          <cell r="C50" t="str">
            <v>Total Non-Current Assets</v>
          </cell>
          <cell r="F50">
            <v>34726.193020000006</v>
          </cell>
          <cell r="G50">
            <v>34726.193020000006</v>
          </cell>
          <cell r="H50">
            <v>0</v>
          </cell>
          <cell r="J50">
            <v>36078.15371123948</v>
          </cell>
          <cell r="K50">
            <v>36078.15371123948</v>
          </cell>
          <cell r="L50">
            <v>0</v>
          </cell>
          <cell r="M50">
            <v>0</v>
          </cell>
          <cell r="N50">
            <v>0</v>
          </cell>
        </row>
        <row r="52">
          <cell r="C52" t="str">
            <v>Personal Liabilities (&gt; 1yr)</v>
          </cell>
          <cell r="F52">
            <v>3484.6305069105056</v>
          </cell>
          <cell r="G52">
            <v>3484.6305069105056</v>
          </cell>
          <cell r="H52">
            <v>0</v>
          </cell>
          <cell r="J52">
            <v>2961.7002589263343</v>
          </cell>
          <cell r="K52">
            <v>2961.7002589263343</v>
          </cell>
          <cell r="L52">
            <v>0</v>
          </cell>
          <cell r="M52">
            <v>0</v>
          </cell>
          <cell r="N52">
            <v>0</v>
          </cell>
        </row>
        <row r="54">
          <cell r="C54" t="str">
            <v>CAPITAL EMPLOYED Before SG Allocations</v>
          </cell>
          <cell r="F54">
            <v>21508.541181842156</v>
          </cell>
          <cell r="G54">
            <v>21508.541181842156</v>
          </cell>
          <cell r="H54">
            <v>0</v>
          </cell>
          <cell r="J54">
            <v>32462.344840171703</v>
          </cell>
          <cell r="K54">
            <v>32462.344840171703</v>
          </cell>
          <cell r="L54">
            <v>0</v>
          </cell>
          <cell r="M54">
            <v>0</v>
          </cell>
          <cell r="N54">
            <v>0</v>
          </cell>
        </row>
        <row r="56">
          <cell r="D56" t="str">
            <v>Allocation of Support Groups</v>
          </cell>
        </row>
        <row r="57">
          <cell r="D57" t="str">
            <v>Information Services</v>
          </cell>
          <cell r="G57">
            <v>0</v>
          </cell>
          <cell r="H57">
            <v>0</v>
          </cell>
          <cell r="K57">
            <v>0</v>
          </cell>
          <cell r="L57">
            <v>0</v>
          </cell>
          <cell r="M57">
            <v>0</v>
          </cell>
          <cell r="N57">
            <v>0</v>
          </cell>
        </row>
        <row r="58">
          <cell r="D58" t="str">
            <v>Corporate</v>
          </cell>
          <cell r="G58">
            <v>-522.35343088675711</v>
          </cell>
          <cell r="H58">
            <v>-522.35343088675711</v>
          </cell>
          <cell r="K58">
            <v>-522.35343088675711</v>
          </cell>
          <cell r="L58">
            <v>-522.35343088675711</v>
          </cell>
          <cell r="M58">
            <v>0</v>
          </cell>
          <cell r="N58">
            <v>0</v>
          </cell>
        </row>
        <row r="59">
          <cell r="D59" t="str">
            <v>Company Reserve</v>
          </cell>
          <cell r="G59">
            <v>0</v>
          </cell>
          <cell r="H59">
            <v>0</v>
          </cell>
          <cell r="K59">
            <v>0</v>
          </cell>
          <cell r="L59">
            <v>0</v>
          </cell>
          <cell r="M59">
            <v>0</v>
          </cell>
          <cell r="N59">
            <v>0</v>
          </cell>
        </row>
        <row r="61">
          <cell r="C61" t="str">
            <v>Total Support Group Allocations</v>
          </cell>
          <cell r="F61">
            <v>0</v>
          </cell>
          <cell r="G61">
            <v>-522.35343088675711</v>
          </cell>
          <cell r="H61">
            <v>-522.35343088675711</v>
          </cell>
          <cell r="J61">
            <v>0</v>
          </cell>
          <cell r="K61">
            <v>-522.35343088675711</v>
          </cell>
          <cell r="L61">
            <v>-522.35343088675711</v>
          </cell>
          <cell r="M61">
            <v>0</v>
          </cell>
          <cell r="N61">
            <v>0</v>
          </cell>
        </row>
        <row r="63">
          <cell r="C63" t="str">
            <v>CAPITAL EMPLOYED After SG Allocations</v>
          </cell>
          <cell r="F63">
            <v>21508.541181842156</v>
          </cell>
          <cell r="G63">
            <v>20986.1877509554</v>
          </cell>
          <cell r="H63">
            <v>-522.35343088675711</v>
          </cell>
          <cell r="J63">
            <v>32462.344840171703</v>
          </cell>
          <cell r="K63">
            <v>31939.991409284947</v>
          </cell>
          <cell r="L63">
            <v>-522.35343088675711</v>
          </cell>
          <cell r="M63">
            <v>0</v>
          </cell>
          <cell r="N63">
            <v>0</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Output_Statements3"/>
      <sheetName val="Raj"/>
      <sheetName val="Consoli"/>
      <sheetName val="FinPerf"/>
      <sheetName val="Tax"/>
      <sheetName val="ACC"/>
      <sheetName val="Curr_Outturn"/>
      <sheetName val="Prev_Outturn"/>
      <sheetName val="Out_Calc"/>
      <sheetName val="Rev_9900"/>
      <sheetName val="Eliminations"/>
      <sheetName val="PhasedEBIT"/>
      <sheetName val="EVA_Targets"/>
      <sheetName val="BalSheet"/>
      <sheetName val="Control"/>
      <sheetName val="Half_Year"/>
      <sheetName val="FinQuarter"/>
      <sheetName val="ElmarAnalysis"/>
      <sheetName val="NZpost"/>
      <sheetName val="LG"/>
      <sheetName val="LL"/>
      <sheetName val="LB"/>
      <sheetName val="LR"/>
      <sheetName val="LK"/>
      <sheetName val="LD"/>
      <sheetName val="LM"/>
      <sheetName val="LE"/>
      <sheetName val="DD"/>
      <sheetName val="DG"/>
      <sheetName val="DX"/>
      <sheetName val="DM"/>
      <sheetName val="DC"/>
      <sheetName val="DT"/>
      <sheetName val="DL"/>
      <sheetName val="DR"/>
      <sheetName val="DS"/>
      <sheetName val="DA"/>
      <sheetName val="DE"/>
      <sheetName val="IG"/>
      <sheetName val="IM"/>
      <sheetName val="IC"/>
      <sheetName val="IA"/>
      <sheetName val="IO"/>
      <sheetName val="IX"/>
      <sheetName val="SB"/>
      <sheetName val="CI"/>
      <sheetName val="ZP"/>
      <sheetName val="CG"/>
      <sheetName val="CF"/>
      <sheetName val="CH"/>
      <sheetName val="CC"/>
      <sheetName val="CR"/>
      <sheetName val="CEO"/>
      <sheetName val="CX"/>
      <sheetName val="CN"/>
      <sheetName val="CO"/>
      <sheetName val="Elim"/>
      <sheetName val="PD"/>
      <sheetName val="EE"/>
      <sheetName val="XP"/>
      <sheetName val="Residual"/>
      <sheetName val="Report"/>
      <sheetName val="Check"/>
      <sheetName val="Annual9900Out"/>
      <sheetName val="#REF"/>
    </sheetNames>
    <sheetDataSet>
      <sheetData sheetId="0" refreshError="1"/>
      <sheetData sheetId="1" refreshError="1">
        <row r="5">
          <cell r="B5" t="str">
            <v>NEW ZEALAND POST GROUP</v>
          </cell>
          <cell r="P5" t="str">
            <v>NEW ZEALAND POST GROUP</v>
          </cell>
        </row>
        <row r="6">
          <cell r="B6" t="str">
            <v>Statement of Economic Value Added</v>
          </cell>
          <cell r="P6" t="str">
            <v>Statement of Economic Value Added</v>
          </cell>
        </row>
        <row r="7">
          <cell r="B7" t="str">
            <v>for the period ending 31 March 2000</v>
          </cell>
          <cell r="P7" t="str">
            <v>Outturn for the 1999/00 Year</v>
          </cell>
        </row>
        <row r="11">
          <cell r="C11" t="str">
            <v>Current Month ($000's)</v>
          </cell>
          <cell r="I11" t="str">
            <v>YTD ($000's)</v>
          </cell>
          <cell r="R11" t="str">
            <v>Annual ($000's)</v>
          </cell>
          <cell r="X11" t="str">
            <v xml:space="preserve">Previous </v>
          </cell>
          <cell r="AA11" t="str">
            <v xml:space="preserve">Original </v>
          </cell>
        </row>
        <row r="12">
          <cell r="C12" t="str">
            <v xml:space="preserve">Actual </v>
          </cell>
          <cell r="D12" t="str">
            <v xml:space="preserve">Budget </v>
          </cell>
          <cell r="E12" t="str">
            <v>Var</v>
          </cell>
          <cell r="F12" t="str">
            <v>Last Yr</v>
          </cell>
          <cell r="G12" t="str">
            <v>Var L Yr</v>
          </cell>
          <cell r="I12" t="str">
            <v xml:space="preserve">Actual </v>
          </cell>
          <cell r="J12" t="str">
            <v xml:space="preserve">Budget </v>
          </cell>
          <cell r="K12" t="str">
            <v>Var</v>
          </cell>
          <cell r="L12" t="str">
            <v>Last Yr</v>
          </cell>
          <cell r="M12" t="str">
            <v>Var L Yr</v>
          </cell>
          <cell r="R12" t="str">
            <v xml:space="preserve">Outturn </v>
          </cell>
          <cell r="S12" t="str">
            <v xml:space="preserve">Budget </v>
          </cell>
          <cell r="T12" t="str">
            <v xml:space="preserve">Var </v>
          </cell>
          <cell r="U12" t="str">
            <v xml:space="preserve">Last Yr </v>
          </cell>
          <cell r="V12" t="str">
            <v xml:space="preserve">Var L Yr </v>
          </cell>
          <cell r="X12" t="str">
            <v xml:space="preserve">Outturn </v>
          </cell>
          <cell r="Y12" t="str">
            <v xml:space="preserve">Change </v>
          </cell>
          <cell r="AA12" t="str">
            <v xml:space="preserve">Budget </v>
          </cell>
        </row>
        <row r="14">
          <cell r="C14">
            <v>7186.9461134032317</v>
          </cell>
          <cell r="D14">
            <v>2940.2240985146154</v>
          </cell>
          <cell r="E14">
            <v>4246.7220148886163</v>
          </cell>
          <cell r="F14">
            <v>930.09468521752569</v>
          </cell>
          <cell r="G14">
            <v>6256.851428185706</v>
          </cell>
          <cell r="H14" t="str">
            <v>Consolidated NPAT</v>
          </cell>
          <cell r="I14">
            <v>33657.373513384038</v>
          </cell>
          <cell r="J14">
            <v>24282.60459134353</v>
          </cell>
          <cell r="K14">
            <v>9374.7689220405082</v>
          </cell>
          <cell r="L14">
            <v>23374.274377434864</v>
          </cell>
          <cell r="M14">
            <v>10283.099135949175</v>
          </cell>
          <cell r="Q14" t="str">
            <v>Consolidated NPAT</v>
          </cell>
          <cell r="R14">
            <v>33657.660216508913</v>
          </cell>
          <cell r="S14">
            <v>24282.60459134353</v>
          </cell>
          <cell r="T14">
            <v>9375.0556251653834</v>
          </cell>
          <cell r="U14">
            <v>23374.274377434864</v>
          </cell>
          <cell r="V14">
            <v>10283.38583907405</v>
          </cell>
          <cell r="X14">
            <v>28339.313732674495</v>
          </cell>
          <cell r="Y14">
            <v>5318.3464838344189</v>
          </cell>
          <cell r="AA14">
            <v>32521.086752547832</v>
          </cell>
        </row>
        <row r="16">
          <cell r="H16" t="str">
            <v>EVA Adjustments</v>
          </cell>
          <cell r="Q16" t="str">
            <v>EVA Adjustments</v>
          </cell>
        </row>
        <row r="17">
          <cell r="H17" t="str">
            <v>Historical b.f.</v>
          </cell>
          <cell r="Q17" t="str">
            <v>Historical b.f.</v>
          </cell>
        </row>
        <row r="18">
          <cell r="C18">
            <v>-738.17287271809892</v>
          </cell>
          <cell r="D18">
            <v>-738.17287271809892</v>
          </cell>
          <cell r="E18">
            <v>0</v>
          </cell>
          <cell r="F18">
            <v>-974.7857143173361</v>
          </cell>
          <cell r="G18">
            <v>236.61284159923719</v>
          </cell>
          <cell r="H18" t="str">
            <v>Severances</v>
          </cell>
          <cell r="I18">
            <v>-8858.074472617187</v>
          </cell>
          <cell r="J18">
            <v>-8858.074472617187</v>
          </cell>
          <cell r="K18">
            <v>0</v>
          </cell>
          <cell r="L18">
            <v>-11697.428571808035</v>
          </cell>
          <cell r="M18">
            <v>2839.3540991908485</v>
          </cell>
          <cell r="Q18" t="str">
            <v>Severances</v>
          </cell>
          <cell r="R18">
            <v>-8858.074472617187</v>
          </cell>
          <cell r="S18">
            <v>-8858.074472617187</v>
          </cell>
          <cell r="T18">
            <v>0</v>
          </cell>
          <cell r="U18">
            <v>-11697.428571808035</v>
          </cell>
          <cell r="V18">
            <v>2839.3540991908485</v>
          </cell>
          <cell r="X18">
            <v>-8858.074472617187</v>
          </cell>
          <cell r="Y18">
            <v>0</v>
          </cell>
          <cell r="AA18">
            <v>-8858.0744285714263</v>
          </cell>
        </row>
        <row r="19">
          <cell r="C19">
            <v>-265.79761904761904</v>
          </cell>
          <cell r="D19">
            <v>-265.79761904761904</v>
          </cell>
          <cell r="E19">
            <v>0</v>
          </cell>
          <cell r="F19">
            <v>-599.95238095238096</v>
          </cell>
          <cell r="G19">
            <v>334.15476190476193</v>
          </cell>
          <cell r="H19" t="str">
            <v>Abnormal Items Revenue/(Cost)</v>
          </cell>
          <cell r="I19">
            <v>-3189.5714285714294</v>
          </cell>
          <cell r="J19">
            <v>-3189.5714285714294</v>
          </cell>
          <cell r="K19">
            <v>0</v>
          </cell>
          <cell r="L19">
            <v>-7199.4285714285697</v>
          </cell>
          <cell r="M19">
            <v>4009.8571428571404</v>
          </cell>
          <cell r="Q19" t="str">
            <v>Abnormal Items Revenue/(Cost)</v>
          </cell>
          <cell r="R19">
            <v>-3189.5714285714294</v>
          </cell>
          <cell r="S19">
            <v>-3189.5714285714294</v>
          </cell>
          <cell r="T19">
            <v>0</v>
          </cell>
          <cell r="U19">
            <v>-7199.4285714285697</v>
          </cell>
          <cell r="V19">
            <v>4009.8571428571404</v>
          </cell>
          <cell r="X19">
            <v>-3189.5714285714294</v>
          </cell>
          <cell r="Y19">
            <v>0</v>
          </cell>
          <cell r="AA19">
            <v>-3189.5714285714289</v>
          </cell>
        </row>
        <row r="20">
          <cell r="C20">
            <v>331.31026228268701</v>
          </cell>
          <cell r="D20">
            <v>331.31026228268701</v>
          </cell>
          <cell r="E20">
            <v>0</v>
          </cell>
          <cell r="F20">
            <v>519.66357143900677</v>
          </cell>
          <cell r="G20">
            <v>-188.35330915631977</v>
          </cell>
          <cell r="H20" t="str">
            <v>Tax on above Adjustments</v>
          </cell>
          <cell r="I20">
            <v>3975.7231473922434</v>
          </cell>
          <cell r="J20">
            <v>3975.7231473922434</v>
          </cell>
          <cell r="K20">
            <v>0</v>
          </cell>
          <cell r="L20">
            <v>6235.9628572680813</v>
          </cell>
          <cell r="M20">
            <v>-2260.2397098758379</v>
          </cell>
          <cell r="Q20" t="str">
            <v>Tax on above Adjustments</v>
          </cell>
          <cell r="R20">
            <v>3975.7231473922434</v>
          </cell>
          <cell r="S20">
            <v>3975.7231473922434</v>
          </cell>
          <cell r="T20">
            <v>0</v>
          </cell>
          <cell r="U20">
            <v>6235.9628572680813</v>
          </cell>
          <cell r="V20">
            <v>-2260.2397098758379</v>
          </cell>
          <cell r="X20">
            <v>3975.7231473922434</v>
          </cell>
          <cell r="Y20">
            <v>0</v>
          </cell>
          <cell r="AA20">
            <v>3975.7231328571424</v>
          </cell>
        </row>
        <row r="21">
          <cell r="C21">
            <v>-672.66022948303089</v>
          </cell>
          <cell r="D21">
            <v>-672.66022948303089</v>
          </cell>
          <cell r="E21">
            <v>0</v>
          </cell>
          <cell r="F21">
            <v>-1055.0745238307104</v>
          </cell>
          <cell r="G21">
            <v>382.41429434767952</v>
          </cell>
          <cell r="I21">
            <v>-8071.9227537963725</v>
          </cell>
          <cell r="J21">
            <v>-8071.9227537963725</v>
          </cell>
          <cell r="K21">
            <v>0</v>
          </cell>
          <cell r="L21">
            <v>-12660.894285968523</v>
          </cell>
          <cell r="M21">
            <v>4588.9715321721505</v>
          </cell>
          <cell r="R21">
            <v>-8071.9227537963725</v>
          </cell>
          <cell r="S21">
            <v>-8071.9227537963725</v>
          </cell>
          <cell r="T21">
            <v>0</v>
          </cell>
          <cell r="U21">
            <v>-12660.894285968523</v>
          </cell>
          <cell r="V21">
            <v>4588.9715321721505</v>
          </cell>
          <cell r="X21">
            <v>-8071.9227537963725</v>
          </cell>
          <cell r="Y21">
            <v>0</v>
          </cell>
          <cell r="AA21">
            <v>-8071.9227242857132</v>
          </cell>
        </row>
        <row r="23">
          <cell r="H23" t="str">
            <v>Current</v>
          </cell>
          <cell r="Q23" t="str">
            <v>Current</v>
          </cell>
        </row>
        <row r="24">
          <cell r="C24">
            <v>176.09893750000001</v>
          </cell>
          <cell r="D24">
            <v>770.52815384615383</v>
          </cell>
          <cell r="E24">
            <v>-594.42921634615379</v>
          </cell>
          <cell r="F24">
            <v>367.51524999999992</v>
          </cell>
          <cell r="G24">
            <v>-191.41631249999992</v>
          </cell>
          <cell r="H24" t="str">
            <v>Severances</v>
          </cell>
          <cell r="I24">
            <v>3689.1458729858405</v>
          </cell>
          <cell r="J24">
            <v>8600.9359999999997</v>
          </cell>
          <cell r="K24">
            <v>-4911.7901270141592</v>
          </cell>
          <cell r="L24">
            <v>2297.5207333984372</v>
          </cell>
          <cell r="M24">
            <v>1391.6251395874033</v>
          </cell>
          <cell r="Q24" t="str">
            <v>Severances</v>
          </cell>
          <cell r="R24">
            <v>3689.1458729858405</v>
          </cell>
          <cell r="S24">
            <v>8600.9359999999997</v>
          </cell>
          <cell r="T24">
            <v>-4911.7901270141592</v>
          </cell>
          <cell r="U24">
            <v>2297.5207333984372</v>
          </cell>
          <cell r="V24">
            <v>1391.6251395874033</v>
          </cell>
          <cell r="X24">
            <v>4346.8930893319939</v>
          </cell>
          <cell r="Y24">
            <v>-657.74721634615344</v>
          </cell>
          <cell r="AA24">
            <v>7540.9359999999997</v>
          </cell>
        </row>
        <row r="25">
          <cell r="C25">
            <v>0</v>
          </cell>
          <cell r="D25">
            <v>0</v>
          </cell>
          <cell r="E25">
            <v>0</v>
          </cell>
          <cell r="F25">
            <v>0</v>
          </cell>
          <cell r="G25">
            <v>0</v>
          </cell>
          <cell r="H25" t="str">
            <v>Abnormal Items Revenue/(Cost)</v>
          </cell>
          <cell r="I25">
            <v>0</v>
          </cell>
          <cell r="J25">
            <v>0</v>
          </cell>
          <cell r="K25">
            <v>0</v>
          </cell>
          <cell r="L25">
            <v>0</v>
          </cell>
          <cell r="M25">
            <v>0</v>
          </cell>
          <cell r="Q25" t="str">
            <v>Abnormal Items Revenue/(Cost)</v>
          </cell>
          <cell r="R25">
            <v>0</v>
          </cell>
          <cell r="S25">
            <v>0</v>
          </cell>
          <cell r="T25">
            <v>0</v>
          </cell>
          <cell r="U25">
            <v>0</v>
          </cell>
          <cell r="V25">
            <v>0</v>
          </cell>
          <cell r="X25">
            <v>0</v>
          </cell>
          <cell r="Y25">
            <v>0</v>
          </cell>
          <cell r="AA25">
            <v>0</v>
          </cell>
        </row>
        <row r="26">
          <cell r="C26">
            <v>391</v>
          </cell>
          <cell r="D26">
            <v>391.78199999999998</v>
          </cell>
          <cell r="E26">
            <v>-0.78199999999998226</v>
          </cell>
          <cell r="F26">
            <v>259</v>
          </cell>
          <cell r="G26">
            <v>132</v>
          </cell>
          <cell r="H26" t="str">
            <v>Amortised Goodwill</v>
          </cell>
          <cell r="I26">
            <v>4470</v>
          </cell>
          <cell r="J26">
            <v>4469.9639999999999</v>
          </cell>
          <cell r="K26">
            <v>3.6000000000058208E-2</v>
          </cell>
          <cell r="L26">
            <v>2588</v>
          </cell>
          <cell r="M26">
            <v>1882</v>
          </cell>
          <cell r="Q26" t="str">
            <v>Amortised Goodwill</v>
          </cell>
          <cell r="R26">
            <v>4470</v>
          </cell>
          <cell r="S26">
            <v>4469.9639999999999</v>
          </cell>
          <cell r="T26">
            <v>3.6000000000058208E-2</v>
          </cell>
          <cell r="U26">
            <v>2588</v>
          </cell>
          <cell r="V26">
            <v>1882</v>
          </cell>
          <cell r="X26">
            <v>4470.7820000000002</v>
          </cell>
          <cell r="Y26">
            <v>-0.7820000000001528</v>
          </cell>
          <cell r="AA26">
            <v>3082.7039999999993</v>
          </cell>
        </row>
        <row r="27">
          <cell r="C27">
            <v>1157.8971495117187</v>
          </cell>
          <cell r="D27">
            <v>939.0702</v>
          </cell>
          <cell r="E27">
            <v>218.82694951171868</v>
          </cell>
          <cell r="F27">
            <v>714.70937605590791</v>
          </cell>
          <cell r="G27">
            <v>443.18777345581077</v>
          </cell>
          <cell r="H27" t="str">
            <v>Operating Leases</v>
          </cell>
          <cell r="I27">
            <v>11002.251560944749</v>
          </cell>
          <cell r="J27">
            <v>10599.229800000003</v>
          </cell>
          <cell r="K27">
            <v>403.02176094474635</v>
          </cell>
          <cell r="L27">
            <v>8737.8559244201642</v>
          </cell>
          <cell r="M27">
            <v>2264.3956365245849</v>
          </cell>
          <cell r="Q27" t="str">
            <v>Operating Leases</v>
          </cell>
          <cell r="R27">
            <v>11002.251560944749</v>
          </cell>
          <cell r="S27">
            <v>10599.229800000003</v>
          </cell>
          <cell r="T27">
            <v>403.02176094474635</v>
          </cell>
          <cell r="U27">
            <v>8737.8559244201642</v>
          </cell>
          <cell r="V27">
            <v>2264.3956365245849</v>
          </cell>
          <cell r="X27">
            <v>10801.293853979905</v>
          </cell>
          <cell r="Y27">
            <v>200.95770696484396</v>
          </cell>
          <cell r="AA27">
            <v>9704.4251999999979</v>
          </cell>
        </row>
        <row r="28">
          <cell r="C28">
            <v>0</v>
          </cell>
          <cell r="D28">
            <v>0</v>
          </cell>
          <cell r="E28">
            <v>0</v>
          </cell>
          <cell r="F28">
            <v>0</v>
          </cell>
          <cell r="G28">
            <v>0</v>
          </cell>
          <cell r="H28" t="str">
            <v>Smoothed Property Writedowns</v>
          </cell>
          <cell r="I28">
            <v>0</v>
          </cell>
          <cell r="J28">
            <v>0</v>
          </cell>
          <cell r="K28">
            <v>0</v>
          </cell>
          <cell r="L28">
            <v>0</v>
          </cell>
          <cell r="M28">
            <v>0</v>
          </cell>
          <cell r="Q28" t="str">
            <v>Smoothed Property Writedowns</v>
          </cell>
          <cell r="R28">
            <v>0</v>
          </cell>
          <cell r="S28">
            <v>0</v>
          </cell>
          <cell r="T28">
            <v>0</v>
          </cell>
          <cell r="U28">
            <v>0</v>
          </cell>
          <cell r="V28">
            <v>0</v>
          </cell>
          <cell r="X28">
            <v>0</v>
          </cell>
          <cell r="Y28">
            <v>0</v>
          </cell>
          <cell r="AA28">
            <v>0</v>
          </cell>
        </row>
        <row r="29">
          <cell r="C29">
            <v>0</v>
          </cell>
          <cell r="D29">
            <v>0</v>
          </cell>
          <cell r="E29">
            <v>0</v>
          </cell>
          <cell r="F29">
            <v>0</v>
          </cell>
          <cell r="G29">
            <v>0</v>
          </cell>
          <cell r="H29" t="str">
            <v>Smoothed Property Revaluations</v>
          </cell>
          <cell r="I29">
            <v>0</v>
          </cell>
          <cell r="J29">
            <v>0</v>
          </cell>
          <cell r="K29">
            <v>0</v>
          </cell>
          <cell r="L29">
            <v>0</v>
          </cell>
          <cell r="M29">
            <v>0</v>
          </cell>
          <cell r="Q29" t="str">
            <v>Smoothed Property Revaluations</v>
          </cell>
          <cell r="R29">
            <v>0</v>
          </cell>
          <cell r="S29">
            <v>0</v>
          </cell>
          <cell r="T29">
            <v>0</v>
          </cell>
          <cell r="U29">
            <v>0</v>
          </cell>
          <cell r="V29">
            <v>0</v>
          </cell>
          <cell r="X29">
            <v>0</v>
          </cell>
          <cell r="Y29">
            <v>0</v>
          </cell>
          <cell r="AA29">
            <v>0</v>
          </cell>
        </row>
        <row r="30">
          <cell r="C30">
            <v>-275.00000000000011</v>
          </cell>
          <cell r="D30">
            <v>0</v>
          </cell>
          <cell r="E30">
            <v>-275.00000000000011</v>
          </cell>
          <cell r="F30">
            <v>0</v>
          </cell>
          <cell r="G30">
            <v>-275.00000000000011</v>
          </cell>
          <cell r="H30" t="str">
            <v>Long-term Personnel Provision</v>
          </cell>
          <cell r="I30">
            <v>-69.728689999999375</v>
          </cell>
          <cell r="J30">
            <v>0</v>
          </cell>
          <cell r="K30">
            <v>-69.728689999999375</v>
          </cell>
          <cell r="L30">
            <v>0</v>
          </cell>
          <cell r="M30">
            <v>-69.728689999999375</v>
          </cell>
          <cell r="Q30" t="str">
            <v>Long-term Personnel Provision</v>
          </cell>
          <cell r="R30">
            <v>-69.728689999999375</v>
          </cell>
          <cell r="S30">
            <v>0</v>
          </cell>
          <cell r="T30">
            <v>-69.728689999999375</v>
          </cell>
          <cell r="U30">
            <v>0</v>
          </cell>
          <cell r="V30">
            <v>-69.728689999999375</v>
          </cell>
          <cell r="X30">
            <v>205.27131000000074</v>
          </cell>
          <cell r="Y30">
            <v>-275.00000000000011</v>
          </cell>
          <cell r="AA30">
            <v>0.17613135298597626</v>
          </cell>
        </row>
        <row r="31">
          <cell r="C31">
            <v>830</v>
          </cell>
          <cell r="D31">
            <v>1440.5805956284155</v>
          </cell>
          <cell r="E31">
            <v>-610.58059562841549</v>
          </cell>
          <cell r="F31">
            <v>542</v>
          </cell>
          <cell r="G31">
            <v>288</v>
          </cell>
          <cell r="H31" t="str">
            <v>Net Financing Costs</v>
          </cell>
          <cell r="I31">
            <v>13063</v>
          </cell>
          <cell r="J31">
            <v>16605.38592896175</v>
          </cell>
          <cell r="K31">
            <v>-3542.3859289617503</v>
          </cell>
          <cell r="L31">
            <v>14096</v>
          </cell>
          <cell r="M31">
            <v>-1033</v>
          </cell>
          <cell r="Q31" t="str">
            <v>Net Financing Costs</v>
          </cell>
          <cell r="R31">
            <v>13063</v>
          </cell>
          <cell r="S31">
            <v>16605.38592896175</v>
          </cell>
          <cell r="T31">
            <v>-3542.3859289617503</v>
          </cell>
          <cell r="U31">
            <v>14096</v>
          </cell>
          <cell r="V31">
            <v>-1033</v>
          </cell>
          <cell r="X31">
            <v>13306.152595628415</v>
          </cell>
          <cell r="Y31">
            <v>-243.15259562841493</v>
          </cell>
          <cell r="AA31">
            <v>15200</v>
          </cell>
        </row>
        <row r="32">
          <cell r="C32">
            <v>-714.11870871386714</v>
          </cell>
          <cell r="D32">
            <v>-1039.5590533266054</v>
          </cell>
          <cell r="E32">
            <v>325.44034461273827</v>
          </cell>
          <cell r="F32">
            <v>-165.31261071550557</v>
          </cell>
          <cell r="G32">
            <v>-548.80609799836157</v>
          </cell>
          <cell r="H32" t="str">
            <v>Total Tax Adjustments</v>
          </cell>
          <cell r="I32">
            <v>-9158.9511531970929</v>
          </cell>
          <cell r="J32">
            <v>-11815.832070557373</v>
          </cell>
          <cell r="K32">
            <v>2656.8809173602804</v>
          </cell>
          <cell r="L32">
            <v>-7922.6727811971969</v>
          </cell>
          <cell r="M32">
            <v>-1236.2783719998961</v>
          </cell>
          <cell r="Q32" t="str">
            <v>Total Tax Adjustments</v>
          </cell>
          <cell r="R32">
            <v>-9158.9511531970948</v>
          </cell>
          <cell r="S32">
            <v>-11815.832070557373</v>
          </cell>
          <cell r="T32">
            <v>2656.8809173602785</v>
          </cell>
          <cell r="U32">
            <v>-7922.6727811971969</v>
          </cell>
          <cell r="V32">
            <v>-1236.2783719998979</v>
          </cell>
          <cell r="X32">
            <v>-9390.6750478503036</v>
          </cell>
          <cell r="Y32">
            <v>231.72389465320884</v>
          </cell>
          <cell r="AA32">
            <v>-10706.969195999998</v>
          </cell>
        </row>
        <row r="33">
          <cell r="C33">
            <v>1565.8773782978517</v>
          </cell>
          <cell r="D33">
            <v>2502.4018961479637</v>
          </cell>
          <cell r="E33">
            <v>-936.52451785011203</v>
          </cell>
          <cell r="F33">
            <v>1717.9120153404021</v>
          </cell>
          <cell r="G33">
            <v>-152.03463704255046</v>
          </cell>
          <cell r="I33">
            <v>22995.717590733497</v>
          </cell>
          <cell r="J33">
            <v>28459.683658404378</v>
          </cell>
          <cell r="K33">
            <v>-5463.9660676708809</v>
          </cell>
          <cell r="L33">
            <v>19796.703876621403</v>
          </cell>
          <cell r="M33">
            <v>3199.013714112094</v>
          </cell>
          <cell r="R33">
            <v>22995.717590733497</v>
          </cell>
          <cell r="S33">
            <v>28459.683658404378</v>
          </cell>
          <cell r="T33">
            <v>-5463.9660676708809</v>
          </cell>
          <cell r="U33">
            <v>19796.703876621403</v>
          </cell>
          <cell r="V33">
            <v>3199.013714112094</v>
          </cell>
          <cell r="X33">
            <v>23739.71780109001</v>
          </cell>
          <cell r="Y33">
            <v>-744.00021035651298</v>
          </cell>
          <cell r="AA33">
            <v>24821.272135352985</v>
          </cell>
        </row>
        <row r="35">
          <cell r="C35">
            <v>893.2171488148208</v>
          </cell>
          <cell r="D35">
            <v>1829.7416666649328</v>
          </cell>
          <cell r="E35">
            <v>-936.52451785011203</v>
          </cell>
          <cell r="F35">
            <v>662.83749150969174</v>
          </cell>
          <cell r="G35">
            <v>230.37965730512906</v>
          </cell>
          <cell r="H35" t="str">
            <v>Total EVA Adjustments</v>
          </cell>
          <cell r="I35">
            <v>14923.794836937124</v>
          </cell>
          <cell r="J35">
            <v>20387.760904608003</v>
          </cell>
          <cell r="K35">
            <v>-5463.9660676708791</v>
          </cell>
          <cell r="L35">
            <v>7135.8095906528797</v>
          </cell>
          <cell r="M35">
            <v>7787.9852462842446</v>
          </cell>
          <cell r="Q35" t="str">
            <v>Total EVA Adjustments</v>
          </cell>
          <cell r="R35">
            <v>14923.794836937124</v>
          </cell>
          <cell r="S35">
            <v>20387.760904608003</v>
          </cell>
          <cell r="T35">
            <v>-5463.9660676708791</v>
          </cell>
          <cell r="U35">
            <v>7135.8095906528797</v>
          </cell>
          <cell r="V35">
            <v>7787.9852462842446</v>
          </cell>
          <cell r="X35">
            <v>15667.795047293637</v>
          </cell>
          <cell r="Y35">
            <v>-744.00021035651298</v>
          </cell>
          <cell r="AA35">
            <v>16749.349411067273</v>
          </cell>
        </row>
        <row r="37">
          <cell r="C37">
            <v>8080.1632622180523</v>
          </cell>
          <cell r="D37">
            <v>4769.9657651795478</v>
          </cell>
          <cell r="E37">
            <v>3310.1974970385045</v>
          </cell>
          <cell r="F37">
            <v>1592.9321767272174</v>
          </cell>
          <cell r="G37">
            <v>6487.2310854908346</v>
          </cell>
          <cell r="H37" t="str">
            <v>Economic NOPAT</v>
          </cell>
          <cell r="I37">
            <v>48581.168350321161</v>
          </cell>
          <cell r="J37">
            <v>44670.365495951533</v>
          </cell>
          <cell r="K37">
            <v>3910.8028543696273</v>
          </cell>
          <cell r="L37">
            <v>30510.083968087743</v>
          </cell>
          <cell r="M37">
            <v>18071.084382233417</v>
          </cell>
          <cell r="Q37" t="str">
            <v>Economic NOPAT</v>
          </cell>
          <cell r="R37">
            <v>48581.455053446036</v>
          </cell>
          <cell r="S37">
            <v>44670.365495951533</v>
          </cell>
          <cell r="T37">
            <v>3911.0895574945025</v>
          </cell>
          <cell r="U37">
            <v>30510.083968087743</v>
          </cell>
          <cell r="V37">
            <v>18071.371085358292</v>
          </cell>
          <cell r="X37">
            <v>44007.108779968134</v>
          </cell>
          <cell r="Y37">
            <v>4574.3462734779023</v>
          </cell>
          <cell r="AA37">
            <v>49270.436163615101</v>
          </cell>
        </row>
        <row r="39">
          <cell r="C39">
            <v>469747.45999848901</v>
          </cell>
          <cell r="D39">
            <v>469747.45999848889</v>
          </cell>
          <cell r="E39">
            <v>0</v>
          </cell>
          <cell r="F39">
            <v>449154.17177142861</v>
          </cell>
          <cell r="G39">
            <v>-20593.288227060402</v>
          </cell>
          <cell r="H39" t="str">
            <v>Year Opening Economic Capital</v>
          </cell>
          <cell r="I39">
            <v>469747.45999848901</v>
          </cell>
          <cell r="J39">
            <v>469747.45999848889</v>
          </cell>
          <cell r="K39">
            <v>0</v>
          </cell>
          <cell r="L39">
            <v>449154.17177142861</v>
          </cell>
          <cell r="M39">
            <v>-20593.288227060402</v>
          </cell>
          <cell r="Q39" t="str">
            <v>Year Opening Economic Capital</v>
          </cell>
          <cell r="R39">
            <v>469747.45999848901</v>
          </cell>
          <cell r="S39">
            <v>469747.45999848889</v>
          </cell>
          <cell r="T39">
            <v>0</v>
          </cell>
          <cell r="U39">
            <v>449154.17177142861</v>
          </cell>
          <cell r="V39">
            <v>-20593.288227060402</v>
          </cell>
          <cell r="X39">
            <v>469747.45999848901</v>
          </cell>
          <cell r="Y39">
            <v>0</v>
          </cell>
          <cell r="AA39">
            <v>469747.45998642547</v>
          </cell>
        </row>
        <row r="40">
          <cell r="C40">
            <v>9.6329016775859658E-2</v>
          </cell>
          <cell r="D40">
            <v>9.6329016775859685E-2</v>
          </cell>
          <cell r="E40">
            <v>0</v>
          </cell>
          <cell r="F40">
            <v>0.10984859017277453</v>
          </cell>
          <cell r="G40">
            <v>1.3519573396914869E-2</v>
          </cell>
          <cell r="H40" t="str">
            <v>Business Unit Cost of Capital Rate</v>
          </cell>
          <cell r="I40">
            <v>9.6329016775859658E-2</v>
          </cell>
          <cell r="J40">
            <v>9.6329016775859685E-2</v>
          </cell>
          <cell r="K40">
            <v>0</v>
          </cell>
          <cell r="L40">
            <v>1.2969220646204991</v>
          </cell>
          <cell r="M40">
            <v>1.2005930478446394</v>
          </cell>
          <cell r="Q40" t="str">
            <v>Business Unit Cost of Capital Rate</v>
          </cell>
          <cell r="R40">
            <v>9.5354649022854898E-2</v>
          </cell>
          <cell r="S40">
            <v>9.6329016775859685E-2</v>
          </cell>
          <cell r="T40">
            <v>9.7436775300478728E-4</v>
          </cell>
          <cell r="U40">
            <v>0.10984859017277457</v>
          </cell>
          <cell r="V40">
            <v>1.449394114991967E-2</v>
          </cell>
          <cell r="X40">
            <v>9.6329016775859658E-2</v>
          </cell>
          <cell r="Y40">
            <v>9.7436775300475953E-4</v>
          </cell>
          <cell r="AA40">
            <v>9.6329016775791101E-2</v>
          </cell>
        </row>
        <row r="41">
          <cell r="C41">
            <v>3839.0219166811421</v>
          </cell>
          <cell r="D41">
            <v>3839.0219166811421</v>
          </cell>
          <cell r="E41">
            <v>0</v>
          </cell>
          <cell r="F41">
            <v>4178.9823189034441</v>
          </cell>
          <cell r="G41">
            <v>339.96040222230204</v>
          </cell>
          <cell r="H41" t="str">
            <v>Capital Charge (Excl. AEL &amp; CA)</v>
          </cell>
          <cell r="I41">
            <v>45376.327348054532</v>
          </cell>
          <cell r="J41">
            <v>45376.327348054539</v>
          </cell>
          <cell r="K41">
            <v>0</v>
          </cell>
          <cell r="L41">
            <v>49338.952539311635</v>
          </cell>
          <cell r="M41">
            <v>3962.6251912571024</v>
          </cell>
          <cell r="Q41" t="str">
            <v>Capital Charge (Excl. AEL &amp; CA)</v>
          </cell>
          <cell r="R41">
            <v>45250.310954611916</v>
          </cell>
          <cell r="S41">
            <v>45250.310954611916</v>
          </cell>
          <cell r="T41">
            <v>0</v>
          </cell>
          <cell r="U41">
            <v>49338.952539311635</v>
          </cell>
          <cell r="V41">
            <v>4088.6415846997188</v>
          </cell>
          <cell r="X41">
            <v>46999.7782384655</v>
          </cell>
          <cell r="Y41">
            <v>1749.4672838535844</v>
          </cell>
          <cell r="AA41">
            <v>45250.31095341764</v>
          </cell>
        </row>
        <row r="42">
          <cell r="C42">
            <v>159.86736986301372</v>
          </cell>
          <cell r="D42">
            <v>159.86736986301372</v>
          </cell>
          <cell r="E42">
            <v>0</v>
          </cell>
          <cell r="F42">
            <v>0</v>
          </cell>
          <cell r="G42">
            <v>-159.86736986301372</v>
          </cell>
          <cell r="H42" t="str">
            <v xml:space="preserve">   plus AEL Capital Charge</v>
          </cell>
          <cell r="I42">
            <v>1465.4508904109589</v>
          </cell>
          <cell r="J42">
            <v>1465.4508904109589</v>
          </cell>
          <cell r="K42">
            <v>0</v>
          </cell>
          <cell r="L42">
            <v>0</v>
          </cell>
          <cell r="M42">
            <v>0</v>
          </cell>
          <cell r="Q42" t="str">
            <v xml:space="preserve">   plus AEL Capital Charge</v>
          </cell>
          <cell r="R42">
            <v>1465.4508904109589</v>
          </cell>
          <cell r="S42">
            <v>1465.4508904109589</v>
          </cell>
          <cell r="T42">
            <v>0</v>
          </cell>
          <cell r="U42">
            <v>0</v>
          </cell>
          <cell r="V42">
            <v>-1465.4508904109589</v>
          </cell>
          <cell r="X42">
            <v>0</v>
          </cell>
          <cell r="Y42">
            <v>-1465.4508904109589</v>
          </cell>
          <cell r="AA42">
            <v>0</v>
          </cell>
        </row>
        <row r="43">
          <cell r="C43">
            <v>31</v>
          </cell>
          <cell r="D43">
            <v>31</v>
          </cell>
          <cell r="E43">
            <v>0</v>
          </cell>
          <cell r="F43">
            <v>0</v>
          </cell>
          <cell r="G43">
            <v>-31</v>
          </cell>
          <cell r="H43" t="str">
            <v xml:space="preserve">   plus CA Capital Charge</v>
          </cell>
          <cell r="I43">
            <v>158</v>
          </cell>
          <cell r="J43">
            <v>158</v>
          </cell>
          <cell r="K43">
            <v>0</v>
          </cell>
          <cell r="L43">
            <v>0</v>
          </cell>
          <cell r="M43">
            <v>0</v>
          </cell>
          <cell r="Q43" t="str">
            <v xml:space="preserve">   plus CA Capital Charge</v>
          </cell>
          <cell r="R43">
            <v>284.01639344262304</v>
          </cell>
          <cell r="S43">
            <v>284.01639344262304</v>
          </cell>
          <cell r="T43">
            <v>0</v>
          </cell>
          <cell r="U43">
            <v>0</v>
          </cell>
          <cell r="V43">
            <v>-284.01639344262304</v>
          </cell>
          <cell r="X43">
            <v>0</v>
          </cell>
          <cell r="Y43">
            <v>-284.01639344262304</v>
          </cell>
          <cell r="AA43">
            <v>0</v>
          </cell>
        </row>
        <row r="44">
          <cell r="C44">
            <v>190.86736986301372</v>
          </cell>
          <cell r="D44">
            <v>190.86736986301372</v>
          </cell>
          <cell r="E44">
            <v>0</v>
          </cell>
          <cell r="F44">
            <v>0</v>
          </cell>
          <cell r="G44">
            <v>-190.86736986301372</v>
          </cell>
          <cell r="H44" t="str">
            <v xml:space="preserve">   plus AEL &amp; CA Capital Charge</v>
          </cell>
          <cell r="I44">
            <v>1623.4508904109589</v>
          </cell>
          <cell r="J44">
            <v>1623.4508904109589</v>
          </cell>
          <cell r="K44">
            <v>0</v>
          </cell>
          <cell r="L44">
            <v>0</v>
          </cell>
          <cell r="M44">
            <v>0</v>
          </cell>
          <cell r="Q44" t="str">
            <v xml:space="preserve">   plus AEL &amp; CA Capital Charge</v>
          </cell>
          <cell r="R44">
            <v>1749.4672838535819</v>
          </cell>
          <cell r="S44">
            <v>1749.4672838535819</v>
          </cell>
          <cell r="T44">
            <v>0</v>
          </cell>
          <cell r="U44">
            <v>0</v>
          </cell>
          <cell r="V44">
            <v>-1749.4672838535819</v>
          </cell>
          <cell r="X44">
            <v>0</v>
          </cell>
          <cell r="Y44">
            <v>-1749.4672838535819</v>
          </cell>
          <cell r="AA44">
            <v>0</v>
          </cell>
        </row>
        <row r="45">
          <cell r="C45">
            <v>4029.8892865441558</v>
          </cell>
          <cell r="D45">
            <v>4029.8892865441558</v>
          </cell>
          <cell r="E45">
            <v>0</v>
          </cell>
          <cell r="F45">
            <v>4178.9823189034441</v>
          </cell>
          <cell r="G45">
            <v>149.09303235928837</v>
          </cell>
          <cell r="H45" t="str">
            <v>Capital Charge (Incl. AEL &amp; CA)</v>
          </cell>
          <cell r="I45">
            <v>46999.778238465493</v>
          </cell>
          <cell r="J45">
            <v>46999.7782384655</v>
          </cell>
          <cell r="K45">
            <v>0</v>
          </cell>
          <cell r="L45">
            <v>49338.952539311635</v>
          </cell>
          <cell r="M45">
            <v>2339.1743008461417</v>
          </cell>
          <cell r="Q45" t="str">
            <v>Capital Charge (Incl. AEL &amp; CA)</v>
          </cell>
          <cell r="R45">
            <v>46999.7782384655</v>
          </cell>
          <cell r="S45">
            <v>46999.7782384655</v>
          </cell>
          <cell r="T45">
            <v>0</v>
          </cell>
          <cell r="U45">
            <v>49338.952539311635</v>
          </cell>
          <cell r="V45">
            <v>2339.1743008461344</v>
          </cell>
          <cell r="X45">
            <v>46999.7782384655</v>
          </cell>
          <cell r="Y45">
            <v>0</v>
          </cell>
          <cell r="AA45">
            <v>45250.31095341764</v>
          </cell>
        </row>
        <row r="47">
          <cell r="C47">
            <v>4050.2739756738965</v>
          </cell>
          <cell r="D47">
            <v>740.07647863539205</v>
          </cell>
          <cell r="E47">
            <v>3310.1974970385045</v>
          </cell>
          <cell r="F47">
            <v>-2586.0501421762265</v>
          </cell>
          <cell r="G47">
            <v>6636.324117850123</v>
          </cell>
          <cell r="H47" t="str">
            <v>Economic Value Added</v>
          </cell>
          <cell r="I47">
            <v>1581.3901118556678</v>
          </cell>
          <cell r="J47">
            <v>-2329.4127425139668</v>
          </cell>
          <cell r="K47">
            <v>3910.8028543696346</v>
          </cell>
          <cell r="L47">
            <v>-18828.868571223891</v>
          </cell>
          <cell r="M47">
            <v>20410.258683079559</v>
          </cell>
          <cell r="Q47" t="str">
            <v>Economic Value Added</v>
          </cell>
          <cell r="R47">
            <v>1581.6768149805357</v>
          </cell>
          <cell r="S47">
            <v>-2329.4127425139668</v>
          </cell>
          <cell r="T47">
            <v>3911.0895574945025</v>
          </cell>
          <cell r="U47">
            <v>-18828.868571223891</v>
          </cell>
          <cell r="V47">
            <v>20410.545386204427</v>
          </cell>
          <cell r="X47">
            <v>-2992.6694584973666</v>
          </cell>
          <cell r="Y47">
            <v>4574.3462734779023</v>
          </cell>
          <cell r="AA47">
            <v>4020.1252101974605</v>
          </cell>
        </row>
        <row r="49">
          <cell r="C49">
            <v>6636.324117850123</v>
          </cell>
          <cell r="D49">
            <v>3326.1266208116185</v>
          </cell>
          <cell r="E49">
            <v>3310.1974970385045</v>
          </cell>
          <cell r="F49" t="str">
            <v>n.a.</v>
          </cell>
          <cell r="G49" t="str">
            <v>n.a.</v>
          </cell>
          <cell r="H49" t="str">
            <v>MOVEMENT IN EVA From Prev. Yr</v>
          </cell>
          <cell r="I49">
            <v>20410.258683079559</v>
          </cell>
          <cell r="J49">
            <v>16499.455828709924</v>
          </cell>
          <cell r="K49">
            <v>3910.8028543696346</v>
          </cell>
          <cell r="L49" t="str">
            <v>n.a.</v>
          </cell>
          <cell r="M49" t="str">
            <v>n.a.</v>
          </cell>
          <cell r="Q49" t="str">
            <v>MOVEMENT IN EVA From Prev. Yr</v>
          </cell>
          <cell r="R49">
            <v>20410.545386204427</v>
          </cell>
          <cell r="S49">
            <v>16499.455828709924</v>
          </cell>
          <cell r="T49">
            <v>3911.0895574945025</v>
          </cell>
          <cell r="U49" t="str">
            <v>n.a.</v>
          </cell>
          <cell r="V49" t="str">
            <v>n.a.</v>
          </cell>
          <cell r="X49">
            <v>15836.199112726525</v>
          </cell>
          <cell r="Y49">
            <v>4574.3462734779023</v>
          </cell>
          <cell r="AA49">
            <v>22848.993781421352</v>
          </cell>
        </row>
        <row r="50">
          <cell r="C50">
            <v>6115.7679487137375</v>
          </cell>
          <cell r="D50">
            <v>2805.5704516752339</v>
          </cell>
          <cell r="E50">
            <v>3310.1974970385036</v>
          </cell>
          <cell r="F50" t="str">
            <v>n.a.</v>
          </cell>
          <cell r="G50" t="str">
            <v>n.a.</v>
          </cell>
          <cell r="H50" t="str">
            <v>Movement Attributable To Mgmt *</v>
          </cell>
          <cell r="I50">
            <v>16176.40184077029</v>
          </cell>
          <cell r="J50">
            <v>12265.598986400666</v>
          </cell>
          <cell r="K50">
            <v>3910.8028543696237</v>
          </cell>
          <cell r="L50" t="str">
            <v>n.a.</v>
          </cell>
          <cell r="M50" t="str">
            <v>n.a.</v>
          </cell>
          <cell r="Q50" t="str">
            <v>Movement Attributable To Mgmt *</v>
          </cell>
          <cell r="R50">
            <v>13602.053345662083</v>
          </cell>
          <cell r="S50">
            <v>10148.670565246015</v>
          </cell>
          <cell r="T50">
            <v>3453.3827804160683</v>
          </cell>
          <cell r="U50" t="str">
            <v>n.a.</v>
          </cell>
          <cell r="V50" t="str">
            <v>n.a.</v>
          </cell>
          <cell r="X50">
            <v>9485.4138492626007</v>
          </cell>
          <cell r="Y50">
            <v>4116.6394963994826</v>
          </cell>
          <cell r="AA50">
            <v>16498.208518088319</v>
          </cell>
        </row>
        <row r="52">
          <cell r="C52">
            <v>4315.0460843599139</v>
          </cell>
          <cell r="D52">
            <v>1004.8485873214104</v>
          </cell>
          <cell r="E52">
            <v>3310.1974970385036</v>
          </cell>
          <cell r="H52" t="str">
            <v xml:space="preserve">  EVA at Revised CoC of 9.0% **</v>
          </cell>
          <cell r="I52">
            <v>4669.3733062141619</v>
          </cell>
          <cell r="J52">
            <v>758.57045184453455</v>
          </cell>
          <cell r="K52">
            <v>3910.8028543696273</v>
          </cell>
          <cell r="Q52" t="str">
            <v xml:space="preserve">  EVA at Revised CoC of 9.0% **</v>
          </cell>
          <cell r="R52">
            <v>4220.9536535820371</v>
          </cell>
          <cell r="S52">
            <v>758.57045184453455</v>
          </cell>
          <cell r="T52">
            <v>3462.3832017375025</v>
          </cell>
          <cell r="X52">
            <v>95.313735861127498</v>
          </cell>
          <cell r="Y52">
            <v>4125.6399177209096</v>
          </cell>
          <cell r="AA52">
            <v>6993.1647648368089</v>
          </cell>
        </row>
        <row r="54">
          <cell r="C54" t="str">
            <v>*   Excludes impact of any change in the Cost of Capital rate as this is beyond the control of Management</v>
          </cell>
          <cell r="Q54" t="str">
            <v>*   Excludes impact of any change in the Cost of Capital rate as this is beyond the control of Management</v>
          </cell>
        </row>
        <row r="55">
          <cell r="C55" t="str">
            <v>**  Reflects Market Risk Premium at 8.0% rather than 9.0%</v>
          </cell>
          <cell r="Q55" t="str">
            <v>**  Reflects Market Risk Premium at 8.0% rather than 9.0%</v>
          </cell>
        </row>
        <row r="98">
          <cell r="B98" t="str">
            <v>NEW ZEALAND POST GROUP</v>
          </cell>
          <cell r="P98" t="str">
            <v>NEW ZEALAND POST GROUP</v>
          </cell>
        </row>
        <row r="99">
          <cell r="B99" t="str">
            <v>SUMMARY OF BUSINESS UNIT ECONOMIC NET OPERATING PROFIT AFTER TAX</v>
          </cell>
          <cell r="P99" t="str">
            <v>SUMMARY OF BUSINESS UNIT ECONOMIC NET OPERATING PROFIT AFTER TAX</v>
          </cell>
        </row>
        <row r="100">
          <cell r="B100" t="str">
            <v>For the period ending 30 November 1999</v>
          </cell>
          <cell r="P100" t="str">
            <v>Outturn for the 1999/00 Year</v>
          </cell>
        </row>
        <row r="104">
          <cell r="C104" t="str">
            <v>Current Month ($000's)</v>
          </cell>
          <cell r="I104" t="str">
            <v>YTD ($000's)</v>
          </cell>
          <cell r="R104" t="str">
            <v>Annual ($000's)</v>
          </cell>
          <cell r="X104" t="str">
            <v xml:space="preserve">Previous </v>
          </cell>
          <cell r="AA104" t="str">
            <v xml:space="preserve">Original </v>
          </cell>
        </row>
        <row r="105">
          <cell r="C105" t="str">
            <v xml:space="preserve">Actual </v>
          </cell>
          <cell r="D105" t="str">
            <v xml:space="preserve">Budget </v>
          </cell>
          <cell r="E105" t="str">
            <v>Var</v>
          </cell>
          <cell r="F105" t="str">
            <v>Last Yr</v>
          </cell>
          <cell r="G105" t="str">
            <v>Var L Yr</v>
          </cell>
          <cell r="I105" t="str">
            <v xml:space="preserve">Actual </v>
          </cell>
          <cell r="J105" t="str">
            <v xml:space="preserve">Budget </v>
          </cell>
          <cell r="K105" t="str">
            <v>Var</v>
          </cell>
          <cell r="L105" t="str">
            <v>Last Yr</v>
          </cell>
          <cell r="M105" t="str">
            <v>Var L Yr</v>
          </cell>
          <cell r="R105" t="str">
            <v xml:space="preserve">Outturn </v>
          </cell>
          <cell r="S105" t="str">
            <v xml:space="preserve">Budget </v>
          </cell>
          <cell r="T105" t="str">
            <v xml:space="preserve">Var </v>
          </cell>
          <cell r="U105" t="str">
            <v xml:space="preserve">Last Yr </v>
          </cell>
          <cell r="V105" t="str">
            <v xml:space="preserve">Var L Yr </v>
          </cell>
          <cell r="X105" t="str">
            <v xml:space="preserve">Outturn </v>
          </cell>
          <cell r="Y105" t="str">
            <v xml:space="preserve">Change </v>
          </cell>
          <cell r="AA105" t="str">
            <v xml:space="preserve">Budget </v>
          </cell>
        </row>
        <row r="107">
          <cell r="C107">
            <v>4628.6595570776635</v>
          </cell>
          <cell r="D107">
            <v>6079.0268727725161</v>
          </cell>
          <cell r="E107">
            <v>-1450.3673156948526</v>
          </cell>
          <cell r="F107">
            <v>1577.4839346798751</v>
          </cell>
          <cell r="G107">
            <v>3051.1756223977882</v>
          </cell>
          <cell r="H107" t="str">
            <v>Letters - Core</v>
          </cell>
          <cell r="I107">
            <v>28722.769376526288</v>
          </cell>
          <cell r="J107">
            <v>31582.458792128265</v>
          </cell>
          <cell r="K107">
            <v>-2859.6894156019771</v>
          </cell>
          <cell r="L107">
            <v>14194.162451458318</v>
          </cell>
          <cell r="M107">
            <v>14528.60692506797</v>
          </cell>
          <cell r="Q107" t="str">
            <v>Letters - Core</v>
          </cell>
          <cell r="R107">
            <v>44597.259042203237</v>
          </cell>
          <cell r="S107">
            <v>51151.51240621358</v>
          </cell>
          <cell r="T107">
            <v>-6554.2533640103429</v>
          </cell>
          <cell r="U107">
            <v>26900.933025856528</v>
          </cell>
          <cell r="V107">
            <v>17696.326016346709</v>
          </cell>
          <cell r="X107">
            <v>43846.476148458169</v>
          </cell>
          <cell r="Y107">
            <v>750.78289374506858</v>
          </cell>
          <cell r="AA107">
            <v>48627.311376736616</v>
          </cell>
        </row>
        <row r="108">
          <cell r="C108">
            <v>170.46143287556802</v>
          </cell>
          <cell r="D108">
            <v>-244.01353033468155</v>
          </cell>
          <cell r="E108">
            <v>414.4749632102496</v>
          </cell>
          <cell r="F108">
            <v>-776.04368706968785</v>
          </cell>
          <cell r="G108">
            <v>946.50511994525584</v>
          </cell>
          <cell r="H108" t="str">
            <v xml:space="preserve">  Letters - Retail 1</v>
          </cell>
          <cell r="I108">
            <v>-3948.2842312214621</v>
          </cell>
          <cell r="J108">
            <v>-6334.4872446774507</v>
          </cell>
          <cell r="K108">
            <v>2386.2030134559886</v>
          </cell>
          <cell r="L108">
            <v>-9652.1546204553233</v>
          </cell>
          <cell r="M108">
            <v>5703.8703892338617</v>
          </cell>
          <cell r="Q108" t="str">
            <v xml:space="preserve">  Letters - Retail 1</v>
          </cell>
          <cell r="R108">
            <v>-5773.8275065601592</v>
          </cell>
          <cell r="S108">
            <v>-8338.4398620161883</v>
          </cell>
          <cell r="T108">
            <v>2564.612355456029</v>
          </cell>
          <cell r="U108">
            <v>-10139.458291412313</v>
          </cell>
          <cell r="V108">
            <v>4365.6307848521537</v>
          </cell>
          <cell r="X108">
            <v>-6875.9016906667466</v>
          </cell>
          <cell r="Y108">
            <v>1102.0741841065874</v>
          </cell>
          <cell r="AA108">
            <v>-8181.6098822184804</v>
          </cell>
        </row>
        <row r="109">
          <cell r="C109">
            <v>-535.08242754801472</v>
          </cell>
          <cell r="D109">
            <v>-658.45341461904786</v>
          </cell>
          <cell r="E109">
            <v>123.37098707103314</v>
          </cell>
          <cell r="F109">
            <v>89.867581100909092</v>
          </cell>
          <cell r="G109">
            <v>-624.95000864892381</v>
          </cell>
          <cell r="H109" t="str">
            <v>Letters - Transaction Business Unit</v>
          </cell>
          <cell r="I109">
            <v>-1683.3381164867292</v>
          </cell>
          <cell r="J109">
            <v>-3672.0413449523794</v>
          </cell>
          <cell r="K109">
            <v>1988.7032284656502</v>
          </cell>
          <cell r="L109">
            <v>1572.9245332605508</v>
          </cell>
          <cell r="M109">
            <v>-3256.2626497472802</v>
          </cell>
          <cell r="Q109" t="str">
            <v>Letters - Transaction Business Unit</v>
          </cell>
          <cell r="R109">
            <v>-4488.469031962919</v>
          </cell>
          <cell r="S109">
            <v>-5712.0943034285683</v>
          </cell>
          <cell r="T109">
            <v>1223.6252714656493</v>
          </cell>
          <cell r="U109">
            <v>2229.679923519971</v>
          </cell>
          <cell r="V109">
            <v>-6718.1489554828895</v>
          </cell>
          <cell r="X109">
            <v>-4653.5983321581161</v>
          </cell>
          <cell r="Y109">
            <v>165.12930019519717</v>
          </cell>
          <cell r="AA109">
            <v>-3344.0098735155275</v>
          </cell>
        </row>
        <row r="110">
          <cell r="C110">
            <v>90.890243664425611</v>
          </cell>
          <cell r="D110">
            <v>1033.9397316042637</v>
          </cell>
          <cell r="E110">
            <v>-943.04948793983806</v>
          </cell>
          <cell r="F110">
            <v>2213.5383646549931</v>
          </cell>
          <cell r="G110">
            <v>-2122.6481209905673</v>
          </cell>
          <cell r="H110" t="str">
            <v>Letters - Parcels</v>
          </cell>
          <cell r="I110">
            <v>1401.9202777891965</v>
          </cell>
          <cell r="J110">
            <v>6780.7992702142892</v>
          </cell>
          <cell r="K110">
            <v>-5378.8789924250923</v>
          </cell>
          <cell r="L110">
            <v>17605.705795438418</v>
          </cell>
          <cell r="M110">
            <v>-16203.785517649221</v>
          </cell>
          <cell r="Q110" t="str">
            <v>Letters - Parcels</v>
          </cell>
          <cell r="R110">
            <v>4036.37873941411</v>
          </cell>
          <cell r="S110">
            <v>10848.647847737986</v>
          </cell>
          <cell r="T110">
            <v>-6812.269108323876</v>
          </cell>
          <cell r="U110">
            <v>26591.405716453752</v>
          </cell>
          <cell r="V110">
            <v>-22555.026977039641</v>
          </cell>
          <cell r="X110">
            <v>5436.4785838977323</v>
          </cell>
          <cell r="Y110">
            <v>-1400.0998444836223</v>
          </cell>
          <cell r="AA110">
            <v>10848.436554911021</v>
          </cell>
        </row>
        <row r="111">
          <cell r="C111">
            <v>-104.01652341517877</v>
          </cell>
          <cell r="D111">
            <v>41.806717428572284</v>
          </cell>
          <cell r="E111">
            <v>-145.82324084375105</v>
          </cell>
          <cell r="F111">
            <v>153.39940537966601</v>
          </cell>
          <cell r="G111">
            <v>-257.41592879484477</v>
          </cell>
          <cell r="H111" t="str">
            <v>Letters - Kiwimail</v>
          </cell>
          <cell r="I111">
            <v>-1720.430383415176</v>
          </cell>
          <cell r="J111">
            <v>-234.20876057142698</v>
          </cell>
          <cell r="K111">
            <v>-1486.2216228437492</v>
          </cell>
          <cell r="L111">
            <v>1328.2041349058711</v>
          </cell>
          <cell r="M111">
            <v>-3048.6345183210469</v>
          </cell>
          <cell r="Q111" t="str">
            <v>Letters - Kiwimail</v>
          </cell>
          <cell r="R111">
            <v>-2005.0842277008906</v>
          </cell>
          <cell r="S111">
            <v>-184.41187085714444</v>
          </cell>
          <cell r="T111">
            <v>-1820.672356843746</v>
          </cell>
          <cell r="U111">
            <v>-1112.5660053890947</v>
          </cell>
          <cell r="V111">
            <v>-892.51822231179585</v>
          </cell>
          <cell r="X111">
            <v>-1641.7353028571424</v>
          </cell>
          <cell r="Y111">
            <v>-363.34892484374814</v>
          </cell>
          <cell r="AA111">
            <v>-184.35760085714554</v>
          </cell>
        </row>
        <row r="112">
          <cell r="C112">
            <v>0</v>
          </cell>
          <cell r="D112">
            <v>0</v>
          </cell>
          <cell r="E112">
            <v>0</v>
          </cell>
          <cell r="F112">
            <v>0</v>
          </cell>
          <cell r="G112">
            <v>0</v>
          </cell>
          <cell r="H112" t="str">
            <v>Letters - Spare 1</v>
          </cell>
          <cell r="I112">
            <v>0</v>
          </cell>
          <cell r="J112">
            <v>0</v>
          </cell>
          <cell r="K112">
            <v>0</v>
          </cell>
          <cell r="L112">
            <v>0</v>
          </cell>
          <cell r="M112">
            <v>0</v>
          </cell>
          <cell r="Q112" t="str">
            <v>Letters - Spare 1</v>
          </cell>
          <cell r="R112">
            <v>0</v>
          </cell>
          <cell r="S112">
            <v>0</v>
          </cell>
          <cell r="T112">
            <v>0</v>
          </cell>
          <cell r="U112">
            <v>0</v>
          </cell>
          <cell r="V112">
            <v>0</v>
          </cell>
          <cell r="X112">
            <v>0</v>
          </cell>
          <cell r="Y112">
            <v>0</v>
          </cell>
          <cell r="AA112">
            <v>0</v>
          </cell>
        </row>
        <row r="113">
          <cell r="C113">
            <v>0</v>
          </cell>
          <cell r="D113">
            <v>0</v>
          </cell>
          <cell r="E113">
            <v>0</v>
          </cell>
          <cell r="F113">
            <v>0</v>
          </cell>
          <cell r="G113">
            <v>0</v>
          </cell>
          <cell r="H113" t="str">
            <v>Letters - Spare 2</v>
          </cell>
          <cell r="I113">
            <v>0</v>
          </cell>
          <cell r="J113">
            <v>0</v>
          </cell>
          <cell r="K113">
            <v>0</v>
          </cell>
          <cell r="L113">
            <v>0</v>
          </cell>
          <cell r="M113">
            <v>0</v>
          </cell>
          <cell r="Q113" t="str">
            <v>Letters - Spare 2</v>
          </cell>
          <cell r="R113">
            <v>0</v>
          </cell>
          <cell r="S113">
            <v>0</v>
          </cell>
          <cell r="T113">
            <v>0</v>
          </cell>
          <cell r="U113">
            <v>0</v>
          </cell>
          <cell r="V113">
            <v>0</v>
          </cell>
          <cell r="X113">
            <v>0</v>
          </cell>
          <cell r="Y113">
            <v>0</v>
          </cell>
          <cell r="AA113">
            <v>0</v>
          </cell>
        </row>
        <row r="114">
          <cell r="C114">
            <v>-295.75112108155258</v>
          </cell>
          <cell r="D114">
            <v>-349.39026000000013</v>
          </cell>
          <cell r="E114">
            <v>53.639138918447543</v>
          </cell>
          <cell r="F114">
            <v>-223.96537759825043</v>
          </cell>
          <cell r="G114">
            <v>-71.785743483302156</v>
          </cell>
          <cell r="H114" t="str">
            <v>Letters - Management</v>
          </cell>
          <cell r="I114">
            <v>-2866.1670745467231</v>
          </cell>
          <cell r="J114">
            <v>-3241.9283300000188</v>
          </cell>
          <cell r="K114">
            <v>375.76125545329569</v>
          </cell>
          <cell r="L114">
            <v>-1829.7492154418519</v>
          </cell>
          <cell r="M114">
            <v>-1036.4178591048712</v>
          </cell>
          <cell r="Q114" t="str">
            <v>Letters - Management</v>
          </cell>
          <cell r="R114">
            <v>-4078.8483145466816</v>
          </cell>
          <cell r="S114">
            <v>-4490.5845500000923</v>
          </cell>
          <cell r="T114">
            <v>411.7362354534107</v>
          </cell>
          <cell r="U114">
            <v>-3049.610770110351</v>
          </cell>
          <cell r="V114">
            <v>-1029.2375444363306</v>
          </cell>
          <cell r="X114">
            <v>-4236.5856030791292</v>
          </cell>
          <cell r="Y114">
            <v>157.73728853244756</v>
          </cell>
          <cell r="AA114">
            <v>-4490.5844062794768</v>
          </cell>
        </row>
        <row r="115">
          <cell r="C115">
            <v>3955.1611615729107</v>
          </cell>
          <cell r="D115">
            <v>5902.916116851623</v>
          </cell>
          <cell r="E115">
            <v>-1947.7549552787123</v>
          </cell>
          <cell r="F115">
            <v>3034.2802211475046</v>
          </cell>
          <cell r="G115">
            <v>920.88094042540615</v>
          </cell>
          <cell r="H115" t="str">
            <v>Letters Group</v>
          </cell>
          <cell r="I115">
            <v>19906.469848645393</v>
          </cell>
          <cell r="J115">
            <v>24880.59238214128</v>
          </cell>
          <cell r="K115">
            <v>-4974.1225334958872</v>
          </cell>
          <cell r="L115">
            <v>23219.093079165985</v>
          </cell>
          <cell r="M115">
            <v>-3312.6232305205922</v>
          </cell>
          <cell r="Q115" t="str">
            <v>Letters Group</v>
          </cell>
          <cell r="R115">
            <v>32287.408700846696</v>
          </cell>
          <cell r="S115">
            <v>43274.629667649569</v>
          </cell>
          <cell r="T115">
            <v>-10987.220966802874</v>
          </cell>
          <cell r="U115">
            <v>41420.383598918488</v>
          </cell>
          <cell r="V115">
            <v>-9132.9748980717923</v>
          </cell>
          <cell r="X115">
            <v>31875.133803594767</v>
          </cell>
          <cell r="Y115">
            <v>412.27489725192936</v>
          </cell>
          <cell r="AA115">
            <v>43275.186168777007</v>
          </cell>
        </row>
        <row r="117">
          <cell r="C117">
            <v>487.07902082407213</v>
          </cell>
          <cell r="D117">
            <v>23.425608680222425</v>
          </cell>
          <cell r="E117">
            <v>463.65341214384972</v>
          </cell>
          <cell r="F117">
            <v>-805.33014924668896</v>
          </cell>
          <cell r="G117">
            <v>1292.4091700707611</v>
          </cell>
          <cell r="H117" t="str">
            <v>Distribution - CourierPost</v>
          </cell>
          <cell r="I117">
            <v>2354.4989540442048</v>
          </cell>
          <cell r="J117">
            <v>1518.9106094417812</v>
          </cell>
          <cell r="K117">
            <v>835.5883446024236</v>
          </cell>
          <cell r="L117">
            <v>-6546.5724357315457</v>
          </cell>
          <cell r="M117">
            <v>8901.0713897757505</v>
          </cell>
          <cell r="Q117" t="str">
            <v>Distribution - CourierPost</v>
          </cell>
          <cell r="R117">
            <v>3135.7839307650484</v>
          </cell>
          <cell r="S117">
            <v>2100.1610561626576</v>
          </cell>
          <cell r="T117">
            <v>1035.6228746023908</v>
          </cell>
          <cell r="U117">
            <v>-9049.9063991766907</v>
          </cell>
          <cell r="V117">
            <v>12185.690329941739</v>
          </cell>
          <cell r="X117">
            <v>2459.9597450037113</v>
          </cell>
          <cell r="Y117">
            <v>675.82418576133705</v>
          </cell>
          <cell r="AA117">
            <v>2100.1669346264525</v>
          </cell>
        </row>
        <row r="118">
          <cell r="C118">
            <v>67.621465334043165</v>
          </cell>
          <cell r="D118">
            <v>44.167803251813538</v>
          </cell>
          <cell r="E118">
            <v>23.453662082229627</v>
          </cell>
          <cell r="F118">
            <v>20.68222788507812</v>
          </cell>
          <cell r="G118">
            <v>46.939237448965045</v>
          </cell>
          <cell r="H118" t="str">
            <v>Distribution - RuralPost</v>
          </cell>
          <cell r="I118">
            <v>626.54519801403717</v>
          </cell>
          <cell r="J118">
            <v>373.55324401451395</v>
          </cell>
          <cell r="K118">
            <v>252.99195399952322</v>
          </cell>
          <cell r="L118">
            <v>72.183334610563676</v>
          </cell>
          <cell r="M118">
            <v>554.36186340347354</v>
          </cell>
          <cell r="Q118" t="str">
            <v>Distribution - RuralPost</v>
          </cell>
          <cell r="R118">
            <v>639.92816502129438</v>
          </cell>
          <cell r="S118">
            <v>208.29411102176334</v>
          </cell>
          <cell r="T118">
            <v>431.63405399953103</v>
          </cell>
          <cell r="U118">
            <v>232.54286103012029</v>
          </cell>
          <cell r="V118">
            <v>407.38530399117406</v>
          </cell>
          <cell r="X118">
            <v>647.50412396414799</v>
          </cell>
          <cell r="Y118">
            <v>-7.5759589428536174</v>
          </cell>
          <cell r="AA118">
            <v>208.29539796229608</v>
          </cell>
        </row>
        <row r="119">
          <cell r="C119">
            <v>-33.364773228215867</v>
          </cell>
          <cell r="D119">
            <v>160.4820385386904</v>
          </cell>
          <cell r="E119">
            <v>-193.84681176690628</v>
          </cell>
          <cell r="F119">
            <v>-201.19006194880288</v>
          </cell>
          <cell r="G119">
            <v>167.82528872058703</v>
          </cell>
          <cell r="H119" t="str">
            <v>Distribution - Transport</v>
          </cell>
          <cell r="I119">
            <v>248.1393849649013</v>
          </cell>
          <cell r="J119">
            <v>-207.92053369047346</v>
          </cell>
          <cell r="K119">
            <v>456.05991865537476</v>
          </cell>
          <cell r="L119">
            <v>-1965.6635243595472</v>
          </cell>
          <cell r="M119">
            <v>2213.8029093244486</v>
          </cell>
          <cell r="Q119" t="str">
            <v>Distribution - Transport</v>
          </cell>
          <cell r="R119">
            <v>65.218747119660719</v>
          </cell>
          <cell r="S119">
            <v>-586.06778153572327</v>
          </cell>
          <cell r="T119">
            <v>651.28652865538402</v>
          </cell>
          <cell r="U119">
            <v>-2429.6364962562443</v>
          </cell>
          <cell r="V119">
            <v>2494.855243375905</v>
          </cell>
          <cell r="X119">
            <v>184.58574744328206</v>
          </cell>
          <cell r="Y119">
            <v>-119.36700032362134</v>
          </cell>
          <cell r="AA119">
            <v>-586.06385545438775</v>
          </cell>
        </row>
        <row r="120">
          <cell r="C120">
            <v>96.968495209173824</v>
          </cell>
          <cell r="D120">
            <v>78.680045872674924</v>
          </cell>
          <cell r="E120">
            <v>18.2884493364989</v>
          </cell>
          <cell r="F120">
            <v>60.128669642991284</v>
          </cell>
          <cell r="G120">
            <v>36.83982556618254</v>
          </cell>
          <cell r="H120" t="str">
            <v>Distribution - Contract Logistics</v>
          </cell>
          <cell r="I120">
            <v>474.97113938859911</v>
          </cell>
          <cell r="J120">
            <v>367.80590298139845</v>
          </cell>
          <cell r="K120">
            <v>107.16523640720067</v>
          </cell>
          <cell r="L120">
            <v>285.34127061225433</v>
          </cell>
          <cell r="M120">
            <v>189.62986877634478</v>
          </cell>
          <cell r="Q120" t="str">
            <v>Distribution - Contract Logistics</v>
          </cell>
          <cell r="R120">
            <v>586.69391887930067</v>
          </cell>
          <cell r="S120">
            <v>527.51354647209882</v>
          </cell>
          <cell r="T120">
            <v>59.180372407201844</v>
          </cell>
          <cell r="U120">
            <v>369.91045317119233</v>
          </cell>
          <cell r="V120">
            <v>216.78346570810834</v>
          </cell>
          <cell r="X120">
            <v>493.09485049653017</v>
          </cell>
          <cell r="Y120">
            <v>93.599068382770497</v>
          </cell>
          <cell r="AA120">
            <v>527.51354647209826</v>
          </cell>
        </row>
        <row r="121">
          <cell r="C121">
            <v>8.7655379762268453</v>
          </cell>
          <cell r="D121">
            <v>44.912511999999992</v>
          </cell>
          <cell r="E121">
            <v>-36.146974023773147</v>
          </cell>
          <cell r="F121">
            <v>-84.497848985248282</v>
          </cell>
          <cell r="G121">
            <v>93.263386961475135</v>
          </cell>
          <cell r="H121" t="str">
            <v>Distribution - Smack On Time</v>
          </cell>
          <cell r="I121">
            <v>223.68830380981547</v>
          </cell>
          <cell r="J121">
            <v>299.2191859999993</v>
          </cell>
          <cell r="K121">
            <v>-75.530882190183831</v>
          </cell>
          <cell r="L121">
            <v>1435.584007023444</v>
          </cell>
          <cell r="M121">
            <v>-1211.8957032136286</v>
          </cell>
          <cell r="Q121" t="str">
            <v>Distribution - Smack On Time</v>
          </cell>
          <cell r="R121">
            <v>413.83849380981508</v>
          </cell>
          <cell r="S121">
            <v>460.93859600000025</v>
          </cell>
          <cell r="T121">
            <v>-47.100102190185169</v>
          </cell>
          <cell r="U121">
            <v>1596.7859901794548</v>
          </cell>
          <cell r="V121">
            <v>-1182.9474963696398</v>
          </cell>
          <cell r="X121">
            <v>457.08354999999978</v>
          </cell>
          <cell r="Y121">
            <v>-43.245056190184698</v>
          </cell>
          <cell r="AA121">
            <v>460.93859600000025</v>
          </cell>
        </row>
        <row r="122">
          <cell r="C122">
            <v>243.47800000000009</v>
          </cell>
          <cell r="D122">
            <v>419.38784000000089</v>
          </cell>
          <cell r="E122">
            <v>-175.9098400000008</v>
          </cell>
          <cell r="F122">
            <v>354.52424149748327</v>
          </cell>
          <cell r="G122">
            <v>-111.04624149748318</v>
          </cell>
          <cell r="H122" t="str">
            <v>Distribution - XP Group</v>
          </cell>
          <cell r="I122">
            <v>1154.1419999999985</v>
          </cell>
          <cell r="J122">
            <v>2042.6263200000024</v>
          </cell>
          <cell r="K122">
            <v>-888.48432000000389</v>
          </cell>
          <cell r="L122">
            <v>1212.913208753813</v>
          </cell>
          <cell r="M122">
            <v>-58.771208753814562</v>
          </cell>
          <cell r="Q122" t="str">
            <v>Distribution - XP Group</v>
          </cell>
          <cell r="R122">
            <v>2088.9763400000029</v>
          </cell>
          <cell r="S122">
            <v>3004.24458</v>
          </cell>
          <cell r="T122">
            <v>-915.26823999999715</v>
          </cell>
          <cell r="U122">
            <v>1872.3952014932254</v>
          </cell>
          <cell r="V122">
            <v>216.58113850677751</v>
          </cell>
          <cell r="X122">
            <v>2508.3628399999961</v>
          </cell>
          <cell r="Y122">
            <v>-419.38649999999325</v>
          </cell>
          <cell r="AA122">
            <v>3004.244580000005</v>
          </cell>
        </row>
        <row r="123">
          <cell r="C123">
            <v>142.71</v>
          </cell>
          <cell r="D123">
            <v>-220.13422109314584</v>
          </cell>
          <cell r="E123">
            <v>362.84422109314585</v>
          </cell>
          <cell r="F123">
            <v>0</v>
          </cell>
          <cell r="G123">
            <v>142.71</v>
          </cell>
          <cell r="H123" t="str">
            <v>Distribution - Ansett Express Ltd</v>
          </cell>
          <cell r="I123">
            <v>229.81</v>
          </cell>
          <cell r="J123">
            <v>498.69992558439753</v>
          </cell>
          <cell r="K123">
            <v>-268.88992558439753</v>
          </cell>
          <cell r="L123">
            <v>0</v>
          </cell>
          <cell r="M123">
            <v>229.81</v>
          </cell>
          <cell r="Q123" t="str">
            <v>Distribution - Ansett Express Ltd</v>
          </cell>
          <cell r="R123">
            <v>-695.78031061245201</v>
          </cell>
          <cell r="S123">
            <v>-1316.7029576947039</v>
          </cell>
          <cell r="T123">
            <v>620.92264708225184</v>
          </cell>
          <cell r="U123">
            <v>0</v>
          </cell>
          <cell r="V123">
            <v>-695.78031061245201</v>
          </cell>
          <cell r="X123">
            <v>-1431.6238234709535</v>
          </cell>
          <cell r="Y123">
            <v>735.84351285850153</v>
          </cell>
          <cell r="AA123">
            <v>0</v>
          </cell>
        </row>
        <row r="124">
          <cell r="C124">
            <v>0</v>
          </cell>
          <cell r="D124">
            <v>0</v>
          </cell>
          <cell r="E124">
            <v>0</v>
          </cell>
          <cell r="F124">
            <v>0</v>
          </cell>
          <cell r="G124">
            <v>0</v>
          </cell>
          <cell r="H124" t="str">
            <v>Distribution - Spare 1</v>
          </cell>
          <cell r="I124">
            <v>0</v>
          </cell>
          <cell r="J124">
            <v>0</v>
          </cell>
          <cell r="K124">
            <v>0</v>
          </cell>
          <cell r="L124">
            <v>0</v>
          </cell>
          <cell r="M124">
            <v>0</v>
          </cell>
          <cell r="Q124" t="str">
            <v>Distribution - Spare 1</v>
          </cell>
          <cell r="R124">
            <v>0</v>
          </cell>
          <cell r="S124">
            <v>0</v>
          </cell>
          <cell r="T124">
            <v>0</v>
          </cell>
          <cell r="U124">
            <v>0</v>
          </cell>
          <cell r="V124">
            <v>0</v>
          </cell>
          <cell r="X124">
            <v>0</v>
          </cell>
          <cell r="Y124">
            <v>0</v>
          </cell>
          <cell r="AA124">
            <v>0</v>
          </cell>
        </row>
        <row r="125">
          <cell r="C125">
            <v>79.61122703324483</v>
          </cell>
          <cell r="D125">
            <v>73.53698800000214</v>
          </cell>
          <cell r="E125">
            <v>6.0742390332426908</v>
          </cell>
          <cell r="F125">
            <v>51.013540218652921</v>
          </cell>
          <cell r="G125">
            <v>28.59768681459191</v>
          </cell>
          <cell r="H125" t="str">
            <v xml:space="preserve">  Distribution - Management 2</v>
          </cell>
          <cell r="I125">
            <v>-195.75056969582272</v>
          </cell>
          <cell r="J125">
            <v>-545.79245999998784</v>
          </cell>
          <cell r="K125">
            <v>350.04189030416512</v>
          </cell>
          <cell r="L125">
            <v>167.48352774729921</v>
          </cell>
          <cell r="M125">
            <v>-363.23409744312193</v>
          </cell>
          <cell r="Q125" t="str">
            <v xml:space="preserve">  Distribution - Management 2</v>
          </cell>
          <cell r="R125">
            <v>-177.40235569582626</v>
          </cell>
          <cell r="S125">
            <v>38.544819999985293</v>
          </cell>
          <cell r="T125">
            <v>-215.94717569581155</v>
          </cell>
          <cell r="U125">
            <v>-114.82671260632728</v>
          </cell>
          <cell r="V125">
            <v>-62.575643089498982</v>
          </cell>
          <cell r="X125">
            <v>-185.3422021889445</v>
          </cell>
          <cell r="Y125">
            <v>7.9398464931182389</v>
          </cell>
          <cell r="AA125">
            <v>38.544819999994729</v>
          </cell>
        </row>
        <row r="126">
          <cell r="C126">
            <v>1092.8689731485449</v>
          </cell>
          <cell r="D126">
            <v>624.4586152502585</v>
          </cell>
          <cell r="E126">
            <v>468.41035789828641</v>
          </cell>
          <cell r="F126">
            <v>-604.66938093653448</v>
          </cell>
          <cell r="G126">
            <v>1697.5383540850794</v>
          </cell>
          <cell r="H126" t="str">
            <v>Distribution Group</v>
          </cell>
          <cell r="I126">
            <v>5116.0444105257338</v>
          </cell>
          <cell r="J126">
            <v>4347.1021943316318</v>
          </cell>
          <cell r="K126">
            <v>768.942216194102</v>
          </cell>
          <cell r="L126">
            <v>-5338.7306113437171</v>
          </cell>
          <cell r="M126">
            <v>10454.775021869451</v>
          </cell>
          <cell r="Q126" t="str">
            <v>Distribution Group</v>
          </cell>
          <cell r="R126">
            <v>6057.2569292868438</v>
          </cell>
          <cell r="S126">
            <v>4436.9259704260794</v>
          </cell>
          <cell r="T126">
            <v>1620.3309588607644</v>
          </cell>
          <cell r="U126">
            <v>-7522.7351021652685</v>
          </cell>
          <cell r="V126">
            <v>13579.992031452111</v>
          </cell>
          <cell r="X126">
            <v>5133.6248312477692</v>
          </cell>
          <cell r="Y126">
            <v>923.63209803907466</v>
          </cell>
          <cell r="AA126">
            <v>5753.6400196064596</v>
          </cell>
        </row>
        <row r="128">
          <cell r="C128">
            <v>1217.0693022649461</v>
          </cell>
          <cell r="D128">
            <v>867.82816706689596</v>
          </cell>
          <cell r="E128">
            <v>349.24113519805019</v>
          </cell>
          <cell r="F128">
            <v>1755.6290606566915</v>
          </cell>
          <cell r="G128">
            <v>-538.55975839174539</v>
          </cell>
          <cell r="H128" t="str">
            <v>International Mail</v>
          </cell>
          <cell r="I128">
            <v>10358.360566409427</v>
          </cell>
          <cell r="J128">
            <v>6821.0476772068441</v>
          </cell>
          <cell r="K128">
            <v>3537.3128892025825</v>
          </cell>
          <cell r="L128">
            <v>5337.8009422041678</v>
          </cell>
          <cell r="M128">
            <v>5020.5596242052588</v>
          </cell>
          <cell r="Q128" t="str">
            <v>International Mail</v>
          </cell>
          <cell r="R128">
            <v>15829.999239784414</v>
          </cell>
          <cell r="S128">
            <v>11997.738661372419</v>
          </cell>
          <cell r="T128">
            <v>3832.2605784119951</v>
          </cell>
          <cell r="U128">
            <v>7603.3988874152737</v>
          </cell>
          <cell r="V128">
            <v>8226.6003523691397</v>
          </cell>
          <cell r="X128">
            <v>15763.213349802711</v>
          </cell>
          <cell r="Y128">
            <v>66.785889981703804</v>
          </cell>
          <cell r="AA128">
            <v>10071.694985982114</v>
          </cell>
        </row>
        <row r="129">
          <cell r="C129">
            <v>1505.9503084309367</v>
          </cell>
          <cell r="D129">
            <v>-482.17399936002494</v>
          </cell>
          <cell r="E129">
            <v>1988.1243077909617</v>
          </cell>
          <cell r="F129">
            <v>-183.96024487801628</v>
          </cell>
          <cell r="G129">
            <v>1689.910553308953</v>
          </cell>
          <cell r="H129" t="str">
            <v>International Consultancy</v>
          </cell>
          <cell r="I129">
            <v>1779.645067771816</v>
          </cell>
          <cell r="J129">
            <v>1349.8453251197948</v>
          </cell>
          <cell r="K129">
            <v>429.79974265202122</v>
          </cell>
          <cell r="L129">
            <v>-930.32551012431543</v>
          </cell>
          <cell r="M129">
            <v>2709.9705778961315</v>
          </cell>
          <cell r="Q129" t="str">
            <v>International Consultancy</v>
          </cell>
          <cell r="R129">
            <v>3982.6617883317176</v>
          </cell>
          <cell r="S129">
            <v>2119.810837679689</v>
          </cell>
          <cell r="T129">
            <v>1862.8509506520286</v>
          </cell>
          <cell r="U129">
            <v>-2226.1342963303655</v>
          </cell>
          <cell r="V129">
            <v>6208.7960846620826</v>
          </cell>
          <cell r="X129">
            <v>5345.1454177876958</v>
          </cell>
          <cell r="Y129">
            <v>-1362.4836294559782</v>
          </cell>
          <cell r="AA129">
            <v>2119.8108376796904</v>
          </cell>
        </row>
        <row r="130">
          <cell r="C130">
            <v>2723.0196106958829</v>
          </cell>
          <cell r="D130">
            <v>385.65416770687102</v>
          </cell>
          <cell r="E130">
            <v>2337.3654429890121</v>
          </cell>
          <cell r="F130">
            <v>1571.6688157786753</v>
          </cell>
          <cell r="G130">
            <v>1151.3507949172076</v>
          </cell>
          <cell r="H130" t="str">
            <v>New Zealand Post International Ltd</v>
          </cell>
          <cell r="I130">
            <v>12138.005634181243</v>
          </cell>
          <cell r="J130">
            <v>8170.8930023266385</v>
          </cell>
          <cell r="K130">
            <v>3967.1126318546048</v>
          </cell>
          <cell r="L130">
            <v>4407.475432079852</v>
          </cell>
          <cell r="M130">
            <v>7730.5302021013913</v>
          </cell>
          <cell r="Q130" t="str">
            <v>New Zealand Post International Ltd</v>
          </cell>
          <cell r="R130">
            <v>19812.661028116134</v>
          </cell>
          <cell r="S130">
            <v>14117.549499052107</v>
          </cell>
          <cell r="T130">
            <v>5695.1115290640264</v>
          </cell>
          <cell r="U130">
            <v>5377.2645910849078</v>
          </cell>
          <cell r="V130">
            <v>14435.396437031226</v>
          </cell>
          <cell r="X130">
            <v>21108.358767590405</v>
          </cell>
          <cell r="Y130">
            <v>-1295.6977394742717</v>
          </cell>
          <cell r="AA130">
            <v>12191.505823661804</v>
          </cell>
        </row>
        <row r="132">
          <cell r="C132">
            <v>408.7666528974745</v>
          </cell>
          <cell r="D132">
            <v>1053.6465623809522</v>
          </cell>
          <cell r="E132">
            <v>-644.87990948347772</v>
          </cell>
          <cell r="F132">
            <v>672.41594120696709</v>
          </cell>
          <cell r="G132">
            <v>-263.64928830949259</v>
          </cell>
          <cell r="H132" t="str">
            <v>Stamps Business</v>
          </cell>
          <cell r="I132">
            <v>660.67040315218992</v>
          </cell>
          <cell r="J132">
            <v>1485.5343690476197</v>
          </cell>
          <cell r="K132">
            <v>-824.86396589542983</v>
          </cell>
          <cell r="L132">
            <v>2389.8130986297342</v>
          </cell>
          <cell r="M132">
            <v>-1729.1426954775443</v>
          </cell>
          <cell r="Q132" t="str">
            <v>Stamps Business</v>
          </cell>
          <cell r="R132">
            <v>3370.1244326759997</v>
          </cell>
          <cell r="S132">
            <v>4312.7315185714288</v>
          </cell>
          <cell r="T132">
            <v>-942.60708589542901</v>
          </cell>
          <cell r="U132">
            <v>5007.0650311290401</v>
          </cell>
          <cell r="V132">
            <v>-1636.9405984530404</v>
          </cell>
          <cell r="X132">
            <v>3365.3409774678589</v>
          </cell>
          <cell r="Y132">
            <v>4.7834552081408219</v>
          </cell>
          <cell r="AA132">
            <v>4312.7339484831609</v>
          </cell>
        </row>
        <row r="134">
          <cell r="C134">
            <v>521.38743725177972</v>
          </cell>
          <cell r="D134">
            <v>207.33123199999983</v>
          </cell>
          <cell r="E134">
            <v>314.05620525177989</v>
          </cell>
          <cell r="F134">
            <v>96.379949085312703</v>
          </cell>
          <cell r="G134">
            <v>425.007488166467</v>
          </cell>
          <cell r="H134" t="str">
            <v>New Zealand Post Properties Ltd</v>
          </cell>
          <cell r="I134">
            <v>3262.9167531643084</v>
          </cell>
          <cell r="J134">
            <v>1878.8887720000027</v>
          </cell>
          <cell r="K134">
            <v>1384.0279811643056</v>
          </cell>
          <cell r="L134">
            <v>1463.685429270608</v>
          </cell>
          <cell r="M134">
            <v>1799.2313238937004</v>
          </cell>
          <cell r="Q134" t="str">
            <v>New Zealand Post Properties Ltd</v>
          </cell>
          <cell r="R134">
            <v>5388.7826031643053</v>
          </cell>
          <cell r="S134">
            <v>2470.6880940000019</v>
          </cell>
          <cell r="T134">
            <v>2918.0945091643034</v>
          </cell>
          <cell r="U134">
            <v>2410.4731525175257</v>
          </cell>
          <cell r="V134">
            <v>2978.3094506467796</v>
          </cell>
          <cell r="X134">
            <v>3366.2018884301506</v>
          </cell>
          <cell r="Y134">
            <v>2022.5807147341548</v>
          </cell>
          <cell r="AA134">
            <v>2470.6880940000028</v>
          </cell>
        </row>
        <row r="135">
          <cell r="C135">
            <v>0</v>
          </cell>
          <cell r="D135">
            <v>0</v>
          </cell>
          <cell r="E135">
            <v>0</v>
          </cell>
          <cell r="F135">
            <v>0</v>
          </cell>
          <cell r="G135">
            <v>0</v>
          </cell>
          <cell r="H135" t="str">
            <v>Revaluation Holding Account</v>
          </cell>
          <cell r="I135">
            <v>0</v>
          </cell>
          <cell r="J135">
            <v>0</v>
          </cell>
          <cell r="K135">
            <v>0</v>
          </cell>
          <cell r="L135">
            <v>0</v>
          </cell>
          <cell r="M135">
            <v>0</v>
          </cell>
          <cell r="Q135" t="str">
            <v>Revaluation Holding Account</v>
          </cell>
          <cell r="R135">
            <v>0</v>
          </cell>
          <cell r="S135">
            <v>0</v>
          </cell>
          <cell r="T135">
            <v>0</v>
          </cell>
          <cell r="U135">
            <v>0</v>
          </cell>
          <cell r="V135">
            <v>0</v>
          </cell>
          <cell r="X135">
            <v>0</v>
          </cell>
          <cell r="Y135">
            <v>0</v>
          </cell>
          <cell r="AA135">
            <v>0</v>
          </cell>
        </row>
        <row r="136">
          <cell r="C136">
            <v>521.38743725177972</v>
          </cell>
          <cell r="D136">
            <v>207.33123199999983</v>
          </cell>
          <cell r="E136">
            <v>314.05620525177989</v>
          </cell>
          <cell r="F136">
            <v>96.379949085312703</v>
          </cell>
          <cell r="G136">
            <v>425.007488166467</v>
          </cell>
          <cell r="H136" t="str">
            <v>Property Group</v>
          </cell>
          <cell r="I136">
            <v>3262.9167531643084</v>
          </cell>
          <cell r="J136">
            <v>1878.8887720000027</v>
          </cell>
          <cell r="K136">
            <v>1384.0279811643056</v>
          </cell>
          <cell r="L136">
            <v>1463.685429270608</v>
          </cell>
          <cell r="M136">
            <v>1799.2313238937004</v>
          </cell>
          <cell r="Q136" t="str">
            <v>Property Group</v>
          </cell>
          <cell r="R136">
            <v>5388.7826031643053</v>
          </cell>
          <cell r="S136">
            <v>2470.6880940000019</v>
          </cell>
          <cell r="T136">
            <v>2918.0945091643034</v>
          </cell>
          <cell r="U136">
            <v>2410.4731525175257</v>
          </cell>
          <cell r="V136">
            <v>2978.3094506467796</v>
          </cell>
          <cell r="X136">
            <v>3366.2018884301506</v>
          </cell>
          <cell r="Y136">
            <v>2022.5807147341548</v>
          </cell>
          <cell r="AA136">
            <v>2470.6880940000028</v>
          </cell>
        </row>
        <row r="138">
          <cell r="C138">
            <v>268.2439999999998</v>
          </cell>
          <cell r="D138">
            <v>287.51733333333311</v>
          </cell>
          <cell r="E138">
            <v>-19.273333333333312</v>
          </cell>
          <cell r="F138">
            <v>381.36399999999981</v>
          </cell>
          <cell r="G138">
            <v>-113.12</v>
          </cell>
          <cell r="H138" t="str">
            <v>Datamail</v>
          </cell>
          <cell r="I138">
            <v>1988.4880000000014</v>
          </cell>
          <cell r="J138">
            <v>2300.1446666666679</v>
          </cell>
          <cell r="K138">
            <v>-311.65666666666652</v>
          </cell>
          <cell r="L138">
            <v>2630.8219999999983</v>
          </cell>
          <cell r="M138">
            <v>-642.33399999999688</v>
          </cell>
          <cell r="Q138" t="str">
            <v>Datamail</v>
          </cell>
          <cell r="R138">
            <v>3133.07</v>
          </cell>
          <cell r="S138">
            <v>3458.02</v>
          </cell>
          <cell r="T138">
            <v>-324.94999999999982</v>
          </cell>
          <cell r="U138">
            <v>3699.9880000000012</v>
          </cell>
          <cell r="V138">
            <v>-566.91800000000103</v>
          </cell>
          <cell r="X138">
            <v>3458.02</v>
          </cell>
          <cell r="Y138">
            <v>-324.94999999999982</v>
          </cell>
          <cell r="AA138">
            <v>3374.02</v>
          </cell>
        </row>
        <row r="139">
          <cell r="C139">
            <v>0</v>
          </cell>
          <cell r="D139">
            <v>0</v>
          </cell>
          <cell r="E139">
            <v>0</v>
          </cell>
          <cell r="F139">
            <v>0</v>
          </cell>
          <cell r="G139">
            <v>0</v>
          </cell>
          <cell r="H139" t="str">
            <v>Datamail New Zealand Post Goodwill</v>
          </cell>
          <cell r="I139">
            <v>0</v>
          </cell>
          <cell r="J139">
            <v>0</v>
          </cell>
          <cell r="K139">
            <v>0</v>
          </cell>
          <cell r="L139">
            <v>0</v>
          </cell>
          <cell r="M139">
            <v>0</v>
          </cell>
          <cell r="Q139" t="str">
            <v>Datamail New Zealand Post Goodwill</v>
          </cell>
          <cell r="R139">
            <v>0</v>
          </cell>
          <cell r="S139">
            <v>0</v>
          </cell>
          <cell r="T139">
            <v>0</v>
          </cell>
          <cell r="U139">
            <v>0</v>
          </cell>
          <cell r="V139">
            <v>0</v>
          </cell>
          <cell r="X139">
            <v>0</v>
          </cell>
          <cell r="Y139">
            <v>0</v>
          </cell>
          <cell r="AA139">
            <v>0</v>
          </cell>
        </row>
        <row r="140">
          <cell r="C140">
            <v>268.2439999999998</v>
          </cell>
          <cell r="D140">
            <v>287.51733333333311</v>
          </cell>
          <cell r="E140">
            <v>-19.273333333333312</v>
          </cell>
          <cell r="F140">
            <v>381.36399999999981</v>
          </cell>
          <cell r="G140">
            <v>-113.12</v>
          </cell>
          <cell r="H140" t="str">
            <v>Datamail Group</v>
          </cell>
          <cell r="I140">
            <v>1988.4880000000014</v>
          </cell>
          <cell r="J140">
            <v>2300.1446666666679</v>
          </cell>
          <cell r="K140">
            <v>-311.65666666666652</v>
          </cell>
          <cell r="L140">
            <v>2630.8219999999983</v>
          </cell>
          <cell r="M140">
            <v>-642.33399999999688</v>
          </cell>
          <cell r="Q140" t="str">
            <v>Datamail Group</v>
          </cell>
          <cell r="R140">
            <v>3133.07</v>
          </cell>
          <cell r="S140">
            <v>3458.02</v>
          </cell>
          <cell r="T140">
            <v>-324.94999999999982</v>
          </cell>
          <cell r="U140">
            <v>3699.9880000000012</v>
          </cell>
          <cell r="V140">
            <v>-566.91800000000103</v>
          </cell>
          <cell r="X140">
            <v>3458.02</v>
          </cell>
          <cell r="Y140">
            <v>-324.94999999999982</v>
          </cell>
          <cell r="AA140">
            <v>3374.02</v>
          </cell>
        </row>
        <row r="142">
          <cell r="C142">
            <v>160.91620012494667</v>
          </cell>
          <cell r="D142">
            <v>95.621327999999991</v>
          </cell>
          <cell r="E142">
            <v>65.294872124946679</v>
          </cell>
          <cell r="F142">
            <v>49.533534299904005</v>
          </cell>
          <cell r="G142">
            <v>111.38266582504266</v>
          </cell>
          <cell r="H142" t="str">
            <v>Electoral</v>
          </cell>
          <cell r="I142">
            <v>1271.6291793955336</v>
          </cell>
          <cell r="J142">
            <v>1537.4236739999992</v>
          </cell>
          <cell r="K142">
            <v>-265.79449460446563</v>
          </cell>
          <cell r="L142">
            <v>622.69993338026825</v>
          </cell>
          <cell r="M142">
            <v>648.92924601526533</v>
          </cell>
          <cell r="Q142" t="str">
            <v>Electoral</v>
          </cell>
          <cell r="R142">
            <v>1559.3121713955279</v>
          </cell>
          <cell r="S142">
            <v>1821.5556660000007</v>
          </cell>
          <cell r="T142">
            <v>-262.24349460447274</v>
          </cell>
          <cell r="U142">
            <v>1232.3378939693712</v>
          </cell>
          <cell r="V142">
            <v>326.97427742615673</v>
          </cell>
          <cell r="X142">
            <v>1583.1217249781821</v>
          </cell>
          <cell r="Y142">
            <v>-23.809553582654189</v>
          </cell>
          <cell r="AA142">
            <v>1821.5593932190782</v>
          </cell>
        </row>
        <row r="144">
          <cell r="C144">
            <v>-99.704712834803672</v>
          </cell>
          <cell r="D144">
            <v>-23.532546109328393</v>
          </cell>
          <cell r="E144">
            <v>-76.172166725475279</v>
          </cell>
          <cell r="F144">
            <v>396.14441932057787</v>
          </cell>
          <cell r="G144">
            <v>-495.84913215538154</v>
          </cell>
          <cell r="H144" t="str">
            <v>Information Services</v>
          </cell>
          <cell r="I144">
            <v>-83.100371746586106</v>
          </cell>
          <cell r="J144">
            <v>-760.20318887462793</v>
          </cell>
          <cell r="K144">
            <v>677.10281712804181</v>
          </cell>
          <cell r="L144">
            <v>246.59909450206982</v>
          </cell>
          <cell r="M144">
            <v>-329.69946624865594</v>
          </cell>
          <cell r="Q144" t="str">
            <v>Information Services</v>
          </cell>
          <cell r="R144">
            <v>-951.11058261812514</v>
          </cell>
          <cell r="S144">
            <v>-796.26179331194089</v>
          </cell>
          <cell r="T144">
            <v>-154.84878930618424</v>
          </cell>
          <cell r="U144">
            <v>-190.62499071322219</v>
          </cell>
          <cell r="V144">
            <v>-760.485591904903</v>
          </cell>
          <cell r="X144">
            <v>-886.55302122407068</v>
          </cell>
          <cell r="Y144">
            <v>-64.55756139405446</v>
          </cell>
          <cell r="AA144">
            <v>-796.26050012267262</v>
          </cell>
        </row>
        <row r="146">
          <cell r="C146">
            <v>-1232.8783410884487</v>
          </cell>
          <cell r="D146">
            <v>-1956.7236977380953</v>
          </cell>
          <cell r="E146">
            <v>723.84535664964665</v>
          </cell>
          <cell r="F146">
            <v>-1541.1695212470784</v>
          </cell>
          <cell r="G146">
            <v>308.29118015862969</v>
          </cell>
          <cell r="H146" t="str">
            <v>Corporate</v>
          </cell>
          <cell r="I146">
            <v>-13111.793063691588</v>
          </cell>
          <cell r="J146">
            <v>-15122.714081904762</v>
          </cell>
          <cell r="K146">
            <v>2010.9210182131737</v>
          </cell>
          <cell r="L146">
            <v>-13105.324892505014</v>
          </cell>
          <cell r="M146">
            <v>-6.4681711865741818</v>
          </cell>
          <cell r="Q146" t="str">
            <v>Corporate</v>
          </cell>
          <cell r="R146">
            <v>-26062.222744643965</v>
          </cell>
          <cell r="S146">
            <v>-22916.196240857142</v>
          </cell>
          <cell r="T146">
            <v>-3146.026503786823</v>
          </cell>
          <cell r="U146">
            <v>-20656.562584418363</v>
          </cell>
          <cell r="V146">
            <v>-5405.6601602256014</v>
          </cell>
          <cell r="X146">
            <v>-21019.218330600132</v>
          </cell>
          <cell r="Y146">
            <v>-5043.0044140438331</v>
          </cell>
          <cell r="AA146">
            <v>-22916.192807836014</v>
          </cell>
        </row>
        <row r="148">
          <cell r="C148">
            <v>-4.732987298777104</v>
          </cell>
          <cell r="D148">
            <v>0</v>
          </cell>
          <cell r="E148">
            <v>-4.732987298777104</v>
          </cell>
          <cell r="F148">
            <v>-67.547079209926494</v>
          </cell>
          <cell r="G148">
            <v>62.81409191114939</v>
          </cell>
          <cell r="H148" t="str">
            <v>CEO Reserve</v>
          </cell>
          <cell r="I148">
            <v>-59.750124881879032</v>
          </cell>
          <cell r="J148">
            <v>0</v>
          </cell>
          <cell r="K148">
            <v>-59.750124881879032</v>
          </cell>
          <cell r="L148">
            <v>57.604561988241699</v>
          </cell>
          <cell r="M148">
            <v>-117.35468687012073</v>
          </cell>
          <cell r="Q148" t="str">
            <v>CEO Reserve</v>
          </cell>
          <cell r="R148">
            <v>-59.750124881878889</v>
          </cell>
          <cell r="S148">
            <v>-1925.58</v>
          </cell>
          <cell r="T148">
            <v>1865.829875118121</v>
          </cell>
          <cell r="U148">
            <v>474.60128038501693</v>
          </cell>
          <cell r="V148">
            <v>-534.35140526689588</v>
          </cell>
          <cell r="X148">
            <v>-223.9535117238737</v>
          </cell>
          <cell r="Y148">
            <v>164.20338684199481</v>
          </cell>
          <cell r="AA148">
            <v>0</v>
          </cell>
        </row>
        <row r="149">
          <cell r="C149">
            <v>-134.73158191833386</v>
          </cell>
          <cell r="D149">
            <v>-260.45022590187841</v>
          </cell>
          <cell r="E149">
            <v>125.71864398354455</v>
          </cell>
          <cell r="F149">
            <v>-168.3839278174199</v>
          </cell>
          <cell r="G149">
            <v>33.652345899086043</v>
          </cell>
          <cell r="H149" t="str">
            <v>Residual</v>
          </cell>
          <cell r="I149">
            <v>-1040.3211319512816</v>
          </cell>
          <cell r="J149">
            <v>148.65805376878802</v>
          </cell>
          <cell r="K149">
            <v>-1188.9791857200696</v>
          </cell>
          <cell r="L149">
            <v>6475.2351024808222</v>
          </cell>
          <cell r="M149">
            <v>-7515.5562344321042</v>
          </cell>
          <cell r="Q149" t="str">
            <v>Residual</v>
          </cell>
          <cell r="R149">
            <v>-1329.6174931891742</v>
          </cell>
          <cell r="S149">
            <v>-1366.7794114850608</v>
          </cell>
          <cell r="T149">
            <v>37.161918295886608</v>
          </cell>
          <cell r="U149">
            <v>-833.82492994215136</v>
          </cell>
          <cell r="V149">
            <v>-495.79256324702283</v>
          </cell>
          <cell r="X149">
            <v>-350.051334870152</v>
          </cell>
          <cell r="Y149">
            <v>-979.56615831902218</v>
          </cell>
          <cell r="AA149">
            <v>-1367.4446161738645</v>
          </cell>
        </row>
        <row r="150">
          <cell r="C150">
            <v>156</v>
          </cell>
          <cell r="D150">
            <v>100</v>
          </cell>
          <cell r="E150">
            <v>56</v>
          </cell>
          <cell r="F150">
            <v>0</v>
          </cell>
          <cell r="G150">
            <v>156</v>
          </cell>
          <cell r="H150" t="str">
            <v>Datacom</v>
          </cell>
          <cell r="I150">
            <v>1380</v>
          </cell>
          <cell r="J150">
            <v>751</v>
          </cell>
          <cell r="K150">
            <v>629</v>
          </cell>
          <cell r="L150">
            <v>0</v>
          </cell>
          <cell r="M150">
            <v>1380</v>
          </cell>
          <cell r="Q150" t="str">
            <v>Datacom</v>
          </cell>
          <cell r="R150">
            <v>1875.0009999999997</v>
          </cell>
          <cell r="S150">
            <v>1151</v>
          </cell>
          <cell r="T150">
            <v>724.00099999999975</v>
          </cell>
          <cell r="U150">
            <v>212</v>
          </cell>
          <cell r="V150">
            <v>1663.0009999999997</v>
          </cell>
          <cell r="X150">
            <v>1787.335</v>
          </cell>
          <cell r="Y150">
            <v>87.665999999999713</v>
          </cell>
          <cell r="AA150">
            <v>1151</v>
          </cell>
        </row>
        <row r="151">
          <cell r="C151">
            <v>0</v>
          </cell>
          <cell r="D151">
            <v>0</v>
          </cell>
          <cell r="E151">
            <v>0</v>
          </cell>
          <cell r="F151">
            <v>0</v>
          </cell>
          <cell r="G151">
            <v>0</v>
          </cell>
          <cell r="H151" t="str">
            <v>Spare 1</v>
          </cell>
          <cell r="I151">
            <v>0</v>
          </cell>
          <cell r="J151">
            <v>0</v>
          </cell>
          <cell r="K151">
            <v>0</v>
          </cell>
          <cell r="L151">
            <v>0</v>
          </cell>
          <cell r="M151">
            <v>0</v>
          </cell>
          <cell r="Q151" t="str">
            <v>Spare 1</v>
          </cell>
          <cell r="R151">
            <v>0</v>
          </cell>
          <cell r="S151">
            <v>0</v>
          </cell>
          <cell r="T151">
            <v>0</v>
          </cell>
          <cell r="U151">
            <v>0</v>
          </cell>
          <cell r="V151">
            <v>0</v>
          </cell>
          <cell r="X151">
            <v>0</v>
          </cell>
          <cell r="Y151">
            <v>0</v>
          </cell>
          <cell r="AA151">
            <v>0</v>
          </cell>
        </row>
        <row r="152">
          <cell r="C152">
            <v>265.84684966687837</v>
          </cell>
          <cell r="D152">
            <v>-1646.4731205941862</v>
          </cell>
          <cell r="E152">
            <v>1912.3199702610646</v>
          </cell>
          <cell r="F152">
            <v>-2227.0847949007648</v>
          </cell>
          <cell r="G152">
            <v>2492.9316445676432</v>
          </cell>
          <cell r="H152" t="str">
            <v>Difference</v>
          </cell>
          <cell r="I152">
            <v>17151.908813528091</v>
          </cell>
          <cell r="J152">
            <v>15053.045652448298</v>
          </cell>
          <cell r="K152">
            <v>2098.8631610797929</v>
          </cell>
          <cell r="L152">
            <v>7441.1117404388933</v>
          </cell>
          <cell r="M152">
            <v>9710.7970730891975</v>
          </cell>
          <cell r="Q152" t="str">
            <v>Difference</v>
          </cell>
          <cell r="R152">
            <v>3500.5391332936633</v>
          </cell>
          <cell r="S152">
            <v>-3367.9174740935123</v>
          </cell>
          <cell r="T152">
            <v>6868.4566073871756</v>
          </cell>
          <cell r="U152">
            <v>-120.2819726775997</v>
          </cell>
          <cell r="V152">
            <v>3620.821105971263</v>
          </cell>
          <cell r="X152">
            <v>1.1641532182693481E-10</v>
          </cell>
          <cell r="Y152">
            <v>3500.5391332935469</v>
          </cell>
          <cell r="AA152">
            <v>2.1827872842550278E-10</v>
          </cell>
        </row>
        <row r="153">
          <cell r="C153">
            <v>0</v>
          </cell>
          <cell r="D153">
            <v>0</v>
          </cell>
          <cell r="E153">
            <v>0</v>
          </cell>
          <cell r="F153">
            <v>0</v>
          </cell>
          <cell r="G153">
            <v>0</v>
          </cell>
          <cell r="H153" t="str">
            <v>Eliminations</v>
          </cell>
          <cell r="I153">
            <v>0</v>
          </cell>
          <cell r="J153">
            <v>0</v>
          </cell>
          <cell r="K153">
            <v>0</v>
          </cell>
          <cell r="L153">
            <v>0</v>
          </cell>
          <cell r="M153">
            <v>0</v>
          </cell>
          <cell r="Q153" t="str">
            <v>Eliminations</v>
          </cell>
          <cell r="R153">
            <v>0</v>
          </cell>
          <cell r="S153">
            <v>0</v>
          </cell>
          <cell r="T153">
            <v>0</v>
          </cell>
          <cell r="U153">
            <v>0</v>
          </cell>
          <cell r="V153">
            <v>0</v>
          </cell>
          <cell r="X153">
            <v>0</v>
          </cell>
          <cell r="Y153">
            <v>0</v>
          </cell>
          <cell r="AA153">
            <v>0</v>
          </cell>
        </row>
        <row r="154">
          <cell r="C154">
            <v>282.38228044976739</v>
          </cell>
          <cell r="D154">
            <v>-1806.9233464960646</v>
          </cell>
          <cell r="E154">
            <v>2089.305626945832</v>
          </cell>
          <cell r="F154">
            <v>-2463.0158019281112</v>
          </cell>
          <cell r="G154">
            <v>2745.3980823778784</v>
          </cell>
          <cell r="H154" t="str">
            <v>Other</v>
          </cell>
          <cell r="I154">
            <v>17431.837556694929</v>
          </cell>
          <cell r="J154">
            <v>15952.703706217086</v>
          </cell>
          <cell r="K154">
            <v>1479.1338504778432</v>
          </cell>
          <cell r="L154">
            <v>13973.951404907957</v>
          </cell>
          <cell r="M154">
            <v>3457.8861517869718</v>
          </cell>
          <cell r="Q154" t="str">
            <v>Other</v>
          </cell>
          <cell r="R154">
            <v>3986.1725152226099</v>
          </cell>
          <cell r="S154">
            <v>-5509.2768855785725</v>
          </cell>
          <cell r="T154">
            <v>9495.4494008011825</v>
          </cell>
          <cell r="U154">
            <v>-267.50562223473412</v>
          </cell>
          <cell r="V154">
            <v>4253.6781374573438</v>
          </cell>
          <cell r="X154">
            <v>1213.3301534060906</v>
          </cell>
          <cell r="Y154">
            <v>2772.8423618165193</v>
          </cell>
          <cell r="AA154">
            <v>-216.44461617364618</v>
          </cell>
        </row>
        <row r="156">
          <cell r="C156">
            <v>8080.1632622180523</v>
          </cell>
          <cell r="D156">
            <v>4769.9657651795478</v>
          </cell>
          <cell r="E156">
            <v>3310.1974970385045</v>
          </cell>
          <cell r="F156">
            <v>1592.9321767272174</v>
          </cell>
          <cell r="G156">
            <v>6487.2310854908346</v>
          </cell>
          <cell r="H156" t="str">
            <v>New Zealand Post Group</v>
          </cell>
          <cell r="I156">
            <v>48581.168350321161</v>
          </cell>
          <cell r="J156">
            <v>44670.365495951533</v>
          </cell>
          <cell r="K156">
            <v>3910.8028543696273</v>
          </cell>
          <cell r="L156">
            <v>30510.083968087743</v>
          </cell>
          <cell r="M156">
            <v>18071.084382233417</v>
          </cell>
          <cell r="Q156" t="str">
            <v>New Zealand Post Group</v>
          </cell>
          <cell r="R156">
            <v>48581.455053446036</v>
          </cell>
          <cell r="S156">
            <v>44670.365495951533</v>
          </cell>
          <cell r="T156">
            <v>3911.0895574945025</v>
          </cell>
          <cell r="U156">
            <v>30510.083968087743</v>
          </cell>
          <cell r="V156">
            <v>18071.371085358292</v>
          </cell>
          <cell r="X156">
            <v>49197.360794891021</v>
          </cell>
          <cell r="Y156">
            <v>-615.90574144498532</v>
          </cell>
          <cell r="AA156">
            <v>49270.435523615175</v>
          </cell>
        </row>
        <row r="158">
          <cell r="C158">
            <v>7558.7758249662729</v>
          </cell>
          <cell r="D158">
            <v>4562.6345331795483</v>
          </cell>
          <cell r="E158">
            <v>2996.1412917867247</v>
          </cell>
          <cell r="F158">
            <v>1496.5522276419047</v>
          </cell>
          <cell r="G158">
            <v>6062.2235973243678</v>
          </cell>
          <cell r="H158" t="str">
            <v>New Zealand Post Excl. Property</v>
          </cell>
          <cell r="I158">
            <v>45318.25159715685</v>
          </cell>
          <cell r="J158">
            <v>42791.476723951528</v>
          </cell>
          <cell r="K158">
            <v>2526.7748732053224</v>
          </cell>
          <cell r="L158">
            <v>29046.398538817135</v>
          </cell>
          <cell r="M158">
            <v>16271.853058339715</v>
          </cell>
          <cell r="Q158" t="str">
            <v>New Zealand Post Excl. Property</v>
          </cell>
          <cell r="R158">
            <v>43192.672450281731</v>
          </cell>
          <cell r="S158">
            <v>42199.677401951529</v>
          </cell>
          <cell r="T158">
            <v>992.99504833020183</v>
          </cell>
          <cell r="U158">
            <v>28099.610815570217</v>
          </cell>
          <cell r="V158">
            <v>15093.061634711514</v>
          </cell>
          <cell r="X158">
            <v>46799.74742961517</v>
          </cell>
          <cell r="Y158">
            <v>-3607.0749793334398</v>
          </cell>
          <cell r="AA158">
            <v>46799.74742961517</v>
          </cell>
        </row>
        <row r="161">
          <cell r="H161" t="str">
            <v>Including Revaluation of Operating Properties</v>
          </cell>
          <cell r="Q161" t="str">
            <v>Including Revaluation of Operating Properties</v>
          </cell>
        </row>
        <row r="163">
          <cell r="E163">
            <v>0</v>
          </cell>
          <cell r="G163">
            <v>0</v>
          </cell>
          <cell r="H163" t="str">
            <v>New Zealand Post Group</v>
          </cell>
          <cell r="K163">
            <v>0</v>
          </cell>
          <cell r="M163">
            <v>0</v>
          </cell>
          <cell r="Q163" t="str">
            <v>New Zealand Post Group</v>
          </cell>
          <cell r="T163">
            <v>0</v>
          </cell>
          <cell r="V163">
            <v>0</v>
          </cell>
          <cell r="X163">
            <v>49270.435523615175</v>
          </cell>
          <cell r="Y163">
            <v>-49270.435523615175</v>
          </cell>
          <cell r="AA163">
            <v>49270.435523615175</v>
          </cell>
        </row>
        <row r="164">
          <cell r="E164">
            <v>0</v>
          </cell>
          <cell r="G164">
            <v>0</v>
          </cell>
          <cell r="H164" t="str">
            <v>Property Group</v>
          </cell>
          <cell r="K164">
            <v>0</v>
          </cell>
          <cell r="M164">
            <v>0</v>
          </cell>
          <cell r="Q164" t="str">
            <v>Property Group</v>
          </cell>
          <cell r="T164">
            <v>0</v>
          </cell>
          <cell r="V164">
            <v>0</v>
          </cell>
          <cell r="X164">
            <v>2470.6880940000028</v>
          </cell>
          <cell r="Y164">
            <v>-2470.6880940000028</v>
          </cell>
          <cell r="AA164">
            <v>2470.6880940000028</v>
          </cell>
        </row>
        <row r="167">
          <cell r="C167" t="str">
            <v>1 Includes Books &amp; More and Post Direct</v>
          </cell>
          <cell r="Q167" t="str">
            <v>1 Includes Books &amp; More and Post Direct</v>
          </cell>
        </row>
        <row r="168">
          <cell r="C168" t="str">
            <v>2 Includes Airpost</v>
          </cell>
          <cell r="Q168" t="str">
            <v>2 Includes Airpost</v>
          </cell>
        </row>
        <row r="176">
          <cell r="B176" t="str">
            <v>NEW ZEALAND POST GROUP</v>
          </cell>
          <cell r="P176" t="str">
            <v>NEW ZEALAND POST GROUP</v>
          </cell>
        </row>
        <row r="177">
          <cell r="B177" t="str">
            <v>SUMMARY OF BUSINESS UNIT ECONOMIC VALUE ADDED</v>
          </cell>
          <cell r="P177" t="str">
            <v>SUMMARY OF BUSINESS UNIT ECONOMIC VALUE ADDED</v>
          </cell>
        </row>
        <row r="178">
          <cell r="B178" t="str">
            <v>For the period ending 30 November 1999</v>
          </cell>
          <cell r="P178" t="str">
            <v>Outturn for the 1999/00 Year</v>
          </cell>
        </row>
        <row r="182">
          <cell r="C182" t="str">
            <v>Current Month ($000's)</v>
          </cell>
          <cell r="I182" t="str">
            <v>YTD ($000's)</v>
          </cell>
          <cell r="R182" t="str">
            <v>Annual ($000's)</v>
          </cell>
          <cell r="X182" t="str">
            <v xml:space="preserve">Previous </v>
          </cell>
          <cell r="AA182" t="str">
            <v xml:space="preserve">Original </v>
          </cell>
        </row>
        <row r="183">
          <cell r="C183" t="str">
            <v xml:space="preserve">Actual </v>
          </cell>
          <cell r="D183" t="str">
            <v xml:space="preserve">Budget </v>
          </cell>
          <cell r="E183" t="str">
            <v>Var</v>
          </cell>
          <cell r="F183" t="str">
            <v>Last Yr</v>
          </cell>
          <cell r="G183" t="str">
            <v>Var L Yr</v>
          </cell>
          <cell r="I183" t="str">
            <v xml:space="preserve">Actual </v>
          </cell>
          <cell r="J183" t="str">
            <v xml:space="preserve">Budget </v>
          </cell>
          <cell r="K183" t="str">
            <v>Var</v>
          </cell>
          <cell r="L183" t="str">
            <v>Last Yr</v>
          </cell>
          <cell r="M183" t="str">
            <v>Var L Yr</v>
          </cell>
          <cell r="R183" t="str">
            <v xml:space="preserve">Outturn </v>
          </cell>
          <cell r="S183" t="str">
            <v xml:space="preserve">Budget </v>
          </cell>
          <cell r="T183" t="str">
            <v xml:space="preserve">Var </v>
          </cell>
          <cell r="U183" t="str">
            <v xml:space="preserve">Last Yr </v>
          </cell>
          <cell r="V183" t="str">
            <v xml:space="preserve">Var L Yr </v>
          </cell>
          <cell r="X183" t="str">
            <v xml:space="preserve">Outturn </v>
          </cell>
          <cell r="Y183" t="str">
            <v xml:space="preserve">Change </v>
          </cell>
          <cell r="AA183" t="str">
            <v xml:space="preserve">Budget </v>
          </cell>
        </row>
        <row r="185">
          <cell r="C185">
            <v>3365.6083874500191</v>
          </cell>
          <cell r="D185">
            <v>4815.9757031448717</v>
          </cell>
          <cell r="E185">
            <v>-1450.3673156948526</v>
          </cell>
          <cell r="F185">
            <v>437.17548088484682</v>
          </cell>
          <cell r="G185">
            <v>2928.4329065651723</v>
          </cell>
          <cell r="H185" t="str">
            <v>Letters - Core</v>
          </cell>
          <cell r="I185">
            <v>18449.953196888113</v>
          </cell>
          <cell r="J185">
            <v>21309.64261249009</v>
          </cell>
          <cell r="K185">
            <v>-2859.6894156019771</v>
          </cell>
          <cell r="L185">
            <v>4919.653693925422</v>
          </cell>
          <cell r="M185">
            <v>13530.299502962691</v>
          </cell>
          <cell r="Q185" t="str">
            <v>Letters - Core</v>
          </cell>
          <cell r="R185">
            <v>29188.034772745974</v>
          </cell>
          <cell r="S185">
            <v>35742.288136756317</v>
          </cell>
          <cell r="T185">
            <v>-6554.2533640103429</v>
          </cell>
          <cell r="U185">
            <v>13027.18017135035</v>
          </cell>
          <cell r="V185">
            <v>16160.854601395624</v>
          </cell>
          <cell r="X185">
            <v>28437.251879000905</v>
          </cell>
          <cell r="Y185">
            <v>750.78289374506858</v>
          </cell>
          <cell r="AA185">
            <v>33218.087107279352</v>
          </cell>
        </row>
        <row r="186">
          <cell r="C186">
            <v>-574.83714976996339</v>
          </cell>
          <cell r="D186">
            <v>-989.31211298021299</v>
          </cell>
          <cell r="E186">
            <v>414.4749632102496</v>
          </cell>
          <cell r="F186">
            <v>-1642.735192163871</v>
          </cell>
          <cell r="G186">
            <v>1067.8980423939076</v>
          </cell>
          <cell r="H186" t="str">
            <v xml:space="preserve">  Letters - Retail 1</v>
          </cell>
          <cell r="I186">
            <v>-10010.046036738449</v>
          </cell>
          <cell r="J186">
            <v>-12396.249050194438</v>
          </cell>
          <cell r="K186">
            <v>2386.2030134559882</v>
          </cell>
          <cell r="L186">
            <v>-16701.245528554682</v>
          </cell>
          <cell r="M186">
            <v>6691.1994918162327</v>
          </cell>
          <cell r="Q186" t="str">
            <v xml:space="preserve">  Letters - Retail 1</v>
          </cell>
          <cell r="R186">
            <v>-14866.470214835643</v>
          </cell>
          <cell r="S186">
            <v>-17431.08257029167</v>
          </cell>
          <cell r="T186">
            <v>2564.6123554560272</v>
          </cell>
          <cell r="U186">
            <v>-20684.204936724876</v>
          </cell>
          <cell r="V186">
            <v>5817.7347218892337</v>
          </cell>
          <cell r="X186">
            <v>-15968.544398942231</v>
          </cell>
          <cell r="Y186">
            <v>1102.0741841065883</v>
          </cell>
          <cell r="AA186">
            <v>-17274.252590493965</v>
          </cell>
        </row>
        <row r="187">
          <cell r="C187">
            <v>-622.18620566202401</v>
          </cell>
          <cell r="D187">
            <v>-745.55719273305715</v>
          </cell>
          <cell r="E187">
            <v>123.37098707103314</v>
          </cell>
          <cell r="F187">
            <v>8.7217554805054363</v>
          </cell>
          <cell r="G187">
            <v>-630.90796114252942</v>
          </cell>
          <cell r="H187" t="str">
            <v>Letters - Transaction Business Unit</v>
          </cell>
          <cell r="I187">
            <v>-2391.7821784806711</v>
          </cell>
          <cell r="J187">
            <v>-4380.4854069463217</v>
          </cell>
          <cell r="K187">
            <v>1988.7032284656507</v>
          </cell>
          <cell r="L187">
            <v>912.93848488126775</v>
          </cell>
          <cell r="M187">
            <v>-3304.7206633619389</v>
          </cell>
          <cell r="Q187" t="str">
            <v>Letters - Transaction Business Unit</v>
          </cell>
          <cell r="R187">
            <v>-5551.135124953832</v>
          </cell>
          <cell r="S187">
            <v>-6774.7603964194814</v>
          </cell>
          <cell r="T187">
            <v>1223.6252714656493</v>
          </cell>
          <cell r="U187">
            <v>1242.40571180506</v>
          </cell>
          <cell r="V187">
            <v>-6793.5408367588916</v>
          </cell>
          <cell r="X187">
            <v>-5716.2644251490292</v>
          </cell>
          <cell r="Y187">
            <v>165.12930019519717</v>
          </cell>
          <cell r="AA187">
            <v>-4406.6759665064401</v>
          </cell>
        </row>
        <row r="188">
          <cell r="C188">
            <v>90.890243664425611</v>
          </cell>
          <cell r="D188">
            <v>1033.9397316042637</v>
          </cell>
          <cell r="E188">
            <v>-943.04948793983806</v>
          </cell>
          <cell r="F188">
            <v>2213.5383646549931</v>
          </cell>
          <cell r="G188">
            <v>-2122.6481209905673</v>
          </cell>
          <cell r="H188" t="str">
            <v>Letters - Parcels</v>
          </cell>
          <cell r="I188">
            <v>1401.9202777891965</v>
          </cell>
          <cell r="J188">
            <v>6780.7992702142892</v>
          </cell>
          <cell r="K188">
            <v>-5378.8789924250923</v>
          </cell>
          <cell r="L188">
            <v>17605.705795438418</v>
          </cell>
          <cell r="M188">
            <v>-16203.785517649221</v>
          </cell>
          <cell r="Q188" t="str">
            <v>Letters - Parcels</v>
          </cell>
          <cell r="R188">
            <v>4036.37873941411</v>
          </cell>
          <cell r="S188">
            <v>10848.647847737986</v>
          </cell>
          <cell r="T188">
            <v>-6812.269108323876</v>
          </cell>
          <cell r="U188">
            <v>26591.405716453752</v>
          </cell>
          <cell r="V188">
            <v>-22555.026977039641</v>
          </cell>
          <cell r="X188">
            <v>5436.4785838977323</v>
          </cell>
          <cell r="Y188">
            <v>-1400.0998444836223</v>
          </cell>
          <cell r="AA188">
            <v>10848.436554911021</v>
          </cell>
        </row>
        <row r="189">
          <cell r="C189">
            <v>-132.4449966804319</v>
          </cell>
          <cell r="D189">
            <v>13.378244163319152</v>
          </cell>
          <cell r="E189">
            <v>-145.82324084375105</v>
          </cell>
          <cell r="F189">
            <v>122.2161810256006</v>
          </cell>
          <cell r="G189">
            <v>-254.6611777060325</v>
          </cell>
          <cell r="H189" t="str">
            <v>Letters - Kiwimail</v>
          </cell>
          <cell r="I189">
            <v>-1951.6486326392348</v>
          </cell>
          <cell r="J189">
            <v>-465.42700979548579</v>
          </cell>
          <cell r="K189">
            <v>-1486.2216228437492</v>
          </cell>
          <cell r="L189">
            <v>1074.5805768261393</v>
          </cell>
          <cell r="M189">
            <v>-3026.229209465374</v>
          </cell>
          <cell r="Q189" t="str">
            <v>Letters - Kiwimail</v>
          </cell>
          <cell r="R189">
            <v>-2351.9116015369787</v>
          </cell>
          <cell r="S189">
            <v>-531.23924469323265</v>
          </cell>
          <cell r="T189">
            <v>-1820.672356843746</v>
          </cell>
          <cell r="U189">
            <v>-1491.9619016968904</v>
          </cell>
          <cell r="V189">
            <v>-859.94969984008821</v>
          </cell>
          <cell r="X189">
            <v>-1988.5626766932305</v>
          </cell>
          <cell r="Y189">
            <v>-363.34892484374814</v>
          </cell>
          <cell r="AA189">
            <v>-531.1849746932337</v>
          </cell>
        </row>
        <row r="190">
          <cell r="C190">
            <v>0</v>
          </cell>
          <cell r="D190">
            <v>0</v>
          </cell>
          <cell r="E190">
            <v>0</v>
          </cell>
          <cell r="F190">
            <v>0</v>
          </cell>
          <cell r="G190">
            <v>0</v>
          </cell>
          <cell r="H190" t="str">
            <v>Letters - Spare 1</v>
          </cell>
          <cell r="I190">
            <v>0</v>
          </cell>
          <cell r="J190">
            <v>0</v>
          </cell>
          <cell r="K190">
            <v>0</v>
          </cell>
          <cell r="L190">
            <v>0</v>
          </cell>
          <cell r="M190">
            <v>0</v>
          </cell>
          <cell r="Q190" t="str">
            <v>Letters - Spare 1</v>
          </cell>
          <cell r="R190">
            <v>0</v>
          </cell>
          <cell r="S190">
            <v>0</v>
          </cell>
          <cell r="T190">
            <v>0</v>
          </cell>
          <cell r="U190">
            <v>0</v>
          </cell>
          <cell r="V190">
            <v>0</v>
          </cell>
          <cell r="X190">
            <v>0</v>
          </cell>
          <cell r="Y190">
            <v>0</v>
          </cell>
          <cell r="AA190">
            <v>0</v>
          </cell>
        </row>
        <row r="191">
          <cell r="C191">
            <v>0</v>
          </cell>
          <cell r="D191">
            <v>0</v>
          </cell>
          <cell r="E191">
            <v>0</v>
          </cell>
          <cell r="F191">
            <v>0</v>
          </cell>
          <cell r="G191">
            <v>0</v>
          </cell>
          <cell r="H191" t="str">
            <v>Letters - Spare 2</v>
          </cell>
          <cell r="I191">
            <v>0</v>
          </cell>
          <cell r="J191">
            <v>0</v>
          </cell>
          <cell r="K191">
            <v>0</v>
          </cell>
          <cell r="L191">
            <v>0</v>
          </cell>
          <cell r="M191">
            <v>0</v>
          </cell>
          <cell r="Q191" t="str">
            <v>Letters - Spare 2</v>
          </cell>
          <cell r="R191">
            <v>0</v>
          </cell>
          <cell r="S191">
            <v>0</v>
          </cell>
          <cell r="T191">
            <v>0</v>
          </cell>
          <cell r="U191">
            <v>0</v>
          </cell>
          <cell r="V191">
            <v>0</v>
          </cell>
          <cell r="X191">
            <v>0</v>
          </cell>
          <cell r="Y191">
            <v>0</v>
          </cell>
          <cell r="AA191">
            <v>0</v>
          </cell>
        </row>
        <row r="192">
          <cell r="C192">
            <v>-302.32348763892969</v>
          </cell>
          <cell r="D192">
            <v>-355.96262655737723</v>
          </cell>
          <cell r="E192">
            <v>53.639138918447543</v>
          </cell>
          <cell r="F192">
            <v>-223.96537759825043</v>
          </cell>
          <cell r="G192">
            <v>-78.358110040679264</v>
          </cell>
          <cell r="H192" t="str">
            <v>Letters - Management</v>
          </cell>
          <cell r="I192">
            <v>-2919.6223225467234</v>
          </cell>
          <cell r="J192">
            <v>-3295.383578000019</v>
          </cell>
          <cell r="K192">
            <v>375.76125545329569</v>
          </cell>
          <cell r="L192">
            <v>-1829.7492154418519</v>
          </cell>
          <cell r="M192">
            <v>-1089.8731071048715</v>
          </cell>
          <cell r="Q192" t="str">
            <v>Letters - Management</v>
          </cell>
          <cell r="R192">
            <v>-4159.031186546682</v>
          </cell>
          <cell r="S192">
            <v>-4570.7674220000927</v>
          </cell>
          <cell r="T192">
            <v>411.7362354534107</v>
          </cell>
          <cell r="U192">
            <v>-3049.610770110351</v>
          </cell>
          <cell r="V192">
            <v>-1109.4204164363309</v>
          </cell>
          <cell r="X192">
            <v>-4316.7684750791295</v>
          </cell>
          <cell r="Y192">
            <v>157.73728853244756</v>
          </cell>
          <cell r="AA192">
            <v>-4570.7672782794771</v>
          </cell>
        </row>
        <row r="193">
          <cell r="C193">
            <v>1824.7067913630958</v>
          </cell>
          <cell r="D193">
            <v>3772.4617466418076</v>
          </cell>
          <cell r="E193">
            <v>-1947.7549552787118</v>
          </cell>
          <cell r="F193">
            <v>914.95121228382459</v>
          </cell>
          <cell r="G193">
            <v>909.75557907927123</v>
          </cell>
          <cell r="H193" t="str">
            <v>Letters Group</v>
          </cell>
          <cell r="I193">
            <v>2578.7743042722309</v>
          </cell>
          <cell r="J193">
            <v>7552.8968377681158</v>
          </cell>
          <cell r="K193">
            <v>-4974.1225334958854</v>
          </cell>
          <cell r="L193">
            <v>5981.8838070747133</v>
          </cell>
          <cell r="M193">
            <v>-3403.1095028024824</v>
          </cell>
          <cell r="Q193" t="str">
            <v>Letters Group</v>
          </cell>
          <cell r="R193">
            <v>6295.8653842869489</v>
          </cell>
          <cell r="S193">
            <v>17283.086351089827</v>
          </cell>
          <cell r="T193">
            <v>-10987.220966802877</v>
          </cell>
          <cell r="U193">
            <v>15635.213991077046</v>
          </cell>
          <cell r="V193">
            <v>-9339.3486067900958</v>
          </cell>
          <cell r="X193">
            <v>5883.5904870350159</v>
          </cell>
          <cell r="Y193">
            <v>412.274897251933</v>
          </cell>
          <cell r="AA193">
            <v>17283.642852217257</v>
          </cell>
        </row>
        <row r="195">
          <cell r="C195">
            <v>221.131591268786</v>
          </cell>
          <cell r="D195">
            <v>-242.52182087506372</v>
          </cell>
          <cell r="E195">
            <v>463.65341214384972</v>
          </cell>
          <cell r="F195">
            <v>-1056.3623586505516</v>
          </cell>
          <cell r="G195">
            <v>1277.4939499193376</v>
          </cell>
          <cell r="H195" t="str">
            <v>Distribution - CourierPost</v>
          </cell>
          <cell r="I195">
            <v>191.45986032787732</v>
          </cell>
          <cell r="J195">
            <v>-644.12848427454628</v>
          </cell>
          <cell r="K195">
            <v>835.5883446024236</v>
          </cell>
          <cell r="L195">
            <v>-8588.3010722162944</v>
          </cell>
          <cell r="M195">
            <v>8779.7609325441717</v>
          </cell>
          <cell r="Q195" t="str">
            <v>Distribution - CourierPost</v>
          </cell>
          <cell r="R195">
            <v>-108.77470980944236</v>
          </cell>
          <cell r="S195">
            <v>-1144.3975844118331</v>
          </cell>
          <cell r="T195">
            <v>1035.6228746023908</v>
          </cell>
          <cell r="U195">
            <v>-12104.131613590353</v>
          </cell>
          <cell r="V195">
            <v>11995.35690378091</v>
          </cell>
          <cell r="X195">
            <v>-784.5988955707794</v>
          </cell>
          <cell r="Y195">
            <v>675.82418576133705</v>
          </cell>
          <cell r="AA195">
            <v>-1144.3917059480382</v>
          </cell>
        </row>
        <row r="196">
          <cell r="C196">
            <v>34.387746153437824</v>
          </cell>
          <cell r="D196">
            <v>10.934084071208197</v>
          </cell>
          <cell r="E196">
            <v>23.453662082229627</v>
          </cell>
          <cell r="F196">
            <v>-9.8192548041724521</v>
          </cell>
          <cell r="G196">
            <v>44.207000957610276</v>
          </cell>
          <cell r="H196" t="str">
            <v>Distribution - RuralPost</v>
          </cell>
          <cell r="I196">
            <v>356.2442820117804</v>
          </cell>
          <cell r="J196">
            <v>103.25232801225718</v>
          </cell>
          <cell r="K196">
            <v>252.99195399952322</v>
          </cell>
          <cell r="L196">
            <v>-175.89539126200765</v>
          </cell>
          <cell r="M196">
            <v>532.13967327378805</v>
          </cell>
          <cell r="Q196" t="str">
            <v>Distribution - RuralPost</v>
          </cell>
          <cell r="R196">
            <v>234.47679101790925</v>
          </cell>
          <cell r="S196">
            <v>-197.15726298162178</v>
          </cell>
          <cell r="T196">
            <v>431.63405399953103</v>
          </cell>
          <cell r="U196">
            <v>-138.55851168909501</v>
          </cell>
          <cell r="V196">
            <v>373.03530270700423</v>
          </cell>
          <cell r="X196">
            <v>242.05274996076287</v>
          </cell>
          <cell r="Y196">
            <v>-7.5759589428536174</v>
          </cell>
          <cell r="AA196">
            <v>-197.15597604108905</v>
          </cell>
        </row>
        <row r="197">
          <cell r="C197">
            <v>-143.31401882252914</v>
          </cell>
          <cell r="D197">
            <v>50.53279294437715</v>
          </cell>
          <cell r="E197">
            <v>-193.84681176690628</v>
          </cell>
          <cell r="F197">
            <v>-370.34862824492473</v>
          </cell>
          <cell r="G197">
            <v>227.03460942239559</v>
          </cell>
          <cell r="H197" t="str">
            <v>Distribution - Transport</v>
          </cell>
          <cell r="I197">
            <v>-646.11447920217972</v>
          </cell>
          <cell r="J197">
            <v>-1102.1743978575546</v>
          </cell>
          <cell r="K197">
            <v>456.05991865537487</v>
          </cell>
          <cell r="L197">
            <v>-3341.4865302346716</v>
          </cell>
          <cell r="M197">
            <v>2695.372051032492</v>
          </cell>
          <cell r="Q197" t="str">
            <v>Distribution - Transport</v>
          </cell>
          <cell r="R197">
            <v>-1276.1620491309611</v>
          </cell>
          <cell r="S197">
            <v>-1927.4485777863451</v>
          </cell>
          <cell r="T197">
            <v>651.28652865538402</v>
          </cell>
          <cell r="U197">
            <v>-4487.7323861923933</v>
          </cell>
          <cell r="V197">
            <v>3211.5703370614319</v>
          </cell>
          <cell r="X197">
            <v>-1156.7950488073398</v>
          </cell>
          <cell r="Y197">
            <v>-119.36700032362137</v>
          </cell>
          <cell r="AA197">
            <v>-1927.4446517050096</v>
          </cell>
        </row>
        <row r="198">
          <cell r="C198">
            <v>44.036622747510933</v>
          </cell>
          <cell r="D198">
            <v>25.748173411012033</v>
          </cell>
          <cell r="E198">
            <v>18.2884493364989</v>
          </cell>
          <cell r="F198">
            <v>3.8354997199019962</v>
          </cell>
          <cell r="G198">
            <v>40.201123027608936</v>
          </cell>
          <cell r="H198" t="str">
            <v>Distribution - Contract Logistics</v>
          </cell>
          <cell r="I198">
            <v>44.458576700407662</v>
          </cell>
          <cell r="J198">
            <v>-62.706659706793005</v>
          </cell>
          <cell r="K198">
            <v>107.16523640720067</v>
          </cell>
          <cell r="L198">
            <v>-172.5098447622052</v>
          </cell>
          <cell r="M198">
            <v>216.96842146261287</v>
          </cell>
          <cell r="Q198" t="str">
            <v>Distribution - Contract Logistics</v>
          </cell>
          <cell r="R198">
            <v>-59.074925152986452</v>
          </cell>
          <cell r="S198">
            <v>-118.2552975601883</v>
          </cell>
          <cell r="T198">
            <v>59.180372407201844</v>
          </cell>
          <cell r="U198">
            <v>-314.98978089306058</v>
          </cell>
          <cell r="V198">
            <v>255.91485574007413</v>
          </cell>
          <cell r="X198">
            <v>-152.67399353575695</v>
          </cell>
          <cell r="Y198">
            <v>93.599068382770497</v>
          </cell>
          <cell r="AA198">
            <v>-118.25529756018898</v>
          </cell>
        </row>
        <row r="199">
          <cell r="C199">
            <v>6.1084338292149436</v>
          </cell>
          <cell r="D199">
            <v>42.255407852988093</v>
          </cell>
          <cell r="E199">
            <v>-36.146974023773147</v>
          </cell>
          <cell r="F199">
            <v>-84.683336139739737</v>
          </cell>
          <cell r="G199">
            <v>90.791769968954682</v>
          </cell>
          <cell r="H199" t="str">
            <v>Distribution - Smack On Time</v>
          </cell>
          <cell r="I199">
            <v>202.07719008078533</v>
          </cell>
          <cell r="J199">
            <v>277.60807227096916</v>
          </cell>
          <cell r="K199">
            <v>-75.530882190183831</v>
          </cell>
          <cell r="L199">
            <v>1434.0753781669134</v>
          </cell>
          <cell r="M199">
            <v>-1231.998188086128</v>
          </cell>
          <cell r="Q199" t="str">
            <v>Distribution - Smack On Time</v>
          </cell>
          <cell r="R199">
            <v>381.4218232162699</v>
          </cell>
          <cell r="S199">
            <v>428.52192540645501</v>
          </cell>
          <cell r="T199">
            <v>-47.100102190185112</v>
          </cell>
          <cell r="U199">
            <v>1594.5292297998087</v>
          </cell>
          <cell r="V199">
            <v>-1213.1074065835387</v>
          </cell>
          <cell r="X199">
            <v>424.66687940645454</v>
          </cell>
          <cell r="Y199">
            <v>-43.245056190184641</v>
          </cell>
          <cell r="AA199">
            <v>428.52192540645501</v>
          </cell>
        </row>
        <row r="200">
          <cell r="C200">
            <v>64.987359457567209</v>
          </cell>
          <cell r="D200">
            <v>240.89719945756801</v>
          </cell>
          <cell r="E200">
            <v>-175.9098400000008</v>
          </cell>
          <cell r="F200">
            <v>297.8721123978537</v>
          </cell>
          <cell r="G200">
            <v>-232.88475294028649</v>
          </cell>
          <cell r="H200" t="str">
            <v>Distribution - XP Group</v>
          </cell>
          <cell r="I200">
            <v>-297.58187641178893</v>
          </cell>
          <cell r="J200">
            <v>590.90244358821496</v>
          </cell>
          <cell r="K200">
            <v>-888.48432000000389</v>
          </cell>
          <cell r="L200">
            <v>752.1425587434926</v>
          </cell>
          <cell r="M200">
            <v>-1049.7244351552815</v>
          </cell>
          <cell r="Q200" t="str">
            <v>Distribution - XP Group</v>
          </cell>
          <cell r="R200">
            <v>-88.609474617678188</v>
          </cell>
          <cell r="S200">
            <v>826.65876538231896</v>
          </cell>
          <cell r="T200">
            <v>-915.26823999999715</v>
          </cell>
          <cell r="U200">
            <v>1183.1276307810658</v>
          </cell>
          <cell r="V200">
            <v>-1271.737105398744</v>
          </cell>
          <cell r="X200">
            <v>330.77702538231506</v>
          </cell>
          <cell r="Y200">
            <v>-419.38649999999325</v>
          </cell>
          <cell r="AA200">
            <v>826.65876538232396</v>
          </cell>
        </row>
        <row r="201">
          <cell r="C201">
            <v>-17.157369863013713</v>
          </cell>
          <cell r="D201">
            <v>-380.00159095615959</v>
          </cell>
          <cell r="E201">
            <v>362.84422109314585</v>
          </cell>
          <cell r="F201">
            <v>0</v>
          </cell>
          <cell r="G201">
            <v>-17.157369863013713</v>
          </cell>
          <cell r="H201" t="str">
            <v xml:space="preserve">  Distribution - Ansett Express Ltd 3</v>
          </cell>
          <cell r="I201">
            <v>-1235.6408904109589</v>
          </cell>
          <cell r="J201">
            <v>-966.75096482656136</v>
          </cell>
          <cell r="K201">
            <v>-268.88992558439759</v>
          </cell>
          <cell r="L201">
            <v>0</v>
          </cell>
          <cell r="M201">
            <v>-1235.6408904109589</v>
          </cell>
          <cell r="Q201" t="str">
            <v xml:space="preserve">  Distribution - Ansett Express Ltd 3</v>
          </cell>
          <cell r="R201">
            <v>-2161.2312010234109</v>
          </cell>
          <cell r="S201">
            <v>-2782.1538481056627</v>
          </cell>
          <cell r="T201">
            <v>620.92264708225184</v>
          </cell>
          <cell r="U201">
            <v>0</v>
          </cell>
          <cell r="V201">
            <v>-2161.2312010234109</v>
          </cell>
          <cell r="X201">
            <v>-1431.6238234709535</v>
          </cell>
          <cell r="Y201">
            <v>-729.60737755245736</v>
          </cell>
          <cell r="AA201">
            <v>0</v>
          </cell>
        </row>
        <row r="202">
          <cell r="C202">
            <v>0</v>
          </cell>
          <cell r="D202">
            <v>0</v>
          </cell>
          <cell r="E202">
            <v>0</v>
          </cell>
          <cell r="F202">
            <v>0</v>
          </cell>
          <cell r="G202">
            <v>0</v>
          </cell>
          <cell r="H202" t="str">
            <v>Distribution - Spare 1</v>
          </cell>
          <cell r="I202">
            <v>0</v>
          </cell>
          <cell r="J202">
            <v>0</v>
          </cell>
          <cell r="K202">
            <v>0</v>
          </cell>
          <cell r="L202">
            <v>0</v>
          </cell>
          <cell r="M202">
            <v>0</v>
          </cell>
          <cell r="Q202" t="str">
            <v>Distribution - Spare 1</v>
          </cell>
          <cell r="R202">
            <v>0</v>
          </cell>
          <cell r="S202">
            <v>0</v>
          </cell>
          <cell r="T202">
            <v>0</v>
          </cell>
          <cell r="U202">
            <v>0</v>
          </cell>
          <cell r="V202">
            <v>0</v>
          </cell>
          <cell r="X202">
            <v>0</v>
          </cell>
          <cell r="Y202">
            <v>0</v>
          </cell>
          <cell r="AA202">
            <v>0</v>
          </cell>
        </row>
        <row r="203">
          <cell r="C203">
            <v>48.729861071955725</v>
          </cell>
          <cell r="D203">
            <v>42.655622038713034</v>
          </cell>
          <cell r="E203">
            <v>6.0742390332426908</v>
          </cell>
          <cell r="F203">
            <v>1.1021138854382286</v>
          </cell>
          <cell r="G203">
            <v>47.627747186517496</v>
          </cell>
          <cell r="H203" t="str">
            <v xml:space="preserve">  Distribution - Management 2</v>
          </cell>
          <cell r="I203">
            <v>-446.91901284764083</v>
          </cell>
          <cell r="J203">
            <v>-796.96090315180595</v>
          </cell>
          <cell r="K203">
            <v>350.04189030416512</v>
          </cell>
          <cell r="L203">
            <v>-238.46273976284698</v>
          </cell>
          <cell r="M203">
            <v>-208.45627308479385</v>
          </cell>
          <cell r="Q203" t="str">
            <v xml:space="preserve">  Distribution - Management 2</v>
          </cell>
          <cell r="R203">
            <v>-554.15502042355308</v>
          </cell>
          <cell r="S203">
            <v>-338.20784472774153</v>
          </cell>
          <cell r="T203">
            <v>-215.94717569581155</v>
          </cell>
          <cell r="U203">
            <v>-722.08239966043936</v>
          </cell>
          <cell r="V203">
            <v>167.92737923688628</v>
          </cell>
          <cell r="X203">
            <v>-562.09486691667132</v>
          </cell>
          <cell r="Y203">
            <v>7.9398464931182389</v>
          </cell>
          <cell r="AA203">
            <v>-338.20784472773181</v>
          </cell>
        </row>
        <row r="204">
          <cell r="C204">
            <v>258.91022584292978</v>
          </cell>
          <cell r="D204">
            <v>-209.5001320553568</v>
          </cell>
          <cell r="E204">
            <v>468.41035789828658</v>
          </cell>
          <cell r="F204">
            <v>-1218.4038518361947</v>
          </cell>
          <cell r="G204">
            <v>1477.3140776791245</v>
          </cell>
          <cell r="H204" t="str">
            <v>Distribution Group</v>
          </cell>
          <cell r="I204">
            <v>-1832.0163497517178</v>
          </cell>
          <cell r="J204">
            <v>-2600.9585659458198</v>
          </cell>
          <cell r="K204">
            <v>768.942216194102</v>
          </cell>
          <cell r="L204">
            <v>-10330.437641327619</v>
          </cell>
          <cell r="M204">
            <v>8498.4212915759017</v>
          </cell>
          <cell r="Q204" t="str">
            <v>Distribution Group</v>
          </cell>
          <cell r="R204">
            <v>-3632.1087659238533</v>
          </cell>
          <cell r="S204">
            <v>-5252.4397247846191</v>
          </cell>
          <cell r="T204">
            <v>1620.3309588607658</v>
          </cell>
          <cell r="U204">
            <v>-14989.837831444465</v>
          </cell>
          <cell r="V204">
            <v>11357.729065520612</v>
          </cell>
          <cell r="X204">
            <v>-3090.2899735519686</v>
          </cell>
          <cell r="Y204">
            <v>-541.81879237188468</v>
          </cell>
          <cell r="AA204">
            <v>-2470.2747851932786</v>
          </cell>
        </row>
        <row r="206">
          <cell r="C206">
            <v>1253.9482363528321</v>
          </cell>
          <cell r="D206">
            <v>904.70710115478187</v>
          </cell>
          <cell r="E206">
            <v>349.24113519805019</v>
          </cell>
          <cell r="F206">
            <v>1557.3793300886382</v>
          </cell>
          <cell r="G206">
            <v>-303.43109373580614</v>
          </cell>
          <cell r="H206" t="str">
            <v>International Mail</v>
          </cell>
          <cell r="I206">
            <v>10658.309230324232</v>
          </cell>
          <cell r="J206">
            <v>7120.9963411216504</v>
          </cell>
          <cell r="K206">
            <v>3537.3128892025816</v>
          </cell>
          <cell r="L206">
            <v>3725.3698002506671</v>
          </cell>
          <cell r="M206">
            <v>6932.9394300735648</v>
          </cell>
          <cell r="Q206" t="str">
            <v>International Mail</v>
          </cell>
          <cell r="R206">
            <v>16279.922235656622</v>
          </cell>
          <cell r="S206">
            <v>12447.661657244627</v>
          </cell>
          <cell r="T206">
            <v>3832.2605784119951</v>
          </cell>
          <cell r="U206">
            <v>5191.3604988372917</v>
          </cell>
          <cell r="V206">
            <v>11088.561736819331</v>
          </cell>
          <cell r="X206">
            <v>16213.136345674919</v>
          </cell>
          <cell r="Y206">
            <v>66.785889981703804</v>
          </cell>
          <cell r="AA206">
            <v>10521.617981854322</v>
          </cell>
        </row>
        <row r="207">
          <cell r="C207">
            <v>1378.1454127269235</v>
          </cell>
          <cell r="D207">
            <v>-609.97889506403806</v>
          </cell>
          <cell r="E207">
            <v>1988.1243077909617</v>
          </cell>
          <cell r="F207">
            <v>-223.55205423236771</v>
          </cell>
          <cell r="G207">
            <v>1601.6974669592912</v>
          </cell>
          <cell r="H207" t="str">
            <v>International Consultancy</v>
          </cell>
          <cell r="I207">
            <v>740.16524937917552</v>
          </cell>
          <cell r="J207">
            <v>310.3655067271543</v>
          </cell>
          <cell r="K207">
            <v>429.79974265202122</v>
          </cell>
          <cell r="L207">
            <v>-1252.3388928730405</v>
          </cell>
          <cell r="M207">
            <v>1992.5041422522161</v>
          </cell>
          <cell r="Q207" t="str">
            <v>International Consultancy</v>
          </cell>
          <cell r="R207">
            <v>2423.4420607427573</v>
          </cell>
          <cell r="S207">
            <v>560.59111009072853</v>
          </cell>
          <cell r="T207">
            <v>1862.8509506520288</v>
          </cell>
          <cell r="U207">
            <v>-2707.8346434749747</v>
          </cell>
          <cell r="V207">
            <v>5131.276704217732</v>
          </cell>
          <cell r="X207">
            <v>3785.9256901987355</v>
          </cell>
          <cell r="Y207">
            <v>-1362.4836294559782</v>
          </cell>
          <cell r="AA207">
            <v>560.5911100907299</v>
          </cell>
        </row>
        <row r="208">
          <cell r="C208">
            <v>2632.0936490797558</v>
          </cell>
          <cell r="D208">
            <v>294.72820609074381</v>
          </cell>
          <cell r="E208">
            <v>2337.3654429890121</v>
          </cell>
          <cell r="F208">
            <v>1333.8272758562705</v>
          </cell>
          <cell r="G208">
            <v>1298.2663732234853</v>
          </cell>
          <cell r="H208" t="str">
            <v>New Zealand Post International Ltd</v>
          </cell>
          <cell r="I208">
            <v>11398.474479703407</v>
          </cell>
          <cell r="J208">
            <v>7431.3618478488042</v>
          </cell>
          <cell r="K208">
            <v>3967.112631854603</v>
          </cell>
          <cell r="L208">
            <v>2473.0309073776266</v>
          </cell>
          <cell r="M208">
            <v>8925.4435723257811</v>
          </cell>
          <cell r="Q208" t="str">
            <v>New Zealand Post International Ltd</v>
          </cell>
          <cell r="R208">
            <v>18703.364296399381</v>
          </cell>
          <cell r="S208">
            <v>13008.252767335356</v>
          </cell>
          <cell r="T208">
            <v>5695.1115290640246</v>
          </cell>
          <cell r="U208">
            <v>2483.5258553623171</v>
          </cell>
          <cell r="V208">
            <v>16219.838441037064</v>
          </cell>
          <cell r="X208">
            <v>19999.062035873656</v>
          </cell>
          <cell r="Y208">
            <v>-1295.6977394742753</v>
          </cell>
          <cell r="AA208">
            <v>11082.209091945053</v>
          </cell>
        </row>
        <row r="210">
          <cell r="C210">
            <v>405.74441286558948</v>
          </cell>
          <cell r="D210">
            <v>1050.6243223490671</v>
          </cell>
          <cell r="E210">
            <v>-644.8799094834776</v>
          </cell>
          <cell r="F210">
            <v>673.2807166136937</v>
          </cell>
          <cell r="G210">
            <v>-267.53630374810422</v>
          </cell>
          <cell r="H210" t="str">
            <v>Stamps Business</v>
          </cell>
          <cell r="I210">
            <v>636.08951755952523</v>
          </cell>
          <cell r="J210">
            <v>1460.9534834549552</v>
          </cell>
          <cell r="K210">
            <v>-824.86396589542994</v>
          </cell>
          <cell r="L210">
            <v>2396.846605271111</v>
          </cell>
          <cell r="M210">
            <v>-1760.7570877115859</v>
          </cell>
          <cell r="Q210" t="str">
            <v>Stamps Business</v>
          </cell>
          <cell r="R210">
            <v>3333.2531042870028</v>
          </cell>
          <cell r="S210">
            <v>4275.8601901824313</v>
          </cell>
          <cell r="T210">
            <v>-942.60708589542855</v>
          </cell>
          <cell r="U210">
            <v>5017.5864652442142</v>
          </cell>
          <cell r="V210">
            <v>-1684.3333609572114</v>
          </cell>
          <cell r="X210">
            <v>3328.4696490788619</v>
          </cell>
          <cell r="Y210">
            <v>4.7834552081408219</v>
          </cell>
          <cell r="AA210">
            <v>4275.8626200941644</v>
          </cell>
        </row>
        <row r="212">
          <cell r="C212">
            <v>39.901467913691476</v>
          </cell>
          <cell r="D212">
            <v>-274.15473733808841</v>
          </cell>
          <cell r="E212">
            <v>314.05620525177989</v>
          </cell>
          <cell r="F212">
            <v>-545.81922196767607</v>
          </cell>
          <cell r="G212">
            <v>585.72068988136755</v>
          </cell>
          <cell r="H212" t="str">
            <v>New Zealand Post Properties Ltd</v>
          </cell>
          <cell r="I212">
            <v>-653.16913078547577</v>
          </cell>
          <cell r="J212">
            <v>-2037.1971119497814</v>
          </cell>
          <cell r="K212">
            <v>1384.0279811643056</v>
          </cell>
          <cell r="L212">
            <v>-3759.5344952936998</v>
          </cell>
          <cell r="M212">
            <v>3106.365364508224</v>
          </cell>
          <cell r="Q212" t="str">
            <v>New Zealand Post Properties Ltd</v>
          </cell>
          <cell r="R212">
            <v>-485.34622276037135</v>
          </cell>
          <cell r="S212">
            <v>-3403.4407319246748</v>
          </cell>
          <cell r="T212">
            <v>2918.0945091643034</v>
          </cell>
          <cell r="U212">
            <v>-5402.9500952938379</v>
          </cell>
          <cell r="V212">
            <v>4917.6038725334665</v>
          </cell>
          <cell r="X212">
            <v>-2507.9269374945261</v>
          </cell>
          <cell r="Y212">
            <v>2022.5807147341548</v>
          </cell>
          <cell r="AA212">
            <v>-3403.4407319246711</v>
          </cell>
        </row>
        <row r="213">
          <cell r="C213">
            <v>0</v>
          </cell>
          <cell r="D213">
            <v>0</v>
          </cell>
          <cell r="E213">
            <v>0</v>
          </cell>
          <cell r="F213">
            <v>0</v>
          </cell>
          <cell r="G213">
            <v>0</v>
          </cell>
          <cell r="H213" t="str">
            <v>Revaluation Holding Account</v>
          </cell>
          <cell r="I213">
            <v>0</v>
          </cell>
          <cell r="J213">
            <v>0</v>
          </cell>
          <cell r="K213">
            <v>0</v>
          </cell>
          <cell r="L213">
            <v>0</v>
          </cell>
          <cell r="M213">
            <v>0</v>
          </cell>
          <cell r="Q213" t="str">
            <v>Revaluation Holding Account</v>
          </cell>
          <cell r="R213">
            <v>0</v>
          </cell>
          <cell r="S213">
            <v>0</v>
          </cell>
          <cell r="T213">
            <v>0</v>
          </cell>
          <cell r="U213">
            <v>0</v>
          </cell>
          <cell r="V213">
            <v>0</v>
          </cell>
          <cell r="X213">
            <v>0</v>
          </cell>
          <cell r="Y213">
            <v>0</v>
          </cell>
          <cell r="AA213">
            <v>0</v>
          </cell>
        </row>
        <row r="214">
          <cell r="C214">
            <v>39.901467913691476</v>
          </cell>
          <cell r="D214">
            <v>-274.15473733808841</v>
          </cell>
          <cell r="E214">
            <v>314.05620525177989</v>
          </cell>
          <cell r="F214">
            <v>-545.81922196767607</v>
          </cell>
          <cell r="G214">
            <v>585.72068988136755</v>
          </cell>
          <cell r="H214" t="str">
            <v>Property Group</v>
          </cell>
          <cell r="I214">
            <v>-653.16913078547577</v>
          </cell>
          <cell r="J214">
            <v>-2037.1971119497814</v>
          </cell>
          <cell r="K214">
            <v>1384.0279811643056</v>
          </cell>
          <cell r="L214">
            <v>-3759.5344952936998</v>
          </cell>
          <cell r="M214">
            <v>3106.365364508224</v>
          </cell>
          <cell r="Q214" t="str">
            <v>Property Group</v>
          </cell>
          <cell r="R214">
            <v>-485.34622276037135</v>
          </cell>
          <cell r="S214">
            <v>-3403.4407319246748</v>
          </cell>
          <cell r="T214">
            <v>2918.0945091643034</v>
          </cell>
          <cell r="U214">
            <v>-5402.9500952938379</v>
          </cell>
          <cell r="V214">
            <v>4917.6038725334665</v>
          </cell>
          <cell r="X214">
            <v>-2507.9269374945261</v>
          </cell>
          <cell r="Y214">
            <v>2022.5807147341548</v>
          </cell>
          <cell r="AA214">
            <v>-3403.4407319246711</v>
          </cell>
        </row>
        <row r="216">
          <cell r="C216">
            <v>9.7925631629699126</v>
          </cell>
          <cell r="D216">
            <v>29.065896496303225</v>
          </cell>
          <cell r="E216">
            <v>-19.273333333333312</v>
          </cell>
          <cell r="F216">
            <v>88.870130539886986</v>
          </cell>
          <cell r="G216">
            <v>-79.077567376917074</v>
          </cell>
          <cell r="H216" t="str">
            <v xml:space="preserve">  Datamail 4</v>
          </cell>
          <cell r="I216">
            <v>-19.45035294117497</v>
          </cell>
          <cell r="J216">
            <v>292.20631372549155</v>
          </cell>
          <cell r="K216">
            <v>-311.65666666666652</v>
          </cell>
          <cell r="L216">
            <v>251.87186172441398</v>
          </cell>
          <cell r="M216">
            <v>-271.32221466558894</v>
          </cell>
          <cell r="Q216" t="str">
            <v xml:space="preserve">  Datamail 4</v>
          </cell>
          <cell r="R216">
            <v>74.146077145611969</v>
          </cell>
          <cell r="S216">
            <v>399.09607714561224</v>
          </cell>
          <cell r="T216">
            <v>-324.95000000000027</v>
          </cell>
          <cell r="U216">
            <v>141.31258823529561</v>
          </cell>
          <cell r="V216">
            <v>-67.166511089683638</v>
          </cell>
          <cell r="X216">
            <v>683.11247058823528</v>
          </cell>
          <cell r="Y216">
            <v>-608.96639344262326</v>
          </cell>
          <cell r="AA216">
            <v>599.11247058823528</v>
          </cell>
        </row>
        <row r="217">
          <cell r="C217">
            <v>-17.979344262295079</v>
          </cell>
          <cell r="D217">
            <v>-17.979344262295079</v>
          </cell>
          <cell r="E217">
            <v>0</v>
          </cell>
          <cell r="F217">
            <v>-20.365643835616435</v>
          </cell>
          <cell r="G217">
            <v>2.3862995733213559</v>
          </cell>
          <cell r="H217" t="str">
            <v>Datamail New Zealand Post Goodwill</v>
          </cell>
          <cell r="I217">
            <v>-146.23199999999997</v>
          </cell>
          <cell r="J217">
            <v>-146.23199999999997</v>
          </cell>
          <cell r="K217">
            <v>0</v>
          </cell>
          <cell r="L217">
            <v>-165.6405698630137</v>
          </cell>
          <cell r="M217">
            <v>19.408569863013724</v>
          </cell>
          <cell r="Q217" t="str">
            <v>Datamail New Zealand Post Goodwill</v>
          </cell>
          <cell r="R217">
            <v>-219.34799999999998</v>
          </cell>
          <cell r="S217">
            <v>-219.34799999999998</v>
          </cell>
          <cell r="T217">
            <v>0</v>
          </cell>
          <cell r="U217">
            <v>-247.78199999999998</v>
          </cell>
          <cell r="V217">
            <v>28.433999999999997</v>
          </cell>
          <cell r="X217">
            <v>-219.34799999999998</v>
          </cell>
          <cell r="Y217">
            <v>0</v>
          </cell>
          <cell r="AA217">
            <v>-219.34799999999998</v>
          </cell>
        </row>
        <row r="218">
          <cell r="C218">
            <v>-8.1867810993251666</v>
          </cell>
          <cell r="D218">
            <v>11.086552234008145</v>
          </cell>
          <cell r="E218">
            <v>-19.273333333333312</v>
          </cell>
          <cell r="F218">
            <v>68.504486704270548</v>
          </cell>
          <cell r="G218">
            <v>-76.691267803595707</v>
          </cell>
          <cell r="H218" t="str">
            <v>Datamail Group</v>
          </cell>
          <cell r="I218">
            <v>-165.68235294117494</v>
          </cell>
          <cell r="J218">
            <v>145.97431372549158</v>
          </cell>
          <cell r="K218">
            <v>-311.65666666666652</v>
          </cell>
          <cell r="L218">
            <v>86.23129186140028</v>
          </cell>
          <cell r="M218">
            <v>-251.91364480257522</v>
          </cell>
          <cell r="Q218" t="str">
            <v>Datamail Group</v>
          </cell>
          <cell r="R218">
            <v>-145.20192285438802</v>
          </cell>
          <cell r="S218">
            <v>179.74807714561226</v>
          </cell>
          <cell r="T218">
            <v>-324.95000000000027</v>
          </cell>
          <cell r="U218">
            <v>-106.46941176470438</v>
          </cell>
          <cell r="V218">
            <v>-38.732511089683641</v>
          </cell>
          <cell r="X218">
            <v>463.76447058823533</v>
          </cell>
          <cell r="Y218">
            <v>-608.96639344262337</v>
          </cell>
          <cell r="AA218">
            <v>379.76447058823533</v>
          </cell>
        </row>
        <row r="220">
          <cell r="C220">
            <v>136.22879779488517</v>
          </cell>
          <cell r="D220">
            <v>70.933925669938475</v>
          </cell>
          <cell r="E220">
            <v>65.294872124946693</v>
          </cell>
          <cell r="F220">
            <v>30.778938493984331</v>
          </cell>
          <cell r="G220">
            <v>105.44985930090084</v>
          </cell>
          <cell r="H220" t="str">
            <v>Electoral</v>
          </cell>
          <cell r="I220">
            <v>1070.8383071110334</v>
          </cell>
          <cell r="J220">
            <v>1336.6328017154988</v>
          </cell>
          <cell r="K220">
            <v>-265.7944946044654</v>
          </cell>
          <cell r="L220">
            <v>470.16255415878823</v>
          </cell>
          <cell r="M220">
            <v>600.67575295224515</v>
          </cell>
          <cell r="Q220" t="str">
            <v>Electoral</v>
          </cell>
          <cell r="R220">
            <v>1258.1258629687773</v>
          </cell>
          <cell r="S220">
            <v>1520.36935757325</v>
          </cell>
          <cell r="T220">
            <v>-262.24349460447274</v>
          </cell>
          <cell r="U220">
            <v>1004.1569783306818</v>
          </cell>
          <cell r="V220">
            <v>253.96888463809546</v>
          </cell>
          <cell r="X220">
            <v>1281.9354165514314</v>
          </cell>
          <cell r="Y220">
            <v>-23.809553582654189</v>
          </cell>
          <cell r="AA220">
            <v>1520.3730847923275</v>
          </cell>
        </row>
        <row r="222">
          <cell r="C222">
            <v>-132.60043449966233</v>
          </cell>
          <cell r="D222">
            <v>-56.428267774187056</v>
          </cell>
          <cell r="E222">
            <v>-76.172166725475279</v>
          </cell>
          <cell r="F222">
            <v>363.20196254879932</v>
          </cell>
          <cell r="G222">
            <v>-495.80239704846167</v>
          </cell>
          <cell r="H222" t="str">
            <v>Information Services</v>
          </cell>
          <cell r="I222">
            <v>-350.6522412874366</v>
          </cell>
          <cell r="J222">
            <v>-1027.7550584154783</v>
          </cell>
          <cell r="K222">
            <v>677.10281712804169</v>
          </cell>
          <cell r="L222">
            <v>-21.332887241729054</v>
          </cell>
          <cell r="M222">
            <v>-329.31935404570754</v>
          </cell>
          <cell r="Q222" t="str">
            <v>Information Services</v>
          </cell>
          <cell r="R222">
            <v>-1352.4383869294006</v>
          </cell>
          <cell r="S222">
            <v>-1197.5895976232164</v>
          </cell>
          <cell r="T222">
            <v>-154.84878930618424</v>
          </cell>
          <cell r="U222">
            <v>-591.42488143652793</v>
          </cell>
          <cell r="V222">
            <v>-761.0135054928727</v>
          </cell>
          <cell r="X222">
            <v>-1287.8808255353463</v>
          </cell>
          <cell r="Y222">
            <v>-64.557561394054346</v>
          </cell>
          <cell r="AA222">
            <v>-1197.5883044339482</v>
          </cell>
        </row>
        <row r="224">
          <cell r="C224">
            <v>-1309.7968119086111</v>
          </cell>
          <cell r="D224">
            <v>-2033.6421685582577</v>
          </cell>
          <cell r="E224">
            <v>723.84535664964665</v>
          </cell>
          <cell r="F224">
            <v>-1623.3352310694918</v>
          </cell>
          <cell r="G224">
            <v>313.53841916088072</v>
          </cell>
          <cell r="H224" t="str">
            <v>Corporate</v>
          </cell>
          <cell r="I224">
            <v>-13737.396626362242</v>
          </cell>
          <cell r="J224">
            <v>-15748.317644575414</v>
          </cell>
          <cell r="K224">
            <v>2010.9210182131719</v>
          </cell>
          <cell r="L224">
            <v>-13773.605999060643</v>
          </cell>
          <cell r="M224">
            <v>36.20937269840033</v>
          </cell>
          <cell r="Q224" t="str">
            <v>Corporate</v>
          </cell>
          <cell r="R224">
            <v>-27000.628088649944</v>
          </cell>
          <cell r="S224">
            <v>-23854.601584863121</v>
          </cell>
          <cell r="T224">
            <v>-3146.026503786823</v>
          </cell>
          <cell r="U224">
            <v>-21656.245387257724</v>
          </cell>
          <cell r="V224">
            <v>-5344.38270139222</v>
          </cell>
          <cell r="X224">
            <v>-21957.623674606111</v>
          </cell>
          <cell r="Y224">
            <v>-5043.0044140438331</v>
          </cell>
          <cell r="AA224">
            <v>-23854.598151841994</v>
          </cell>
        </row>
        <row r="226">
          <cell r="C226">
            <v>-4.7329872008854244</v>
          </cell>
          <cell r="D226">
            <v>9.7891679897738127E-8</v>
          </cell>
          <cell r="E226">
            <v>-4.732987298777104</v>
          </cell>
          <cell r="F226">
            <v>-67.547079209926494</v>
          </cell>
          <cell r="G226">
            <v>62.814092009041069</v>
          </cell>
          <cell r="H226" t="str">
            <v>CEO Reserve</v>
          </cell>
          <cell r="I226">
            <v>-59.750124085693372</v>
          </cell>
          <cell r="J226">
            <v>7.9618566316827016E-7</v>
          </cell>
          <cell r="K226">
            <v>-59.750124881879032</v>
          </cell>
          <cell r="L226">
            <v>57.604561988241699</v>
          </cell>
          <cell r="M226">
            <v>-117.35468607393507</v>
          </cell>
          <cell r="Q226" t="str">
            <v>CEO Reserve</v>
          </cell>
          <cell r="R226">
            <v>-59.750123687600393</v>
          </cell>
          <cell r="S226">
            <v>-1925.5799988057215</v>
          </cell>
          <cell r="T226">
            <v>1865.8298751181212</v>
          </cell>
          <cell r="U226">
            <v>474.60128038501693</v>
          </cell>
          <cell r="V226">
            <v>-534.35140407261736</v>
          </cell>
          <cell r="X226">
            <v>-223.95351052959521</v>
          </cell>
          <cell r="Y226">
            <v>164.20338684199481</v>
          </cell>
          <cell r="AA226">
            <v>1.194278494752405E-6</v>
          </cell>
        </row>
        <row r="227">
          <cell r="C227">
            <v>-53.033362270483877</v>
          </cell>
          <cell r="D227">
            <v>-178.75200625402843</v>
          </cell>
          <cell r="E227">
            <v>125.71864398354455</v>
          </cell>
          <cell r="F227">
            <v>-164.6786098836794</v>
          </cell>
          <cell r="G227">
            <v>111.64524761319552</v>
          </cell>
          <cell r="H227" t="str">
            <v>Residual</v>
          </cell>
          <cell r="I227">
            <v>-375.84227881543495</v>
          </cell>
          <cell r="J227">
            <v>813.13690690463466</v>
          </cell>
          <cell r="K227">
            <v>-1188.9791857200696</v>
          </cell>
          <cell r="L227">
            <v>6505.371688341912</v>
          </cell>
          <cell r="M227">
            <v>-6881.2139671573468</v>
          </cell>
          <cell r="Q227" t="str">
            <v>Residual</v>
          </cell>
          <cell r="R227">
            <v>-332.89921348540565</v>
          </cell>
          <cell r="S227">
            <v>-370.06113178129226</v>
          </cell>
          <cell r="T227">
            <v>37.161918295886608</v>
          </cell>
          <cell r="U227">
            <v>-788.74356174830871</v>
          </cell>
          <cell r="V227">
            <v>455.84434826290305</v>
          </cell>
          <cell r="X227">
            <v>646.66694483361653</v>
          </cell>
          <cell r="Y227">
            <v>-979.56615831902218</v>
          </cell>
          <cell r="AA227">
            <v>-370.72633647009411</v>
          </cell>
        </row>
        <row r="228">
          <cell r="C228">
            <v>125.17219337950819</v>
          </cell>
          <cell r="D228">
            <v>69.172193379508187</v>
          </cell>
          <cell r="E228">
            <v>56</v>
          </cell>
          <cell r="F228">
            <v>0</v>
          </cell>
          <cell r="G228">
            <v>125.17219337950819</v>
          </cell>
          <cell r="H228" t="str">
            <v>Datacom</v>
          </cell>
          <cell r="I228">
            <v>1129.26717282</v>
          </cell>
          <cell r="J228">
            <v>500.26717281999998</v>
          </cell>
          <cell r="K228">
            <v>629</v>
          </cell>
          <cell r="L228">
            <v>0</v>
          </cell>
          <cell r="M228">
            <v>1129.26717282</v>
          </cell>
          <cell r="Q228" t="str">
            <v>Datacom</v>
          </cell>
          <cell r="R228">
            <v>1498.9017592299997</v>
          </cell>
          <cell r="S228">
            <v>774.90075922999995</v>
          </cell>
          <cell r="T228">
            <v>724.00099999999975</v>
          </cell>
          <cell r="U228">
            <v>212</v>
          </cell>
          <cell r="V228">
            <v>1286.9017592299997</v>
          </cell>
          <cell r="X228">
            <v>1411.23575923</v>
          </cell>
          <cell r="Y228">
            <v>87.665999999999713</v>
          </cell>
          <cell r="AA228">
            <v>774.90075922999995</v>
          </cell>
        </row>
        <row r="229">
          <cell r="C229">
            <v>0</v>
          </cell>
          <cell r="D229">
            <v>0</v>
          </cell>
          <cell r="E229">
            <v>0</v>
          </cell>
          <cell r="F229">
            <v>0</v>
          </cell>
          <cell r="G229">
            <v>0</v>
          </cell>
          <cell r="H229" t="str">
            <v>Spare 1</v>
          </cell>
          <cell r="I229">
            <v>0</v>
          </cell>
          <cell r="J229">
            <v>0</v>
          </cell>
          <cell r="K229">
            <v>0</v>
          </cell>
          <cell r="L229">
            <v>0</v>
          </cell>
          <cell r="M229">
            <v>0</v>
          </cell>
          <cell r="Q229" t="str">
            <v>Spare 1</v>
          </cell>
          <cell r="R229">
            <v>0</v>
          </cell>
          <cell r="S229">
            <v>0</v>
          </cell>
          <cell r="T229">
            <v>0</v>
          </cell>
          <cell r="U229">
            <v>0</v>
          </cell>
          <cell r="V229">
            <v>0</v>
          </cell>
          <cell r="X229">
            <v>0</v>
          </cell>
          <cell r="Y229">
            <v>0</v>
          </cell>
          <cell r="AA229">
            <v>0</v>
          </cell>
        </row>
        <row r="230">
          <cell r="C230">
            <v>135.86681441340806</v>
          </cell>
          <cell r="D230">
            <v>-1776.4531558476551</v>
          </cell>
          <cell r="E230">
            <v>1912.3199702610632</v>
          </cell>
          <cell r="F230">
            <v>-2350.8107407101006</v>
          </cell>
          <cell r="G230">
            <v>2486.6775551235087</v>
          </cell>
          <cell r="H230" t="str">
            <v>Difference</v>
          </cell>
          <cell r="I230">
            <v>1942.4554344186465</v>
          </cell>
          <cell r="J230">
            <v>-156.40772666115981</v>
          </cell>
          <cell r="K230">
            <v>2098.8631610798066</v>
          </cell>
          <cell r="L230">
            <v>-8915.0889643739938</v>
          </cell>
          <cell r="M230">
            <v>10857.544398792641</v>
          </cell>
          <cell r="Q230" t="str">
            <v>Difference</v>
          </cell>
          <cell r="R230">
            <v>3500.5391320993881</v>
          </cell>
          <cell r="S230">
            <v>-3367.9174752878016</v>
          </cell>
          <cell r="T230">
            <v>6868.4566073871902</v>
          </cell>
          <cell r="U230">
            <v>-120.28197267759606</v>
          </cell>
          <cell r="V230">
            <v>3620.8211047769842</v>
          </cell>
          <cell r="X230">
            <v>1.1414158507250249E-10</v>
          </cell>
          <cell r="Y230">
            <v>3500.539132099274</v>
          </cell>
          <cell r="AA230">
            <v>2.0691004465334117E-10</v>
          </cell>
        </row>
        <row r="231">
          <cell r="C231">
            <v>0</v>
          </cell>
          <cell r="D231">
            <v>0</v>
          </cell>
          <cell r="E231">
            <v>0</v>
          </cell>
          <cell r="F231">
            <v>0</v>
          </cell>
          <cell r="G231">
            <v>0</v>
          </cell>
          <cell r="H231" t="str">
            <v>Eliminations</v>
          </cell>
          <cell r="I231">
            <v>0</v>
          </cell>
          <cell r="J231">
            <v>0</v>
          </cell>
          <cell r="K231">
            <v>0</v>
          </cell>
          <cell r="L231">
            <v>0</v>
          </cell>
          <cell r="M231">
            <v>0</v>
          </cell>
          <cell r="Q231" t="str">
            <v>Eliminations</v>
          </cell>
          <cell r="R231">
            <v>0</v>
          </cell>
          <cell r="S231">
            <v>0</v>
          </cell>
          <cell r="T231">
            <v>0</v>
          </cell>
          <cell r="U231">
            <v>0</v>
          </cell>
          <cell r="V231">
            <v>0</v>
          </cell>
          <cell r="X231">
            <v>0</v>
          </cell>
          <cell r="Y231">
            <v>0</v>
          </cell>
          <cell r="AA231">
            <v>0</v>
          </cell>
        </row>
        <row r="232">
          <cell r="C232">
            <v>203.27265832154694</v>
          </cell>
          <cell r="D232">
            <v>-1886.0329686242837</v>
          </cell>
          <cell r="E232">
            <v>2089.3056269458307</v>
          </cell>
          <cell r="F232">
            <v>-2583.0364298037066</v>
          </cell>
          <cell r="G232">
            <v>2786.3090881252538</v>
          </cell>
          <cell r="H232" t="str">
            <v>Other</v>
          </cell>
          <cell r="I232">
            <v>2636.1302043375181</v>
          </cell>
          <cell r="J232">
            <v>1156.9963538596605</v>
          </cell>
          <cell r="K232">
            <v>1479.1338504778575</v>
          </cell>
          <cell r="L232">
            <v>-2352.1127140438402</v>
          </cell>
          <cell r="M232">
            <v>4988.2429183813583</v>
          </cell>
          <cell r="Q232" t="str">
            <v>Other</v>
          </cell>
          <cell r="R232">
            <v>4606.7915541563816</v>
          </cell>
          <cell r="S232">
            <v>-4888.6578466448154</v>
          </cell>
          <cell r="T232">
            <v>9495.449400801197</v>
          </cell>
          <cell r="U232">
            <v>-222.42425404088783</v>
          </cell>
          <cell r="V232">
            <v>4829.2158081972693</v>
          </cell>
          <cell r="X232">
            <v>1833.9491935341355</v>
          </cell>
          <cell r="Y232">
            <v>2772.8423606222459</v>
          </cell>
          <cell r="AA232">
            <v>404.17442395439122</v>
          </cell>
        </row>
        <row r="234">
          <cell r="C234">
            <v>4050.2739756738965</v>
          </cell>
          <cell r="D234">
            <v>740.07647863539205</v>
          </cell>
          <cell r="E234">
            <v>3310.1974970385045</v>
          </cell>
          <cell r="F234">
            <v>-2586.0501421762265</v>
          </cell>
          <cell r="G234">
            <v>6636.324117850123</v>
          </cell>
          <cell r="H234" t="str">
            <v>New Zealand Post Group</v>
          </cell>
          <cell r="I234">
            <v>1581.3901118556678</v>
          </cell>
          <cell r="J234">
            <v>-2329.4127425139668</v>
          </cell>
          <cell r="K234">
            <v>3910.8028543696346</v>
          </cell>
          <cell r="L234">
            <v>-18828.868571223891</v>
          </cell>
          <cell r="M234">
            <v>20410.258683079559</v>
          </cell>
          <cell r="Q234" t="str">
            <v>New Zealand Post Group</v>
          </cell>
          <cell r="R234">
            <v>1581.6768149805357</v>
          </cell>
          <cell r="S234">
            <v>-2329.4127425139668</v>
          </cell>
          <cell r="T234">
            <v>3911.0895574945025</v>
          </cell>
          <cell r="U234">
            <v>-18828.868571223891</v>
          </cell>
          <cell r="V234">
            <v>20410.545386204427</v>
          </cell>
          <cell r="X234">
            <v>3947.0498414733811</v>
          </cell>
          <cell r="Y234">
            <v>-2365.3730264928454</v>
          </cell>
          <cell r="AA234">
            <v>4020.1245701975349</v>
          </cell>
        </row>
        <row r="236">
          <cell r="C236">
            <v>4010.3725077602048</v>
          </cell>
          <cell r="D236">
            <v>1014.2312159734804</v>
          </cell>
          <cell r="E236">
            <v>2996.1412917867247</v>
          </cell>
          <cell r="F236">
            <v>-2040.2309202085503</v>
          </cell>
          <cell r="G236">
            <v>6050.6034279687556</v>
          </cell>
          <cell r="H236" t="str">
            <v>New Zealand Post Excl. Property</v>
          </cell>
          <cell r="I236">
            <v>2234.5592426411436</v>
          </cell>
          <cell r="J236">
            <v>-292.2156305641854</v>
          </cell>
          <cell r="K236">
            <v>2526.7748732053287</v>
          </cell>
          <cell r="L236">
            <v>-15069.334075930192</v>
          </cell>
          <cell r="M236">
            <v>17303.893318571336</v>
          </cell>
          <cell r="Q236" t="str">
            <v>New Zealand Post Excl. Property</v>
          </cell>
          <cell r="R236">
            <v>2067.0230377409071</v>
          </cell>
          <cell r="S236">
            <v>1074.027989410708</v>
          </cell>
          <cell r="T236">
            <v>992.9950483301991</v>
          </cell>
          <cell r="U236">
            <v>-13425.918475930053</v>
          </cell>
          <cell r="V236">
            <v>15492.941513670961</v>
          </cell>
          <cell r="X236">
            <v>7423.565302121986</v>
          </cell>
          <cell r="Y236">
            <v>-5356.5422643810789</v>
          </cell>
          <cell r="AA236">
            <v>7423.565302121986</v>
          </cell>
        </row>
        <row r="239">
          <cell r="H239" t="str">
            <v>Including Revaluation of Operating Properties</v>
          </cell>
          <cell r="Q239" t="str">
            <v>Including Revaluation of Operating Properties</v>
          </cell>
        </row>
        <row r="241">
          <cell r="E241">
            <v>0</v>
          </cell>
          <cell r="G241">
            <v>0</v>
          </cell>
          <cell r="H241" t="str">
            <v>New Zealand Post Group</v>
          </cell>
          <cell r="K241">
            <v>0</v>
          </cell>
          <cell r="M241">
            <v>0</v>
          </cell>
          <cell r="Q241" t="str">
            <v>New Zealand Post Group</v>
          </cell>
          <cell r="T241">
            <v>0</v>
          </cell>
          <cell r="V241">
            <v>0</v>
          </cell>
          <cell r="X241">
            <v>4020.1245701973144</v>
          </cell>
          <cell r="Y241">
            <v>-4020.1245701973144</v>
          </cell>
          <cell r="AA241">
            <v>4020.1245701973144</v>
          </cell>
        </row>
        <row r="242">
          <cell r="E242">
            <v>0</v>
          </cell>
          <cell r="G242">
            <v>0</v>
          </cell>
          <cell r="H242" t="str">
            <v>Property Group</v>
          </cell>
          <cell r="K242">
            <v>0</v>
          </cell>
          <cell r="M242">
            <v>0</v>
          </cell>
          <cell r="Q242" t="str">
            <v>Property Group</v>
          </cell>
          <cell r="T242">
            <v>0</v>
          </cell>
          <cell r="V242">
            <v>0</v>
          </cell>
          <cell r="X242">
            <v>-3403.4407319246711</v>
          </cell>
          <cell r="Y242">
            <v>3403.4407319246711</v>
          </cell>
          <cell r="AA242">
            <v>-3403.4407319246711</v>
          </cell>
        </row>
        <row r="245">
          <cell r="C245" t="str">
            <v>1 Includes Books &amp; More and Post Direct</v>
          </cell>
          <cell r="Q245" t="str">
            <v>1 Includes Books &amp; More and Post Direct</v>
          </cell>
        </row>
        <row r="246">
          <cell r="C246" t="str">
            <v>2 Includes Airpost</v>
          </cell>
          <cell r="Q246" t="str">
            <v>2 Includes Airpost</v>
          </cell>
        </row>
        <row r="247">
          <cell r="C247" t="str">
            <v>3 Includes Capital Charge based on $19,647k Capital Employed as at 1 July 99 times 9.9% Cost of Capital ($1,465k for 9 months)</v>
          </cell>
          <cell r="Q247" t="str">
            <v>3 Includes Capital Charge based on $19,647k Capital Employed as at 1 July 99 times 9.9% Cost of Capital ($1,465k for 9 months)</v>
          </cell>
        </row>
        <row r="248">
          <cell r="C248" t="str">
            <v>4 Includes additional Capital Charge for CommArts based on $3,500k Capital Employed as at 1 July 99 times 10.8% Cost of Capital ($284k for 9 months)</v>
          </cell>
          <cell r="Q248" t="str">
            <v>4 Includes additional Capital Charge for CommArts based on $3,500k Capital Employed as at 1 July 99 times 10.8% Cost of Capital ($284k for 9 months)</v>
          </cell>
        </row>
        <row r="256">
          <cell r="P256" t="str">
            <v>NEW ZEALAND POST GROUP</v>
          </cell>
        </row>
        <row r="257">
          <cell r="P257" t="str">
            <v>TOTAL COMPANY ECONOMIC VALUE ADDED STATEMENT</v>
          </cell>
        </row>
        <row r="258">
          <cell r="P258" t="e">
            <v>#NAME?</v>
          </cell>
        </row>
        <row r="262">
          <cell r="R262" t="str">
            <v>YEAR TO DATE ($000's)</v>
          </cell>
          <cell r="X262" t="str">
            <v>ANNUAL ($000's)</v>
          </cell>
        </row>
        <row r="264">
          <cell r="R264" t="str">
            <v xml:space="preserve">Actual </v>
          </cell>
          <cell r="S264" t="str">
            <v xml:space="preserve">Budget </v>
          </cell>
          <cell r="T264" t="str">
            <v xml:space="preserve">Var </v>
          </cell>
          <cell r="U264" t="str">
            <v xml:space="preserve">Last  </v>
          </cell>
          <cell r="X264" t="str">
            <v xml:space="preserve">Annual </v>
          </cell>
          <cell r="Y264" t="str">
            <v xml:space="preserve">Current </v>
          </cell>
          <cell r="Z264" t="str">
            <v xml:space="preserve">Previous </v>
          </cell>
        </row>
        <row r="265">
          <cell r="U265" t="str">
            <v xml:space="preserve">Year  </v>
          </cell>
          <cell r="X265" t="str">
            <v xml:space="preserve">Budget </v>
          </cell>
          <cell r="Y265" t="str">
            <v xml:space="preserve">Outturn </v>
          </cell>
          <cell r="Z265" t="str">
            <v xml:space="preserve">Outturn </v>
          </cell>
        </row>
        <row r="267">
          <cell r="Q267" t="str">
            <v>Letters - Core</v>
          </cell>
          <cell r="R267">
            <v>18449.953196888113</v>
          </cell>
          <cell r="S267">
            <v>21309.64261249009</v>
          </cell>
          <cell r="T267">
            <v>-2859.6894156019771</v>
          </cell>
          <cell r="U267">
            <v>4919.653693925422</v>
          </cell>
          <cell r="X267">
            <v>35742.288136756317</v>
          </cell>
          <cell r="Y267">
            <v>29188.034772745974</v>
          </cell>
          <cell r="Z267">
            <v>28437.251879000905</v>
          </cell>
        </row>
        <row r="268">
          <cell r="Q268" t="str">
            <v xml:space="preserve">  Letters - Retail 1</v>
          </cell>
          <cell r="R268">
            <v>-10010.046036738449</v>
          </cell>
          <cell r="S268">
            <v>-12396.249050194438</v>
          </cell>
          <cell r="T268">
            <v>2386.2030134559882</v>
          </cell>
          <cell r="U268">
            <v>-16701.245528554682</v>
          </cell>
          <cell r="X268">
            <v>-17431.08257029167</v>
          </cell>
          <cell r="Y268">
            <v>-14866.470214835643</v>
          </cell>
          <cell r="Z268">
            <v>-15968.544398942231</v>
          </cell>
        </row>
        <row r="269">
          <cell r="Q269" t="str">
            <v>Letters - Transaction Business Unit</v>
          </cell>
          <cell r="R269">
            <v>-2391.7821784806711</v>
          </cell>
          <cell r="S269">
            <v>-4380.4854069463217</v>
          </cell>
          <cell r="T269">
            <v>1988.7032284656507</v>
          </cell>
          <cell r="U269">
            <v>912.93848488126775</v>
          </cell>
          <cell r="X269">
            <v>-6774.7603964194814</v>
          </cell>
          <cell r="Y269">
            <v>-5551.135124953832</v>
          </cell>
          <cell r="Z269">
            <v>-5716.2644251490292</v>
          </cell>
        </row>
        <row r="270">
          <cell r="Q270" t="str">
            <v>Letters - Parcels</v>
          </cell>
          <cell r="R270">
            <v>1401.9202777891965</v>
          </cell>
          <cell r="S270">
            <v>6780.7992702142892</v>
          </cell>
          <cell r="T270">
            <v>-5378.8789924250923</v>
          </cell>
          <cell r="U270">
            <v>17605.705795438418</v>
          </cell>
          <cell r="X270">
            <v>10848.647847737986</v>
          </cell>
          <cell r="Y270">
            <v>4036.37873941411</v>
          </cell>
          <cell r="Z270">
            <v>5436.4785838977323</v>
          </cell>
        </row>
        <row r="271">
          <cell r="Q271" t="str">
            <v>Letters - Kiwimail</v>
          </cell>
          <cell r="R271">
            <v>-1951.6486326392348</v>
          </cell>
          <cell r="S271">
            <v>-465.42700979548579</v>
          </cell>
          <cell r="T271">
            <v>-1486.2216228437492</v>
          </cell>
          <cell r="U271">
            <v>1074.5805768261393</v>
          </cell>
          <cell r="X271">
            <v>-531.23924469323265</v>
          </cell>
          <cell r="Y271">
            <v>-2351.9116015369787</v>
          </cell>
          <cell r="Z271">
            <v>-1988.5626766932305</v>
          </cell>
        </row>
        <row r="272">
          <cell r="Q272" t="str">
            <v>Letters - Spare 1</v>
          </cell>
          <cell r="R272">
            <v>0</v>
          </cell>
          <cell r="S272">
            <v>0</v>
          </cell>
          <cell r="T272">
            <v>0</v>
          </cell>
          <cell r="U272">
            <v>0</v>
          </cell>
          <cell r="X272">
            <v>0</v>
          </cell>
          <cell r="Y272">
            <v>0</v>
          </cell>
          <cell r="Z272">
            <v>0</v>
          </cell>
        </row>
        <row r="273">
          <cell r="Q273" t="str">
            <v>Letters - Spare 2</v>
          </cell>
          <cell r="R273">
            <v>0</v>
          </cell>
          <cell r="S273">
            <v>0</v>
          </cell>
          <cell r="T273">
            <v>0</v>
          </cell>
          <cell r="U273">
            <v>0</v>
          </cell>
          <cell r="X273">
            <v>0</v>
          </cell>
          <cell r="Y273">
            <v>0</v>
          </cell>
          <cell r="Z273">
            <v>0</v>
          </cell>
        </row>
        <row r="274">
          <cell r="Q274" t="str">
            <v>Letters - Management</v>
          </cell>
          <cell r="R274">
            <v>-2919.6223225467234</v>
          </cell>
          <cell r="S274">
            <v>-3295.383578000019</v>
          </cell>
          <cell r="T274">
            <v>375.76125545329569</v>
          </cell>
          <cell r="U274">
            <v>-1829.7492154418519</v>
          </cell>
          <cell r="X274">
            <v>-4570.7674220000927</v>
          </cell>
          <cell r="Y274">
            <v>-4159.031186546682</v>
          </cell>
          <cell r="Z274">
            <v>-4316.7684750791295</v>
          </cell>
        </row>
        <row r="275">
          <cell r="Q275" t="str">
            <v>Letters Group</v>
          </cell>
          <cell r="R275">
            <v>2578.7743042722309</v>
          </cell>
          <cell r="S275">
            <v>7552.8968377681158</v>
          </cell>
          <cell r="T275">
            <v>-4974.1225334958854</v>
          </cell>
          <cell r="U275">
            <v>5981.8838070747133</v>
          </cell>
          <cell r="X275">
            <v>17283.086351089827</v>
          </cell>
          <cell r="Y275">
            <v>6295.8653842869489</v>
          </cell>
          <cell r="Z275">
            <v>5883.5904870350159</v>
          </cell>
        </row>
        <row r="277">
          <cell r="Q277" t="str">
            <v>Distribution - CourierPost</v>
          </cell>
          <cell r="R277">
            <v>191.45986032787732</v>
          </cell>
          <cell r="S277">
            <v>-644.12848427454628</v>
          </cell>
          <cell r="T277">
            <v>835.5883446024236</v>
          </cell>
          <cell r="U277">
            <v>-8588.3010722162944</v>
          </cell>
          <cell r="X277">
            <v>-1144.3975844118331</v>
          </cell>
          <cell r="Y277">
            <v>-108.77470980944236</v>
          </cell>
          <cell r="Z277">
            <v>-784.5988955707794</v>
          </cell>
        </row>
        <row r="278">
          <cell r="Q278" t="str">
            <v>Distribution - RuralPost</v>
          </cell>
          <cell r="R278">
            <v>356.2442820117804</v>
          </cell>
          <cell r="S278">
            <v>103.25232801225718</v>
          </cell>
          <cell r="T278">
            <v>252.99195399952322</v>
          </cell>
          <cell r="U278">
            <v>-175.89539126200765</v>
          </cell>
          <cell r="X278">
            <v>-197.15726298162178</v>
          </cell>
          <cell r="Y278">
            <v>234.47679101790925</v>
          </cell>
          <cell r="Z278">
            <v>242.05274996076287</v>
          </cell>
        </row>
        <row r="279">
          <cell r="Q279" t="str">
            <v>Distribution - Transport</v>
          </cell>
          <cell r="R279">
            <v>-646.11447920217972</v>
          </cell>
          <cell r="S279">
            <v>-1102.1743978575546</v>
          </cell>
          <cell r="T279">
            <v>456.05991865537487</v>
          </cell>
          <cell r="U279">
            <v>-3341.4865302346716</v>
          </cell>
          <cell r="X279">
            <v>-1927.4485777863451</v>
          </cell>
          <cell r="Y279">
            <v>-1276.1620491309611</v>
          </cell>
          <cell r="Z279">
            <v>-1156.7950488073398</v>
          </cell>
        </row>
        <row r="280">
          <cell r="Q280" t="str">
            <v>Distribution - Contract Logistics</v>
          </cell>
          <cell r="R280">
            <v>44.458576700407662</v>
          </cell>
          <cell r="S280">
            <v>-62.706659706793005</v>
          </cell>
          <cell r="T280">
            <v>107.16523640720067</v>
          </cell>
          <cell r="U280">
            <v>-172.5098447622052</v>
          </cell>
          <cell r="X280">
            <v>-118.2552975601883</v>
          </cell>
          <cell r="Y280">
            <v>-59.074925152986452</v>
          </cell>
          <cell r="Z280">
            <v>-152.67399353575695</v>
          </cell>
        </row>
        <row r="281">
          <cell r="Q281" t="str">
            <v>Distribution - Smack On Time</v>
          </cell>
          <cell r="R281">
            <v>202.07719008078533</v>
          </cell>
          <cell r="S281">
            <v>277.60807227096916</v>
          </cell>
          <cell r="T281">
            <v>-75.530882190183831</v>
          </cell>
          <cell r="U281">
            <v>1434.0753781669134</v>
          </cell>
          <cell r="X281">
            <v>428.52192540645501</v>
          </cell>
          <cell r="Y281">
            <v>381.4218232162699</v>
          </cell>
          <cell r="Z281">
            <v>424.66687940645454</v>
          </cell>
        </row>
        <row r="282">
          <cell r="Q282" t="str">
            <v>Distribution - XP Group</v>
          </cell>
          <cell r="R282">
            <v>-297.58187641178893</v>
          </cell>
          <cell r="S282">
            <v>590.90244358821496</v>
          </cell>
          <cell r="T282">
            <v>-888.48432000000389</v>
          </cell>
          <cell r="U282">
            <v>752.1425587434926</v>
          </cell>
          <cell r="X282">
            <v>826.65876538231896</v>
          </cell>
          <cell r="Y282">
            <v>-88.609474617678188</v>
          </cell>
          <cell r="Z282">
            <v>330.77702538231506</v>
          </cell>
        </row>
        <row r="283">
          <cell r="Q283" t="str">
            <v xml:space="preserve">  Distribution - Ansett Express Ltd 3</v>
          </cell>
          <cell r="R283">
            <v>-1235.6408904109589</v>
          </cell>
          <cell r="S283">
            <v>-966.75096482656136</v>
          </cell>
          <cell r="T283">
            <v>-268.88992558439759</v>
          </cell>
          <cell r="U283">
            <v>0</v>
          </cell>
          <cell r="X283">
            <v>-2782.1538481056627</v>
          </cell>
          <cell r="Y283">
            <v>-2161.2312010234109</v>
          </cell>
          <cell r="Z283">
            <v>-1431.6238234709535</v>
          </cell>
        </row>
        <row r="284">
          <cell r="Q284" t="str">
            <v>Distribution - Spare 1</v>
          </cell>
          <cell r="R284">
            <v>0</v>
          </cell>
          <cell r="S284">
            <v>0</v>
          </cell>
          <cell r="T284">
            <v>0</v>
          </cell>
          <cell r="U284">
            <v>0</v>
          </cell>
          <cell r="X284">
            <v>0</v>
          </cell>
          <cell r="Y284">
            <v>0</v>
          </cell>
          <cell r="Z284">
            <v>0</v>
          </cell>
        </row>
        <row r="285">
          <cell r="Q285" t="str">
            <v xml:space="preserve">  Distribution - Management 2</v>
          </cell>
          <cell r="R285">
            <v>-446.91901284764083</v>
          </cell>
          <cell r="S285">
            <v>-796.96090315180595</v>
          </cell>
          <cell r="T285">
            <v>350.04189030416512</v>
          </cell>
          <cell r="U285">
            <v>-238.46273976284698</v>
          </cell>
          <cell r="X285">
            <v>-338.20784472774153</v>
          </cell>
          <cell r="Y285">
            <v>-554.15502042355308</v>
          </cell>
          <cell r="Z285">
            <v>-562.09486691667132</v>
          </cell>
        </row>
        <row r="286">
          <cell r="Q286" t="str">
            <v>Distribution Group</v>
          </cell>
          <cell r="R286">
            <v>-1832.0163497517178</v>
          </cell>
          <cell r="S286">
            <v>-2600.9585659458198</v>
          </cell>
          <cell r="T286">
            <v>768.942216194102</v>
          </cell>
          <cell r="U286">
            <v>-10330.437641327619</v>
          </cell>
          <cell r="X286">
            <v>-5252.4397247846191</v>
          </cell>
          <cell r="Y286">
            <v>-3632.1087659238533</v>
          </cell>
          <cell r="Z286">
            <v>-3090.2899735519686</v>
          </cell>
        </row>
        <row r="288">
          <cell r="Q288" t="str">
            <v>International Mail</v>
          </cell>
          <cell r="R288">
            <v>10658.309230324232</v>
          </cell>
          <cell r="S288">
            <v>7120.9963411216504</v>
          </cell>
          <cell r="T288">
            <v>3537.3128892025816</v>
          </cell>
          <cell r="U288">
            <v>3725.3698002506671</v>
          </cell>
          <cell r="X288">
            <v>12447.661657244627</v>
          </cell>
          <cell r="Y288">
            <v>16279.922235656622</v>
          </cell>
          <cell r="Z288">
            <v>16213.136345674919</v>
          </cell>
        </row>
        <row r="289">
          <cell r="Q289" t="str">
            <v>International Consultancy</v>
          </cell>
          <cell r="R289">
            <v>740.16524937917552</v>
          </cell>
          <cell r="S289">
            <v>310.3655067271543</v>
          </cell>
          <cell r="T289">
            <v>429.79974265202122</v>
          </cell>
          <cell r="U289">
            <v>-1252.3388928730405</v>
          </cell>
          <cell r="X289">
            <v>560.59111009072853</v>
          </cell>
          <cell r="Y289">
            <v>2423.4420607427573</v>
          </cell>
          <cell r="Z289">
            <v>3785.9256901987355</v>
          </cell>
        </row>
        <row r="290">
          <cell r="Q290" t="str">
            <v>New Zealand Post International Ltd</v>
          </cell>
          <cell r="R290">
            <v>11398.474479703407</v>
          </cell>
          <cell r="S290">
            <v>7431.3618478488042</v>
          </cell>
          <cell r="T290">
            <v>3967.112631854603</v>
          </cell>
          <cell r="U290">
            <v>2473.0309073776266</v>
          </cell>
          <cell r="X290">
            <v>13008.252767335356</v>
          </cell>
          <cell r="Y290">
            <v>18703.364296399381</v>
          </cell>
          <cell r="Z290">
            <v>19999.062035873656</v>
          </cell>
        </row>
        <row r="292">
          <cell r="Q292" t="str">
            <v>Stamps Business</v>
          </cell>
          <cell r="R292">
            <v>636.08951755952523</v>
          </cell>
          <cell r="S292">
            <v>1460.9534834549552</v>
          </cell>
          <cell r="T292">
            <v>-824.86396589542994</v>
          </cell>
          <cell r="U292">
            <v>2396.846605271111</v>
          </cell>
          <cell r="X292">
            <v>4275.8601901824313</v>
          </cell>
          <cell r="Y292">
            <v>3333.2531042870028</v>
          </cell>
          <cell r="Z292">
            <v>3328.4696490788619</v>
          </cell>
        </row>
        <row r="294">
          <cell r="Q294" t="str">
            <v>New Zealand Post Properties Ltd</v>
          </cell>
          <cell r="R294">
            <v>-653.16913078547577</v>
          </cell>
          <cell r="S294">
            <v>-2037.1971119497814</v>
          </cell>
          <cell r="T294">
            <v>1384.0279811643056</v>
          </cell>
          <cell r="U294">
            <v>-3759.5344952936998</v>
          </cell>
          <cell r="X294">
            <v>-3403.4407319246748</v>
          </cell>
          <cell r="Y294">
            <v>-485.34622276037135</v>
          </cell>
          <cell r="Z294">
            <v>-2507.9269374945261</v>
          </cell>
        </row>
        <row r="295">
          <cell r="Q295" t="str">
            <v>Revaluation Holding Account</v>
          </cell>
          <cell r="R295">
            <v>0</v>
          </cell>
          <cell r="S295">
            <v>0</v>
          </cell>
          <cell r="T295">
            <v>0</v>
          </cell>
          <cell r="U295">
            <v>0</v>
          </cell>
          <cell r="X295">
            <v>0</v>
          </cell>
          <cell r="Y295">
            <v>0</v>
          </cell>
          <cell r="Z295">
            <v>0</v>
          </cell>
        </row>
        <row r="296">
          <cell r="Q296" t="str">
            <v>Property Group</v>
          </cell>
          <cell r="R296">
            <v>-653.16913078547577</v>
          </cell>
          <cell r="S296">
            <v>-2037.1971119497814</v>
          </cell>
          <cell r="T296">
            <v>1384.0279811643056</v>
          </cell>
          <cell r="U296">
            <v>-3759.5344952936998</v>
          </cell>
          <cell r="X296">
            <v>-3403.4407319246748</v>
          </cell>
          <cell r="Y296">
            <v>-485.34622276037135</v>
          </cell>
          <cell r="Z296">
            <v>-2507.9269374945261</v>
          </cell>
        </row>
        <row r="298">
          <cell r="Q298" t="str">
            <v xml:space="preserve">  Datamail 4</v>
          </cell>
          <cell r="R298">
            <v>-19.45035294117497</v>
          </cell>
          <cell r="S298">
            <v>292.20631372549155</v>
          </cell>
          <cell r="T298">
            <v>-311.65666666666652</v>
          </cell>
          <cell r="U298">
            <v>251.87186172441398</v>
          </cell>
          <cell r="X298">
            <v>399.09607714561224</v>
          </cell>
          <cell r="Y298">
            <v>74.146077145611969</v>
          </cell>
          <cell r="Z298">
            <v>683.11247058823528</v>
          </cell>
        </row>
        <row r="299">
          <cell r="Q299" t="str">
            <v>Datamail New Zealand Post Goodwill</v>
          </cell>
          <cell r="R299">
            <v>-146.23199999999997</v>
          </cell>
          <cell r="S299">
            <v>-146.23199999999997</v>
          </cell>
          <cell r="T299">
            <v>0</v>
          </cell>
          <cell r="U299">
            <v>-165.6405698630137</v>
          </cell>
          <cell r="X299">
            <v>-219.34799999999998</v>
          </cell>
          <cell r="Y299">
            <v>-219.34799999999998</v>
          </cell>
          <cell r="Z299">
            <v>-219.34799999999998</v>
          </cell>
        </row>
        <row r="300">
          <cell r="Q300" t="str">
            <v>Datamail Group</v>
          </cell>
          <cell r="R300">
            <v>-165.68235294117494</v>
          </cell>
          <cell r="S300">
            <v>145.97431372549158</v>
          </cell>
          <cell r="T300">
            <v>-311.65666666666652</v>
          </cell>
          <cell r="U300">
            <v>86.23129186140028</v>
          </cell>
          <cell r="X300">
            <v>179.74807714561226</v>
          </cell>
          <cell r="Y300">
            <v>-145.20192285438802</v>
          </cell>
          <cell r="Z300">
            <v>463.76447058823533</v>
          </cell>
        </row>
        <row r="302">
          <cell r="Q302" t="str">
            <v>Electoral</v>
          </cell>
          <cell r="R302">
            <v>1070.8383071110334</v>
          </cell>
          <cell r="S302">
            <v>1336.6328017154988</v>
          </cell>
          <cell r="T302">
            <v>-265.7944946044654</v>
          </cell>
          <cell r="U302">
            <v>470.16255415878823</v>
          </cell>
          <cell r="X302">
            <v>1520.36935757325</v>
          </cell>
          <cell r="Y302">
            <v>1258.1258629687773</v>
          </cell>
          <cell r="Z302">
            <v>1281.9354165514314</v>
          </cell>
        </row>
        <row r="304">
          <cell r="Q304" t="str">
            <v>Information Services</v>
          </cell>
          <cell r="R304">
            <v>-350.6522412874366</v>
          </cell>
          <cell r="S304">
            <v>-1027.7550584154783</v>
          </cell>
          <cell r="T304">
            <v>677.10281712804169</v>
          </cell>
          <cell r="U304">
            <v>-21.332887241729054</v>
          </cell>
          <cell r="X304">
            <v>-1197.5895976232164</v>
          </cell>
          <cell r="Y304">
            <v>-1352.4383869294006</v>
          </cell>
          <cell r="Z304">
            <v>-1287.8808255353463</v>
          </cell>
        </row>
        <row r="306">
          <cell r="Q306" t="str">
            <v>Corporate</v>
          </cell>
          <cell r="R306">
            <v>-13737.396626362242</v>
          </cell>
          <cell r="S306">
            <v>-15748.317644575414</v>
          </cell>
          <cell r="T306">
            <v>2010.9210182131719</v>
          </cell>
          <cell r="U306">
            <v>-13773.605999060643</v>
          </cell>
          <cell r="X306">
            <v>-23854.601584863121</v>
          </cell>
          <cell r="Y306">
            <v>-27000.628088649944</v>
          </cell>
          <cell r="Z306">
            <v>-21957.623674606111</v>
          </cell>
        </row>
        <row r="308">
          <cell r="Q308" t="str">
            <v>CEO Reserve</v>
          </cell>
          <cell r="R308">
            <v>-59.750124085693372</v>
          </cell>
          <cell r="S308">
            <v>7.9618566316827016E-7</v>
          </cell>
          <cell r="T308">
            <v>-59.750124881879032</v>
          </cell>
          <cell r="U308">
            <v>57.604561988241699</v>
          </cell>
          <cell r="X308">
            <v>-1925.5799988057215</v>
          </cell>
          <cell r="Y308">
            <v>-59.750123687600393</v>
          </cell>
          <cell r="Z308">
            <v>-223.95351052959521</v>
          </cell>
        </row>
        <row r="309">
          <cell r="Q309" t="str">
            <v>Residual</v>
          </cell>
          <cell r="R309">
            <v>-375.84227881543495</v>
          </cell>
          <cell r="S309">
            <v>813.13690690463466</v>
          </cell>
          <cell r="T309">
            <v>-1188.9791857200696</v>
          </cell>
          <cell r="U309">
            <v>6505.371688341912</v>
          </cell>
          <cell r="X309">
            <v>-370.06113178129226</v>
          </cell>
          <cell r="Y309">
            <v>-332.89921348540565</v>
          </cell>
          <cell r="Z309">
            <v>646.66694483361653</v>
          </cell>
        </row>
        <row r="310">
          <cell r="Q310" t="str">
            <v>Datacom</v>
          </cell>
          <cell r="R310">
            <v>1129.26717282</v>
          </cell>
          <cell r="S310">
            <v>500.26717281999998</v>
          </cell>
          <cell r="T310">
            <v>629</v>
          </cell>
          <cell r="U310">
            <v>0</v>
          </cell>
          <cell r="X310">
            <v>774.90075922999995</v>
          </cell>
          <cell r="Y310">
            <v>1498.9017592299997</v>
          </cell>
          <cell r="Z310">
            <v>1411.23575923</v>
          </cell>
        </row>
        <row r="311">
          <cell r="Q311" t="str">
            <v>Spare 1</v>
          </cell>
          <cell r="R311">
            <v>0</v>
          </cell>
          <cell r="S311">
            <v>0</v>
          </cell>
          <cell r="T311">
            <v>0</v>
          </cell>
          <cell r="U311">
            <v>0</v>
          </cell>
          <cell r="X311">
            <v>0</v>
          </cell>
          <cell r="Y311">
            <v>0</v>
          </cell>
          <cell r="Z311">
            <v>0</v>
          </cell>
        </row>
        <row r="312">
          <cell r="Q312" t="str">
            <v>Difference</v>
          </cell>
          <cell r="R312">
            <v>1942.4554344186465</v>
          </cell>
          <cell r="S312">
            <v>-156.40772666115981</v>
          </cell>
          <cell r="T312">
            <v>2098.8631610798066</v>
          </cell>
          <cell r="U312">
            <v>-8915.0889643739938</v>
          </cell>
          <cell r="X312">
            <v>-3367.9174752878016</v>
          </cell>
          <cell r="Y312">
            <v>3500.5391320993881</v>
          </cell>
          <cell r="Z312">
            <v>1.1414158507250249E-10</v>
          </cell>
        </row>
        <row r="313">
          <cell r="Q313" t="str">
            <v>Eliminations</v>
          </cell>
          <cell r="R313">
            <v>0</v>
          </cell>
          <cell r="S313">
            <v>0</v>
          </cell>
          <cell r="T313">
            <v>0</v>
          </cell>
          <cell r="U313">
            <v>0</v>
          </cell>
          <cell r="X313">
            <v>0</v>
          </cell>
          <cell r="Y313">
            <v>0</v>
          </cell>
          <cell r="Z313">
            <v>0</v>
          </cell>
        </row>
        <row r="314">
          <cell r="Q314" t="str">
            <v>Other</v>
          </cell>
          <cell r="R314">
            <v>2636.1302043375181</v>
          </cell>
          <cell r="S314">
            <v>1156.9963538596605</v>
          </cell>
          <cell r="T314">
            <v>1479.1338504778575</v>
          </cell>
          <cell r="U314">
            <v>-2352.1127140438402</v>
          </cell>
          <cell r="X314">
            <v>-4888.6578466448154</v>
          </cell>
          <cell r="Y314">
            <v>4606.7915541563816</v>
          </cell>
          <cell r="Z314">
            <v>1833.9491935341355</v>
          </cell>
        </row>
        <row r="316">
          <cell r="Q316" t="str">
            <v>New Zealand Post Group</v>
          </cell>
          <cell r="R316">
            <v>1581.3901118556678</v>
          </cell>
          <cell r="S316">
            <v>-2329.4127425139668</v>
          </cell>
          <cell r="T316">
            <v>3910.8028543696346</v>
          </cell>
          <cell r="U316">
            <v>-18828.868571223891</v>
          </cell>
          <cell r="X316">
            <v>-2329.4127425139668</v>
          </cell>
          <cell r="Y316">
            <v>1581.6768149805357</v>
          </cell>
          <cell r="Z316">
            <v>3947.0498414733811</v>
          </cell>
        </row>
        <row r="318">
          <cell r="Q318" t="str">
            <v>New Zealand Post Excl. Property</v>
          </cell>
          <cell r="R318">
            <v>2234.5592426411436</v>
          </cell>
          <cell r="S318">
            <v>-292.2156305641854</v>
          </cell>
          <cell r="T318">
            <v>2526.7748732053287</v>
          </cell>
          <cell r="U318">
            <v>-15069.334075930192</v>
          </cell>
          <cell r="X318">
            <v>1074.027989410708</v>
          </cell>
          <cell r="Y318">
            <v>2067.0230377409071</v>
          </cell>
          <cell r="Z318">
            <v>6454.9767789679072</v>
          </cell>
        </row>
        <row r="321">
          <cell r="Q321" t="str">
            <v>Including Revaluation of Operating Properties</v>
          </cell>
        </row>
        <row r="323">
          <cell r="Q323" t="str">
            <v>New Zealand Post Group</v>
          </cell>
          <cell r="R323">
            <v>0</v>
          </cell>
          <cell r="S323">
            <v>0</v>
          </cell>
          <cell r="T323">
            <v>0</v>
          </cell>
          <cell r="U323">
            <v>0</v>
          </cell>
          <cell r="X323">
            <v>0</v>
          </cell>
          <cell r="Y323">
            <v>0</v>
          </cell>
          <cell r="Z323">
            <v>4020.1245701973144</v>
          </cell>
        </row>
        <row r="324">
          <cell r="Q324" t="str">
            <v>Property Group</v>
          </cell>
          <cell r="R324">
            <v>0</v>
          </cell>
          <cell r="S324">
            <v>0</v>
          </cell>
          <cell r="T324">
            <v>0</v>
          </cell>
          <cell r="U324">
            <v>0</v>
          </cell>
          <cell r="X324">
            <v>0</v>
          </cell>
          <cell r="Y324">
            <v>0</v>
          </cell>
          <cell r="Z324">
            <v>-3403.4407319246711</v>
          </cell>
        </row>
        <row r="327">
          <cell r="Q327" t="str">
            <v>1 Includes Books &amp; More and Post Direct</v>
          </cell>
        </row>
        <row r="328">
          <cell r="Q328" t="str">
            <v>2 Includes Airpost</v>
          </cell>
        </row>
        <row r="329">
          <cell r="Q329" t="str">
            <v>3 Includes Capital Charge based on $19,647k Capital Employed as at 1 July 99 times 9.9% Cost of Capital ($1,465k for 9 months)</v>
          </cell>
        </row>
        <row r="330">
          <cell r="Q330" t="str">
            <v>4 Includes additional Capital Charge for CommArts based on $3,500k Capital Employed as at 1 July 99 times 10.8% Cost of Capital ($284k for 9 months)</v>
          </cell>
        </row>
        <row r="361">
          <cell r="B361">
            <v>1</v>
          </cell>
          <cell r="C361" t="str">
            <v>Apr</v>
          </cell>
          <cell r="D361">
            <v>1576.4955</v>
          </cell>
          <cell r="E361">
            <v>1576.4955</v>
          </cell>
          <cell r="F361">
            <v>1576.5045</v>
          </cell>
          <cell r="G361">
            <v>1576.5045</v>
          </cell>
        </row>
        <row r="362">
          <cell r="B362">
            <v>2</v>
          </cell>
          <cell r="C362" t="str">
            <v>May</v>
          </cell>
          <cell r="D362">
            <v>4005.5044999999927</v>
          </cell>
          <cell r="E362">
            <v>5581.9999999999927</v>
          </cell>
          <cell r="F362">
            <v>4005.6139999999996</v>
          </cell>
          <cell r="G362">
            <v>5582.1184999999996</v>
          </cell>
        </row>
        <row r="363">
          <cell r="B363">
            <v>3</v>
          </cell>
          <cell r="C363" t="str">
            <v>Jun</v>
          </cell>
          <cell r="D363">
            <v>731.38000000000011</v>
          </cell>
          <cell r="E363">
            <v>6313.3799999999928</v>
          </cell>
          <cell r="F363">
            <v>731.26125000000002</v>
          </cell>
          <cell r="G363">
            <v>6313.3797500000001</v>
          </cell>
        </row>
        <row r="364">
          <cell r="B364">
            <v>4</v>
          </cell>
          <cell r="C364" t="str">
            <v>Jul</v>
          </cell>
          <cell r="D364">
            <v>3005.6199999999994</v>
          </cell>
          <cell r="E364">
            <v>9318.9999999999927</v>
          </cell>
          <cell r="F364">
            <v>3005.3217500000001</v>
          </cell>
          <cell r="G364">
            <v>9318.7014999999992</v>
          </cell>
        </row>
        <row r="365">
          <cell r="B365">
            <v>5</v>
          </cell>
          <cell r="C365" t="str">
            <v>Aug</v>
          </cell>
          <cell r="D365">
            <v>2101</v>
          </cell>
          <cell r="E365">
            <v>11419.999999999993</v>
          </cell>
          <cell r="F365">
            <v>2101.3935000000001</v>
          </cell>
          <cell r="G365">
            <v>11420.094999999999</v>
          </cell>
        </row>
        <row r="366">
          <cell r="B366">
            <v>6</v>
          </cell>
          <cell r="C366" t="str">
            <v>Sep</v>
          </cell>
          <cell r="D366">
            <v>2975</v>
          </cell>
          <cell r="E366">
            <v>14394.999999999993</v>
          </cell>
          <cell r="F366">
            <v>2975.4907499999999</v>
          </cell>
          <cell r="G366">
            <v>14395.585749999998</v>
          </cell>
        </row>
        <row r="367">
          <cell r="B367">
            <v>7</v>
          </cell>
          <cell r="C367" t="str">
            <v>Oct</v>
          </cell>
          <cell r="D367">
            <v>1337</v>
          </cell>
          <cell r="E367">
            <v>15731.999999999993</v>
          </cell>
          <cell r="F367">
            <v>1336.3668124999999</v>
          </cell>
          <cell r="G367">
            <v>15731.952562499999</v>
          </cell>
        </row>
        <row r="368">
          <cell r="B368">
            <v>8</v>
          </cell>
          <cell r="C368" t="str">
            <v>Nov</v>
          </cell>
          <cell r="D368">
            <v>3257</v>
          </cell>
          <cell r="E368">
            <v>18988.999999999993</v>
          </cell>
          <cell r="F368">
            <v>3256.5934999999999</v>
          </cell>
          <cell r="G368">
            <v>18988.546062499998</v>
          </cell>
        </row>
        <row r="369">
          <cell r="B369">
            <v>9</v>
          </cell>
          <cell r="C369" t="str">
            <v>Dec</v>
          </cell>
          <cell r="D369">
            <v>5931</v>
          </cell>
          <cell r="E369">
            <v>24919.999999999993</v>
          </cell>
          <cell r="F369">
            <v>5928.1310000000003</v>
          </cell>
          <cell r="G369">
            <v>24916.677062499999</v>
          </cell>
        </row>
        <row r="370">
          <cell r="B370">
            <v>10</v>
          </cell>
          <cell r="C370" t="str">
            <v>Jan</v>
          </cell>
          <cell r="D370">
            <v>-4532</v>
          </cell>
          <cell r="E370">
            <v>20387.999999999993</v>
          </cell>
          <cell r="F370">
            <v>-4529.3990000000003</v>
          </cell>
          <cell r="G370">
            <v>20387.278062499998</v>
          </cell>
        </row>
        <row r="371">
          <cell r="B371">
            <v>11</v>
          </cell>
          <cell r="C371" t="str">
            <v>Feb</v>
          </cell>
          <cell r="D371">
            <v>1490</v>
          </cell>
          <cell r="E371">
            <v>21877.999999999993</v>
          </cell>
          <cell r="F371">
            <v>1490.019</v>
          </cell>
          <cell r="G371">
            <v>21877.297062499998</v>
          </cell>
        </row>
        <row r="372">
          <cell r="B372">
            <v>12</v>
          </cell>
          <cell r="C372" t="str">
            <v>Mar</v>
          </cell>
          <cell r="D372">
            <v>1111.0000000000073</v>
          </cell>
          <cell r="E372">
            <v>22989</v>
          </cell>
          <cell r="F372">
            <v>1111.702937500002</v>
          </cell>
          <cell r="G372">
            <v>22989</v>
          </cell>
        </row>
        <row r="379">
          <cell r="C379">
            <v>1</v>
          </cell>
          <cell r="D379" t="str">
            <v>One Month</v>
          </cell>
        </row>
        <row r="380">
          <cell r="C380">
            <v>2</v>
          </cell>
          <cell r="D380" t="str">
            <v>Two Months</v>
          </cell>
        </row>
        <row r="381">
          <cell r="C381">
            <v>3</v>
          </cell>
          <cell r="D381" t="str">
            <v>Three Months</v>
          </cell>
        </row>
        <row r="382">
          <cell r="C382">
            <v>4</v>
          </cell>
          <cell r="D382" t="str">
            <v>Four Months</v>
          </cell>
        </row>
        <row r="383">
          <cell r="C383">
            <v>5</v>
          </cell>
          <cell r="D383" t="str">
            <v>Five Months</v>
          </cell>
        </row>
        <row r="384">
          <cell r="C384">
            <v>6</v>
          </cell>
          <cell r="D384" t="str">
            <v>Six Months</v>
          </cell>
        </row>
        <row r="385">
          <cell r="C385">
            <v>7</v>
          </cell>
          <cell r="D385" t="str">
            <v>Seven Months</v>
          </cell>
        </row>
        <row r="386">
          <cell r="C386">
            <v>8</v>
          </cell>
          <cell r="D386" t="str">
            <v>Eight Months</v>
          </cell>
        </row>
        <row r="387">
          <cell r="C387">
            <v>9</v>
          </cell>
          <cell r="D387" t="str">
            <v>Nine Months</v>
          </cell>
        </row>
        <row r="388">
          <cell r="C388">
            <v>10</v>
          </cell>
          <cell r="D388" t="str">
            <v>Ten Months</v>
          </cell>
        </row>
        <row r="389">
          <cell r="C389">
            <v>11</v>
          </cell>
          <cell r="D389" t="str">
            <v>Eleven Months</v>
          </cell>
        </row>
        <row r="390">
          <cell r="C390">
            <v>12</v>
          </cell>
          <cell r="D390" t="str">
            <v>Twelve Months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sheetData sheetId="22"/>
      <sheetData sheetId="23"/>
      <sheetData sheetId="24"/>
      <sheetData sheetId="25"/>
      <sheetData sheetId="26"/>
      <sheetData sheetId="27"/>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sheetData sheetId="58"/>
      <sheetData sheetId="59"/>
      <sheetData sheetId="60"/>
      <sheetData sheetId="61"/>
      <sheetData sheetId="62" refreshError="1"/>
      <sheetData sheetId="63" refreshError="1"/>
      <sheetData sheetId="64" refreshError="1"/>
      <sheetData sheetId="6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Products Summary"/>
      <sheetName val="Overview"/>
      <sheetName val="Instructions"/>
      <sheetName val="TextTable"/>
      <sheetName val="T_Next Day Env"/>
      <sheetName val="T_Next day Parcels"/>
      <sheetName val="T_New Next Day Prod"/>
      <sheetName val="T_Economy Parcels"/>
      <sheetName val="T_New Economy Parcel Prod"/>
      <sheetName val="T_Overnight Envelopes"/>
      <sheetName val="T_Overnight Parcels"/>
      <sheetName val="T_New Overnight Prod"/>
      <sheetName val="T_Pick Up Mail"/>
      <sheetName val="T_Delivery Mail"/>
      <sheetName val="T_Other Mail Service"/>
      <sheetName val="T_Overnight Interbranch"/>
      <sheetName val="T_New Product"/>
      <sheetName val="T_Post Large Parcels"/>
      <sheetName val="T_FastPost Large Parcels"/>
      <sheetName val="T_Telegrams"/>
      <sheetName val="T_Registered Dom"/>
      <sheetName val="T_New Prod"/>
      <sheetName val="T_CPOther 1"/>
      <sheetName val="T_CPOther 2"/>
      <sheetName val="T_CPOther 3"/>
      <sheetName val="Macros"/>
    </sheetNames>
    <sheetDataSet>
      <sheetData sheetId="0" refreshError="1">
        <row r="4">
          <cell r="B4" t="str">
            <v>CourierPost Postage</v>
          </cell>
        </row>
        <row r="5">
          <cell r="B5" t="str">
            <v>Volumes Summary (000's)</v>
          </cell>
        </row>
        <row r="7">
          <cell r="C7" t="str">
            <v>Volumes Summary (000's)</v>
          </cell>
          <cell r="F7" t="str">
            <v>Actual</v>
          </cell>
          <cell r="H7" t="str">
            <v>Budget</v>
          </cell>
          <cell r="I7" t="str">
            <v>Target</v>
          </cell>
          <cell r="J7" t="str">
            <v>Outturn</v>
          </cell>
          <cell r="L7" t="str">
            <v>Dereg/Eco</v>
          </cell>
          <cell r="N7" t="str">
            <v>Base</v>
          </cell>
          <cell r="O7" t="str">
            <v>M1</v>
          </cell>
          <cell r="P7" t="str">
            <v>M2</v>
          </cell>
          <cell r="Q7" t="str">
            <v>M3</v>
          </cell>
          <cell r="R7" t="str">
            <v>M4</v>
          </cell>
          <cell r="S7" t="str">
            <v>M5</v>
          </cell>
          <cell r="T7" t="str">
            <v>M6</v>
          </cell>
          <cell r="U7" t="str">
            <v>Total</v>
          </cell>
          <cell r="W7" t="str">
            <v xml:space="preserve">Percent </v>
          </cell>
          <cell r="Y7" t="str">
            <v>Plan</v>
          </cell>
          <cell r="Z7" t="str">
            <v>Plan</v>
          </cell>
        </row>
        <row r="8">
          <cell r="C8" t="str">
            <v xml:space="preserve"> Marketing Plan</v>
          </cell>
          <cell r="F8" t="str">
            <v>1997/98</v>
          </cell>
          <cell r="H8" t="str">
            <v>1998/99</v>
          </cell>
          <cell r="I8" t="str">
            <v>1998/99</v>
          </cell>
          <cell r="J8" t="str">
            <v>1998/99</v>
          </cell>
          <cell r="L8" t="str">
            <v>Impact</v>
          </cell>
          <cell r="N8" t="str">
            <v>1999/00</v>
          </cell>
          <cell r="O8" t="str">
            <v>1999/00</v>
          </cell>
          <cell r="P8" t="str">
            <v>1999/00</v>
          </cell>
          <cell r="Q8" t="str">
            <v>1999/00</v>
          </cell>
          <cell r="R8" t="str">
            <v>1999/00</v>
          </cell>
          <cell r="S8" t="str">
            <v>1999/00</v>
          </cell>
          <cell r="T8" t="str">
            <v>1999/00</v>
          </cell>
          <cell r="U8" t="str">
            <v>1999/00</v>
          </cell>
          <cell r="W8" t="str">
            <v>Change</v>
          </cell>
          <cell r="Y8" t="str">
            <v>2000/01</v>
          </cell>
          <cell r="Z8" t="str">
            <v>2001/02</v>
          </cell>
        </row>
        <row r="11">
          <cell r="D11" t="str">
            <v>Next Day Envelope</v>
          </cell>
          <cell r="F11">
            <v>332.63900000000001</v>
          </cell>
          <cell r="H11">
            <v>208</v>
          </cell>
          <cell r="I11">
            <v>0</v>
          </cell>
          <cell r="J11">
            <v>10</v>
          </cell>
          <cell r="L11">
            <v>0</v>
          </cell>
          <cell r="N11">
            <v>10</v>
          </cell>
          <cell r="O11">
            <v>0</v>
          </cell>
          <cell r="P11">
            <v>0</v>
          </cell>
          <cell r="Q11">
            <v>0</v>
          </cell>
          <cell r="R11">
            <v>0</v>
          </cell>
          <cell r="S11">
            <v>0</v>
          </cell>
          <cell r="T11">
            <v>0</v>
          </cell>
          <cell r="U11">
            <v>10</v>
          </cell>
          <cell r="W11">
            <v>0</v>
          </cell>
          <cell r="Y11">
            <v>0</v>
          </cell>
          <cell r="Z11">
            <v>0</v>
          </cell>
        </row>
        <row r="12">
          <cell r="D12" t="str">
            <v>Next Day Parcels</v>
          </cell>
          <cell r="F12">
            <v>26.199000000000002</v>
          </cell>
          <cell r="H12">
            <v>18</v>
          </cell>
          <cell r="I12">
            <v>0</v>
          </cell>
          <cell r="J12">
            <v>9</v>
          </cell>
          <cell r="L12">
            <v>-2</v>
          </cell>
          <cell r="N12">
            <v>7</v>
          </cell>
          <cell r="O12">
            <v>0</v>
          </cell>
          <cell r="P12">
            <v>0</v>
          </cell>
          <cell r="Q12">
            <v>0</v>
          </cell>
          <cell r="R12">
            <v>0</v>
          </cell>
          <cell r="S12">
            <v>0</v>
          </cell>
          <cell r="T12">
            <v>0</v>
          </cell>
          <cell r="U12">
            <v>7</v>
          </cell>
          <cell r="W12">
            <v>-0.22222222222222221</v>
          </cell>
          <cell r="Y12">
            <v>0</v>
          </cell>
          <cell r="Z12">
            <v>0</v>
          </cell>
        </row>
        <row r="13">
          <cell r="D13" t="str">
            <v>New Next Day Product</v>
          </cell>
          <cell r="F13">
            <v>0</v>
          </cell>
          <cell r="H13">
            <v>0</v>
          </cell>
          <cell r="I13">
            <v>0</v>
          </cell>
          <cell r="J13">
            <v>0</v>
          </cell>
          <cell r="L13">
            <v>0</v>
          </cell>
          <cell r="N13">
            <v>0</v>
          </cell>
          <cell r="O13">
            <v>0</v>
          </cell>
          <cell r="P13">
            <v>0</v>
          </cell>
          <cell r="Q13">
            <v>0</v>
          </cell>
          <cell r="R13">
            <v>0</v>
          </cell>
          <cell r="S13">
            <v>0</v>
          </cell>
          <cell r="T13">
            <v>0</v>
          </cell>
          <cell r="U13">
            <v>0</v>
          </cell>
          <cell r="W13" t="str">
            <v xml:space="preserve">-   </v>
          </cell>
          <cell r="Y13">
            <v>0</v>
          </cell>
          <cell r="Z13">
            <v>0</v>
          </cell>
        </row>
        <row r="14">
          <cell r="D14" t="str">
            <v>Next Day Products</v>
          </cell>
          <cell r="F14">
            <v>358.83800000000002</v>
          </cell>
          <cell r="H14">
            <v>226</v>
          </cell>
          <cell r="I14">
            <v>0</v>
          </cell>
          <cell r="J14">
            <v>19</v>
          </cell>
          <cell r="L14">
            <v>-2</v>
          </cell>
          <cell r="N14">
            <v>17</v>
          </cell>
          <cell r="O14">
            <v>0</v>
          </cell>
          <cell r="P14">
            <v>0</v>
          </cell>
          <cell r="Q14">
            <v>0</v>
          </cell>
          <cell r="R14">
            <v>0</v>
          </cell>
          <cell r="S14">
            <v>0</v>
          </cell>
          <cell r="T14">
            <v>0</v>
          </cell>
          <cell r="U14">
            <v>17</v>
          </cell>
          <cell r="W14">
            <v>-0.10526315789473684</v>
          </cell>
          <cell r="Y14">
            <v>0</v>
          </cell>
          <cell r="Z14">
            <v>0</v>
          </cell>
        </row>
        <row r="16">
          <cell r="D16" t="str">
            <v>Economy Parcels</v>
          </cell>
          <cell r="F16">
            <v>267.779</v>
          </cell>
          <cell r="H16">
            <v>286</v>
          </cell>
          <cell r="I16">
            <v>0</v>
          </cell>
          <cell r="J16">
            <v>300</v>
          </cell>
          <cell r="L16">
            <v>46</v>
          </cell>
          <cell r="N16">
            <v>346</v>
          </cell>
          <cell r="O16">
            <v>44</v>
          </cell>
          <cell r="P16">
            <v>0</v>
          </cell>
          <cell r="Q16">
            <v>0</v>
          </cell>
          <cell r="R16">
            <v>0</v>
          </cell>
          <cell r="S16">
            <v>0</v>
          </cell>
          <cell r="T16">
            <v>0</v>
          </cell>
          <cell r="U16">
            <v>390</v>
          </cell>
          <cell r="W16">
            <v>0.3</v>
          </cell>
          <cell r="Y16">
            <v>451</v>
          </cell>
          <cell r="Z16">
            <v>564</v>
          </cell>
        </row>
        <row r="17">
          <cell r="D17" t="str">
            <v>New Economy Parcel Product</v>
          </cell>
          <cell r="F17">
            <v>0</v>
          </cell>
          <cell r="H17">
            <v>0</v>
          </cell>
          <cell r="I17">
            <v>0</v>
          </cell>
          <cell r="J17">
            <v>0</v>
          </cell>
          <cell r="L17">
            <v>0</v>
          </cell>
          <cell r="N17">
            <v>0</v>
          </cell>
          <cell r="O17">
            <v>0</v>
          </cell>
          <cell r="P17">
            <v>0</v>
          </cell>
          <cell r="Q17">
            <v>0</v>
          </cell>
          <cell r="R17">
            <v>0</v>
          </cell>
          <cell r="S17">
            <v>0</v>
          </cell>
          <cell r="T17">
            <v>0</v>
          </cell>
          <cell r="U17">
            <v>0</v>
          </cell>
          <cell r="W17" t="str">
            <v xml:space="preserve">-   </v>
          </cell>
          <cell r="Y17">
            <v>0</v>
          </cell>
          <cell r="Z17">
            <v>0</v>
          </cell>
        </row>
        <row r="18">
          <cell r="D18" t="str">
            <v>Economy Parcels</v>
          </cell>
          <cell r="F18">
            <v>267.779</v>
          </cell>
          <cell r="H18">
            <v>286</v>
          </cell>
          <cell r="I18">
            <v>0</v>
          </cell>
          <cell r="J18">
            <v>300</v>
          </cell>
          <cell r="L18">
            <v>46</v>
          </cell>
          <cell r="N18">
            <v>346</v>
          </cell>
          <cell r="O18">
            <v>44</v>
          </cell>
          <cell r="P18">
            <v>0</v>
          </cell>
          <cell r="Q18">
            <v>0</v>
          </cell>
          <cell r="R18">
            <v>0</v>
          </cell>
          <cell r="S18">
            <v>0</v>
          </cell>
          <cell r="T18">
            <v>0</v>
          </cell>
          <cell r="U18">
            <v>390</v>
          </cell>
          <cell r="W18">
            <v>0.3</v>
          </cell>
          <cell r="Y18">
            <v>451</v>
          </cell>
          <cell r="Z18">
            <v>564</v>
          </cell>
        </row>
        <row r="20">
          <cell r="D20" t="str">
            <v>Overnight Envelopes</v>
          </cell>
          <cell r="F20">
            <v>5274.5010000000002</v>
          </cell>
          <cell r="H20">
            <v>6542</v>
          </cell>
          <cell r="I20">
            <v>0</v>
          </cell>
          <cell r="J20">
            <v>6428</v>
          </cell>
          <cell r="L20">
            <v>527</v>
          </cell>
          <cell r="N20">
            <v>6955</v>
          </cell>
          <cell r="O20">
            <v>618</v>
          </cell>
          <cell r="P20">
            <v>0</v>
          </cell>
          <cell r="Q20">
            <v>0</v>
          </cell>
          <cell r="R20">
            <v>0</v>
          </cell>
          <cell r="S20">
            <v>0</v>
          </cell>
          <cell r="T20">
            <v>0</v>
          </cell>
          <cell r="U20">
            <v>7573</v>
          </cell>
          <cell r="W20">
            <v>0.1781269446172993</v>
          </cell>
          <cell r="Y20">
            <v>9087.6</v>
          </cell>
          <cell r="Z20">
            <v>10905.12</v>
          </cell>
        </row>
        <row r="21">
          <cell r="D21" t="str">
            <v>Overnight Parcels</v>
          </cell>
          <cell r="F21">
            <v>6015.4070000000002</v>
          </cell>
          <cell r="H21">
            <v>7840</v>
          </cell>
          <cell r="I21">
            <v>0</v>
          </cell>
          <cell r="J21">
            <v>9333</v>
          </cell>
          <cell r="L21">
            <v>591</v>
          </cell>
          <cell r="N21">
            <v>9924</v>
          </cell>
          <cell r="O21">
            <v>812</v>
          </cell>
          <cell r="P21">
            <v>0</v>
          </cell>
          <cell r="Q21">
            <v>0</v>
          </cell>
          <cell r="R21">
            <v>0</v>
          </cell>
          <cell r="S21">
            <v>0</v>
          </cell>
          <cell r="T21">
            <v>0</v>
          </cell>
          <cell r="U21">
            <v>10736</v>
          </cell>
          <cell r="W21">
            <v>0.15032679738562091</v>
          </cell>
          <cell r="Y21">
            <v>12557</v>
          </cell>
          <cell r="Z21">
            <v>14016</v>
          </cell>
        </row>
        <row r="22">
          <cell r="D22" t="str">
            <v>New Overnight Product</v>
          </cell>
          <cell r="F22">
            <v>0</v>
          </cell>
          <cell r="H22">
            <v>0</v>
          </cell>
          <cell r="I22">
            <v>0</v>
          </cell>
          <cell r="J22">
            <v>0</v>
          </cell>
          <cell r="L22">
            <v>0</v>
          </cell>
          <cell r="N22">
            <v>0</v>
          </cell>
          <cell r="O22">
            <v>0</v>
          </cell>
          <cell r="P22">
            <v>0</v>
          </cell>
          <cell r="Q22">
            <v>0</v>
          </cell>
          <cell r="R22">
            <v>0</v>
          </cell>
          <cell r="S22">
            <v>0</v>
          </cell>
          <cell r="T22">
            <v>0</v>
          </cell>
          <cell r="U22">
            <v>0</v>
          </cell>
          <cell r="W22" t="str">
            <v xml:space="preserve">-   </v>
          </cell>
          <cell r="Y22">
            <v>0</v>
          </cell>
          <cell r="Z22">
            <v>0</v>
          </cell>
        </row>
        <row r="23">
          <cell r="D23" t="str">
            <v>Overnight Products</v>
          </cell>
          <cell r="F23">
            <v>11289.907999999999</v>
          </cell>
          <cell r="H23">
            <v>14382</v>
          </cell>
          <cell r="I23">
            <v>0</v>
          </cell>
          <cell r="J23">
            <v>15761</v>
          </cell>
          <cell r="L23">
            <v>1118</v>
          </cell>
          <cell r="N23">
            <v>16879</v>
          </cell>
          <cell r="O23">
            <v>1430</v>
          </cell>
          <cell r="P23">
            <v>0</v>
          </cell>
          <cell r="Q23">
            <v>0</v>
          </cell>
          <cell r="R23">
            <v>0</v>
          </cell>
          <cell r="S23">
            <v>0</v>
          </cell>
          <cell r="T23">
            <v>0</v>
          </cell>
          <cell r="U23">
            <v>18309</v>
          </cell>
          <cell r="W23">
            <v>0.16166486898039464</v>
          </cell>
          <cell r="Y23">
            <v>21644.6</v>
          </cell>
          <cell r="Z23">
            <v>24921.120000000003</v>
          </cell>
        </row>
        <row r="25">
          <cell r="D25" t="str">
            <v>SUB-TOTAL 1</v>
          </cell>
          <cell r="F25">
            <v>11916.525</v>
          </cell>
          <cell r="H25">
            <v>14894</v>
          </cell>
          <cell r="I25">
            <v>0</v>
          </cell>
          <cell r="J25">
            <v>16080</v>
          </cell>
          <cell r="L25">
            <v>1162</v>
          </cell>
          <cell r="N25">
            <v>17242</v>
          </cell>
          <cell r="O25">
            <v>1474</v>
          </cell>
          <cell r="P25">
            <v>0</v>
          </cell>
          <cell r="Q25">
            <v>0</v>
          </cell>
          <cell r="R25">
            <v>0</v>
          </cell>
          <cell r="S25">
            <v>0</v>
          </cell>
          <cell r="T25">
            <v>0</v>
          </cell>
          <cell r="U25">
            <v>18716</v>
          </cell>
          <cell r="W25">
            <v>0.16393034825870648</v>
          </cell>
          <cell r="Y25">
            <v>22095.599999999999</v>
          </cell>
          <cell r="Z25">
            <v>25485.120000000003</v>
          </cell>
        </row>
        <row r="27">
          <cell r="D27" t="str">
            <v>Pick Up Mail</v>
          </cell>
          <cell r="F27">
            <v>710.41899999999998</v>
          </cell>
          <cell r="H27">
            <v>786</v>
          </cell>
          <cell r="I27">
            <v>0</v>
          </cell>
          <cell r="J27">
            <v>785</v>
          </cell>
          <cell r="L27">
            <v>64</v>
          </cell>
          <cell r="N27">
            <v>849</v>
          </cell>
          <cell r="O27">
            <v>0</v>
          </cell>
          <cell r="P27">
            <v>0</v>
          </cell>
          <cell r="Q27">
            <v>0</v>
          </cell>
          <cell r="R27">
            <v>0</v>
          </cell>
          <cell r="S27">
            <v>0</v>
          </cell>
          <cell r="T27">
            <v>0</v>
          </cell>
          <cell r="U27">
            <v>849</v>
          </cell>
          <cell r="W27">
            <v>8.1528662420382161E-2</v>
          </cell>
          <cell r="Y27">
            <v>917</v>
          </cell>
          <cell r="Z27">
            <v>990</v>
          </cell>
        </row>
        <row r="28">
          <cell r="D28" t="str">
            <v>Delivery Mail</v>
          </cell>
          <cell r="F28">
            <v>733.04399999999998</v>
          </cell>
          <cell r="H28">
            <v>786</v>
          </cell>
          <cell r="I28">
            <v>0</v>
          </cell>
          <cell r="J28">
            <v>786</v>
          </cell>
          <cell r="L28">
            <v>64</v>
          </cell>
          <cell r="N28">
            <v>850</v>
          </cell>
          <cell r="O28">
            <v>0</v>
          </cell>
          <cell r="P28">
            <v>0</v>
          </cell>
          <cell r="Q28">
            <v>0</v>
          </cell>
          <cell r="R28">
            <v>0</v>
          </cell>
          <cell r="S28">
            <v>0</v>
          </cell>
          <cell r="T28">
            <v>0</v>
          </cell>
          <cell r="U28">
            <v>850</v>
          </cell>
          <cell r="W28">
            <v>8.1424936386768454E-2</v>
          </cell>
          <cell r="Y28">
            <v>917</v>
          </cell>
          <cell r="Z28">
            <v>990</v>
          </cell>
        </row>
        <row r="29">
          <cell r="D29" t="str">
            <v>Other Mail Service</v>
          </cell>
          <cell r="F29">
            <v>0</v>
          </cell>
          <cell r="H29">
            <v>0</v>
          </cell>
          <cell r="I29">
            <v>0</v>
          </cell>
          <cell r="J29">
            <v>0</v>
          </cell>
          <cell r="L29">
            <v>0</v>
          </cell>
          <cell r="N29">
            <v>0</v>
          </cell>
          <cell r="O29">
            <v>0</v>
          </cell>
          <cell r="P29">
            <v>0</v>
          </cell>
          <cell r="Q29">
            <v>0</v>
          </cell>
          <cell r="R29">
            <v>0</v>
          </cell>
          <cell r="S29">
            <v>0</v>
          </cell>
          <cell r="T29">
            <v>0</v>
          </cell>
          <cell r="U29">
            <v>0</v>
          </cell>
          <cell r="W29" t="str">
            <v xml:space="preserve">-   </v>
          </cell>
          <cell r="Y29">
            <v>0</v>
          </cell>
          <cell r="Z29">
            <v>0</v>
          </cell>
        </row>
        <row r="30">
          <cell r="D30" t="str">
            <v>Overnight Interbranch</v>
          </cell>
          <cell r="F30">
            <v>408.387</v>
          </cell>
          <cell r="H30">
            <v>419</v>
          </cell>
          <cell r="I30">
            <v>0</v>
          </cell>
          <cell r="J30">
            <v>448</v>
          </cell>
          <cell r="L30">
            <v>30</v>
          </cell>
          <cell r="N30">
            <v>478</v>
          </cell>
          <cell r="O30">
            <v>46</v>
          </cell>
          <cell r="P30">
            <v>0</v>
          </cell>
          <cell r="Q30">
            <v>0</v>
          </cell>
          <cell r="R30">
            <v>0</v>
          </cell>
          <cell r="S30">
            <v>0</v>
          </cell>
          <cell r="T30">
            <v>0</v>
          </cell>
          <cell r="U30">
            <v>524</v>
          </cell>
          <cell r="W30">
            <v>0.16964285714285715</v>
          </cell>
          <cell r="Y30">
            <v>621</v>
          </cell>
          <cell r="Z30">
            <v>714</v>
          </cell>
        </row>
        <row r="31">
          <cell r="D31" t="str">
            <v>SUB-TOTAL 2</v>
          </cell>
          <cell r="F31">
            <v>1851.85</v>
          </cell>
          <cell r="H31">
            <v>1991</v>
          </cell>
          <cell r="I31">
            <v>0</v>
          </cell>
          <cell r="J31">
            <v>2019</v>
          </cell>
          <cell r="L31">
            <v>158</v>
          </cell>
          <cell r="N31">
            <v>2177</v>
          </cell>
          <cell r="O31">
            <v>46</v>
          </cell>
          <cell r="P31">
            <v>0</v>
          </cell>
          <cell r="Q31">
            <v>0</v>
          </cell>
          <cell r="R31">
            <v>0</v>
          </cell>
          <cell r="S31">
            <v>0</v>
          </cell>
          <cell r="T31">
            <v>0</v>
          </cell>
          <cell r="U31">
            <v>2223</v>
          </cell>
          <cell r="W31">
            <v>0.10104011887072809</v>
          </cell>
          <cell r="Y31">
            <v>2455</v>
          </cell>
          <cell r="Z31">
            <v>2694</v>
          </cell>
        </row>
        <row r="33">
          <cell r="D33" t="str">
            <v>TOTAL COURIER</v>
          </cell>
          <cell r="F33">
            <v>13768.375</v>
          </cell>
          <cell r="H33">
            <v>16885</v>
          </cell>
          <cell r="I33">
            <v>0</v>
          </cell>
          <cell r="J33">
            <v>18099</v>
          </cell>
          <cell r="L33">
            <v>1320</v>
          </cell>
          <cell r="N33">
            <v>19419</v>
          </cell>
          <cell r="O33">
            <v>1520</v>
          </cell>
          <cell r="P33">
            <v>0</v>
          </cell>
          <cell r="Q33">
            <v>0</v>
          </cell>
          <cell r="R33">
            <v>0</v>
          </cell>
          <cell r="S33">
            <v>0</v>
          </cell>
          <cell r="T33">
            <v>0</v>
          </cell>
          <cell r="U33">
            <v>20939</v>
          </cell>
          <cell r="W33">
            <v>0.15691474667108679</v>
          </cell>
          <cell r="Y33">
            <v>24550.6</v>
          </cell>
          <cell r="Z33">
            <v>28179.120000000003</v>
          </cell>
        </row>
        <row r="35">
          <cell r="D35" t="str">
            <v>Telegrams</v>
          </cell>
          <cell r="F35">
            <v>0</v>
          </cell>
          <cell r="H35">
            <v>0</v>
          </cell>
          <cell r="I35">
            <v>0</v>
          </cell>
          <cell r="J35">
            <v>0</v>
          </cell>
          <cell r="L35">
            <v>0</v>
          </cell>
          <cell r="N35">
            <v>0</v>
          </cell>
          <cell r="O35">
            <v>0</v>
          </cell>
          <cell r="P35">
            <v>0</v>
          </cell>
          <cell r="Q35">
            <v>0</v>
          </cell>
          <cell r="R35">
            <v>0</v>
          </cell>
          <cell r="S35">
            <v>0</v>
          </cell>
          <cell r="T35">
            <v>0</v>
          </cell>
          <cell r="U35">
            <v>0</v>
          </cell>
          <cell r="W35" t="str">
            <v xml:space="preserve">-   </v>
          </cell>
          <cell r="Y35">
            <v>0</v>
          </cell>
          <cell r="Z35">
            <v>0</v>
          </cell>
        </row>
        <row r="36">
          <cell r="D36" t="str">
            <v>Registered Dom</v>
          </cell>
          <cell r="F36">
            <v>191.87799999999999</v>
          </cell>
          <cell r="H36">
            <v>176</v>
          </cell>
          <cell r="I36">
            <v>0</v>
          </cell>
          <cell r="J36">
            <v>179</v>
          </cell>
          <cell r="L36">
            <v>-11</v>
          </cell>
          <cell r="N36">
            <v>168</v>
          </cell>
          <cell r="O36">
            <v>0</v>
          </cell>
          <cell r="P36">
            <v>0</v>
          </cell>
          <cell r="Q36">
            <v>0</v>
          </cell>
          <cell r="R36">
            <v>0</v>
          </cell>
          <cell r="S36">
            <v>0</v>
          </cell>
          <cell r="T36">
            <v>0</v>
          </cell>
          <cell r="U36">
            <v>168</v>
          </cell>
          <cell r="W36">
            <v>-6.1452513966480445E-2</v>
          </cell>
          <cell r="Y36">
            <v>92.4</v>
          </cell>
          <cell r="Z36">
            <v>0</v>
          </cell>
        </row>
        <row r="37">
          <cell r="D37" t="str">
            <v>New Product</v>
          </cell>
          <cell r="F37">
            <v>0</v>
          </cell>
          <cell r="H37">
            <v>0</v>
          </cell>
          <cell r="I37">
            <v>0</v>
          </cell>
          <cell r="J37">
            <v>0</v>
          </cell>
          <cell r="L37">
            <v>0</v>
          </cell>
          <cell r="N37">
            <v>0</v>
          </cell>
          <cell r="O37">
            <v>0</v>
          </cell>
          <cell r="P37">
            <v>0</v>
          </cell>
          <cell r="Q37">
            <v>0</v>
          </cell>
          <cell r="R37">
            <v>0</v>
          </cell>
          <cell r="S37">
            <v>0</v>
          </cell>
          <cell r="T37">
            <v>0</v>
          </cell>
          <cell r="U37">
            <v>0</v>
          </cell>
          <cell r="W37" t="str">
            <v xml:space="preserve">-   </v>
          </cell>
          <cell r="Y37">
            <v>0</v>
          </cell>
          <cell r="Z37">
            <v>0</v>
          </cell>
        </row>
        <row r="38">
          <cell r="F38">
            <v>191.87799999999999</v>
          </cell>
          <cell r="H38">
            <v>176</v>
          </cell>
          <cell r="I38">
            <v>0</v>
          </cell>
          <cell r="J38">
            <v>179</v>
          </cell>
          <cell r="L38">
            <v>-11</v>
          </cell>
          <cell r="N38">
            <v>168</v>
          </cell>
          <cell r="O38">
            <v>0</v>
          </cell>
          <cell r="P38">
            <v>0</v>
          </cell>
          <cell r="Q38">
            <v>0</v>
          </cell>
          <cell r="R38">
            <v>0</v>
          </cell>
          <cell r="S38">
            <v>0</v>
          </cell>
          <cell r="T38">
            <v>0</v>
          </cell>
          <cell r="U38">
            <v>168</v>
          </cell>
          <cell r="W38">
            <v>-6.1452513966480445E-2</v>
          </cell>
          <cell r="Y38">
            <v>92.4</v>
          </cell>
          <cell r="Z38">
            <v>0</v>
          </cell>
        </row>
        <row r="40">
          <cell r="D40" t="str">
            <v>CP Other 1</v>
          </cell>
          <cell r="F40">
            <v>1</v>
          </cell>
          <cell r="H40">
            <v>1</v>
          </cell>
          <cell r="I40">
            <v>0</v>
          </cell>
          <cell r="J40">
            <v>1</v>
          </cell>
          <cell r="L40">
            <v>1</v>
          </cell>
          <cell r="N40">
            <v>2</v>
          </cell>
          <cell r="O40">
            <v>0</v>
          </cell>
          <cell r="P40">
            <v>0</v>
          </cell>
          <cell r="Q40">
            <v>0</v>
          </cell>
          <cell r="R40">
            <v>0</v>
          </cell>
          <cell r="S40">
            <v>0</v>
          </cell>
          <cell r="T40">
            <v>0</v>
          </cell>
          <cell r="U40">
            <v>2</v>
          </cell>
          <cell r="W40">
            <v>1</v>
          </cell>
          <cell r="Y40">
            <v>1</v>
          </cell>
          <cell r="Z40">
            <v>1</v>
          </cell>
        </row>
        <row r="41">
          <cell r="D41" t="str">
            <v>CP Other 2</v>
          </cell>
          <cell r="F41">
            <v>0</v>
          </cell>
          <cell r="H41">
            <v>0</v>
          </cell>
          <cell r="I41">
            <v>0</v>
          </cell>
          <cell r="J41">
            <v>0</v>
          </cell>
          <cell r="L41">
            <v>0</v>
          </cell>
          <cell r="N41">
            <v>0</v>
          </cell>
          <cell r="O41">
            <v>0</v>
          </cell>
          <cell r="P41">
            <v>0</v>
          </cell>
          <cell r="Q41">
            <v>0</v>
          </cell>
          <cell r="R41">
            <v>0</v>
          </cell>
          <cell r="S41">
            <v>0</v>
          </cell>
          <cell r="T41">
            <v>0</v>
          </cell>
          <cell r="U41">
            <v>0</v>
          </cell>
          <cell r="W41" t="str">
            <v xml:space="preserve">-   </v>
          </cell>
          <cell r="Y41">
            <v>0</v>
          </cell>
          <cell r="Z41">
            <v>0</v>
          </cell>
        </row>
        <row r="42">
          <cell r="D42" t="str">
            <v>CP Other 3</v>
          </cell>
          <cell r="F42">
            <v>0</v>
          </cell>
          <cell r="H42">
            <v>0</v>
          </cell>
          <cell r="I42">
            <v>0</v>
          </cell>
          <cell r="J42">
            <v>0</v>
          </cell>
          <cell r="L42">
            <v>0</v>
          </cell>
          <cell r="N42">
            <v>0</v>
          </cell>
          <cell r="O42">
            <v>0</v>
          </cell>
          <cell r="P42">
            <v>0</v>
          </cell>
          <cell r="Q42">
            <v>0</v>
          </cell>
          <cell r="R42">
            <v>0</v>
          </cell>
          <cell r="S42">
            <v>0</v>
          </cell>
          <cell r="T42">
            <v>0</v>
          </cell>
          <cell r="U42">
            <v>0</v>
          </cell>
          <cell r="W42" t="str">
            <v xml:space="preserve">-   </v>
          </cell>
          <cell r="Y42">
            <v>0</v>
          </cell>
          <cell r="Z42">
            <v>0</v>
          </cell>
        </row>
        <row r="43">
          <cell r="D43" t="str">
            <v>CorierPost Other</v>
          </cell>
          <cell r="F43">
            <v>1</v>
          </cell>
          <cell r="H43">
            <v>1</v>
          </cell>
          <cell r="I43">
            <v>0</v>
          </cell>
          <cell r="J43">
            <v>1</v>
          </cell>
          <cell r="L43">
            <v>1</v>
          </cell>
          <cell r="N43">
            <v>2</v>
          </cell>
          <cell r="O43">
            <v>0</v>
          </cell>
          <cell r="P43">
            <v>0</v>
          </cell>
          <cell r="Q43">
            <v>0</v>
          </cell>
          <cell r="R43">
            <v>0</v>
          </cell>
          <cell r="S43">
            <v>0</v>
          </cell>
          <cell r="T43">
            <v>0</v>
          </cell>
          <cell r="U43">
            <v>2</v>
          </cell>
          <cell r="Y43">
            <v>1</v>
          </cell>
          <cell r="Z43">
            <v>1</v>
          </cell>
        </row>
        <row r="45">
          <cell r="D45" t="str">
            <v>Total CourierPost (excl Large parcels)</v>
          </cell>
          <cell r="F45">
            <v>13961.253000000001</v>
          </cell>
          <cell r="H45">
            <v>17061</v>
          </cell>
          <cell r="I45">
            <v>0</v>
          </cell>
          <cell r="J45">
            <v>18278</v>
          </cell>
          <cell r="L45">
            <v>1309</v>
          </cell>
          <cell r="N45">
            <v>19587</v>
          </cell>
          <cell r="O45">
            <v>1520</v>
          </cell>
          <cell r="P45">
            <v>0</v>
          </cell>
          <cell r="Q45">
            <v>0</v>
          </cell>
          <cell r="R45">
            <v>0</v>
          </cell>
          <cell r="S45">
            <v>0</v>
          </cell>
          <cell r="T45">
            <v>0</v>
          </cell>
          <cell r="U45">
            <v>21107</v>
          </cell>
          <cell r="W45">
            <v>0.15477623372360214</v>
          </cell>
          <cell r="Y45">
            <v>24643</v>
          </cell>
          <cell r="Z45">
            <v>28179.120000000003</v>
          </cell>
        </row>
        <row r="47">
          <cell r="D47" t="str">
            <v>New Product</v>
          </cell>
          <cell r="F47">
            <v>0</v>
          </cell>
          <cell r="H47">
            <v>0</v>
          </cell>
          <cell r="I47">
            <v>0</v>
          </cell>
          <cell r="J47">
            <v>0</v>
          </cell>
          <cell r="L47">
            <v>0</v>
          </cell>
          <cell r="N47">
            <v>0</v>
          </cell>
          <cell r="O47">
            <v>0</v>
          </cell>
          <cell r="P47">
            <v>0</v>
          </cell>
          <cell r="Q47">
            <v>0</v>
          </cell>
          <cell r="R47">
            <v>0</v>
          </cell>
          <cell r="S47">
            <v>0</v>
          </cell>
          <cell r="T47">
            <v>0</v>
          </cell>
          <cell r="U47">
            <v>0</v>
          </cell>
          <cell r="W47" t="str">
            <v xml:space="preserve">-   </v>
          </cell>
          <cell r="Y47">
            <v>0</v>
          </cell>
          <cell r="Z47">
            <v>0</v>
          </cell>
        </row>
        <row r="48">
          <cell r="D48" t="str">
            <v>Post Large Parcels</v>
          </cell>
          <cell r="F48">
            <v>4118.6170000000002</v>
          </cell>
          <cell r="H48">
            <v>4506</v>
          </cell>
          <cell r="I48">
            <v>0</v>
          </cell>
          <cell r="J48">
            <v>3157</v>
          </cell>
          <cell r="L48">
            <v>0</v>
          </cell>
          <cell r="N48">
            <v>3157</v>
          </cell>
          <cell r="O48">
            <v>0</v>
          </cell>
          <cell r="P48">
            <v>210</v>
          </cell>
          <cell r="Q48">
            <v>0</v>
          </cell>
          <cell r="R48">
            <v>0</v>
          </cell>
          <cell r="S48">
            <v>0</v>
          </cell>
          <cell r="T48">
            <v>0</v>
          </cell>
          <cell r="U48">
            <v>3367</v>
          </cell>
          <cell r="W48">
            <v>6.6518847006651879E-2</v>
          </cell>
          <cell r="Y48">
            <v>3518</v>
          </cell>
          <cell r="Z48">
            <v>3799</v>
          </cell>
        </row>
        <row r="49">
          <cell r="D49" t="str">
            <v>FastPost Large Parcels</v>
          </cell>
          <cell r="F49">
            <v>464.61500000000001</v>
          </cell>
          <cell r="H49">
            <v>504</v>
          </cell>
          <cell r="I49">
            <v>0</v>
          </cell>
          <cell r="J49">
            <v>409</v>
          </cell>
          <cell r="L49">
            <v>0</v>
          </cell>
          <cell r="N49">
            <v>409</v>
          </cell>
          <cell r="O49">
            <v>0</v>
          </cell>
          <cell r="P49">
            <v>25</v>
          </cell>
          <cell r="Q49">
            <v>0</v>
          </cell>
          <cell r="R49">
            <v>0</v>
          </cell>
          <cell r="S49">
            <v>0</v>
          </cell>
          <cell r="T49">
            <v>0</v>
          </cell>
          <cell r="U49">
            <v>434</v>
          </cell>
          <cell r="W49">
            <v>6.1124694376528114E-2</v>
          </cell>
          <cell r="Y49">
            <v>200</v>
          </cell>
          <cell r="Z49">
            <v>50</v>
          </cell>
        </row>
        <row r="50">
          <cell r="D50" t="str">
            <v>Large Parcels</v>
          </cell>
          <cell r="F50">
            <v>4583.232</v>
          </cell>
          <cell r="H50">
            <v>5010</v>
          </cell>
          <cell r="I50">
            <v>0</v>
          </cell>
          <cell r="J50">
            <v>3566</v>
          </cell>
          <cell r="L50">
            <v>0</v>
          </cell>
          <cell r="N50">
            <v>3566</v>
          </cell>
          <cell r="O50">
            <v>0</v>
          </cell>
          <cell r="P50">
            <v>235</v>
          </cell>
          <cell r="Q50">
            <v>0</v>
          </cell>
          <cell r="R50">
            <v>0</v>
          </cell>
          <cell r="S50">
            <v>0</v>
          </cell>
          <cell r="T50">
            <v>0</v>
          </cell>
          <cell r="U50">
            <v>3801</v>
          </cell>
          <cell r="W50">
            <v>6.5900168255748737E-2</v>
          </cell>
          <cell r="Y50">
            <v>3718</v>
          </cell>
          <cell r="Z50">
            <v>3849</v>
          </cell>
        </row>
        <row r="52">
          <cell r="D52" t="str">
            <v>Total CourierPost</v>
          </cell>
          <cell r="F52">
            <v>18544.485000000001</v>
          </cell>
          <cell r="H52">
            <v>22071</v>
          </cell>
          <cell r="I52">
            <v>0</v>
          </cell>
          <cell r="J52">
            <v>21844</v>
          </cell>
          <cell r="L52">
            <v>1310</v>
          </cell>
          <cell r="N52">
            <v>23153</v>
          </cell>
          <cell r="O52">
            <v>1520</v>
          </cell>
          <cell r="P52">
            <v>235</v>
          </cell>
          <cell r="Q52">
            <v>0</v>
          </cell>
          <cell r="R52">
            <v>0</v>
          </cell>
          <cell r="S52">
            <v>0</v>
          </cell>
          <cell r="T52">
            <v>0</v>
          </cell>
          <cell r="U52">
            <v>24908</v>
          </cell>
          <cell r="W52">
            <v>0.14026735030214246</v>
          </cell>
          <cell r="Y52">
            <v>28361</v>
          </cell>
          <cell r="Z52">
            <v>32028.120000000003</v>
          </cell>
        </row>
        <row r="57">
          <cell r="B57" t="str">
            <v>CourierPost Postage</v>
          </cell>
        </row>
        <row r="58">
          <cell r="B58" t="str">
            <v>Unit Rate Summary (cents)</v>
          </cell>
        </row>
        <row r="60">
          <cell r="C60" t="str">
            <v>Unit Rate Summary (cents)</v>
          </cell>
          <cell r="F60" t="str">
            <v>Actual</v>
          </cell>
          <cell r="H60" t="str">
            <v>Budget</v>
          </cell>
          <cell r="I60" t="str">
            <v>Target</v>
          </cell>
          <cell r="J60" t="str">
            <v>Outturn</v>
          </cell>
          <cell r="L60" t="str">
            <v>Dereg/Eco</v>
          </cell>
          <cell r="N60" t="str">
            <v>Base</v>
          </cell>
          <cell r="O60" t="str">
            <v>M1</v>
          </cell>
          <cell r="P60" t="str">
            <v>M2</v>
          </cell>
          <cell r="Q60" t="str">
            <v>M3</v>
          </cell>
          <cell r="R60" t="str">
            <v>M4</v>
          </cell>
          <cell r="S60" t="str">
            <v>M5</v>
          </cell>
          <cell r="T60" t="str">
            <v>M6</v>
          </cell>
          <cell r="U60" t="str">
            <v>Total</v>
          </cell>
          <cell r="W60" t="str">
            <v xml:space="preserve">Percent </v>
          </cell>
          <cell r="Y60" t="str">
            <v>Plan</v>
          </cell>
          <cell r="Z60" t="str">
            <v>Plan</v>
          </cell>
        </row>
        <row r="61">
          <cell r="C61" t="str">
            <v xml:space="preserve"> Marketing Plan</v>
          </cell>
          <cell r="F61" t="str">
            <v>1997/98</v>
          </cell>
          <cell r="H61" t="str">
            <v>1998/99</v>
          </cell>
          <cell r="I61" t="str">
            <v>1998/99</v>
          </cell>
          <cell r="J61" t="str">
            <v>1998/99</v>
          </cell>
          <cell r="L61" t="str">
            <v>Impact</v>
          </cell>
          <cell r="N61" t="str">
            <v>1999/00</v>
          </cell>
          <cell r="O61" t="str">
            <v>1999/00</v>
          </cell>
          <cell r="P61" t="str">
            <v>1999/00</v>
          </cell>
          <cell r="Q61" t="str">
            <v>1999/00</v>
          </cell>
          <cell r="R61" t="str">
            <v>1999/00</v>
          </cell>
          <cell r="S61" t="str">
            <v>1999/00</v>
          </cell>
          <cell r="T61" t="str">
            <v>1999/00</v>
          </cell>
          <cell r="U61" t="str">
            <v>1999/00</v>
          </cell>
          <cell r="W61" t="str">
            <v>Change</v>
          </cell>
          <cell r="Y61" t="str">
            <v>2000/01</v>
          </cell>
          <cell r="Z61" t="str">
            <v>2001/02</v>
          </cell>
        </row>
        <row r="64">
          <cell r="D64" t="str">
            <v>Next Day Envelope</v>
          </cell>
          <cell r="F64">
            <v>182.58258258258257</v>
          </cell>
          <cell r="H64">
            <v>218.26</v>
          </cell>
          <cell r="I64">
            <v>0</v>
          </cell>
          <cell r="J64">
            <v>218.26</v>
          </cell>
          <cell r="L64">
            <v>0</v>
          </cell>
          <cell r="N64">
            <v>218.26</v>
          </cell>
          <cell r="O64">
            <v>0</v>
          </cell>
          <cell r="P64">
            <v>0</v>
          </cell>
          <cell r="Q64">
            <v>0</v>
          </cell>
          <cell r="R64">
            <v>0</v>
          </cell>
          <cell r="S64">
            <v>0</v>
          </cell>
          <cell r="T64">
            <v>0</v>
          </cell>
          <cell r="U64">
            <v>220</v>
          </cell>
          <cell r="W64">
            <v>7.9721433153120552E-3</v>
          </cell>
          <cell r="Y64">
            <v>0</v>
          </cell>
          <cell r="Z64">
            <v>0</v>
          </cell>
        </row>
        <row r="65">
          <cell r="D65" t="str">
            <v>Next Day Parcels</v>
          </cell>
          <cell r="F65">
            <v>801.55731134776136</v>
          </cell>
          <cell r="H65">
            <v>107.22</v>
          </cell>
          <cell r="I65">
            <v>0</v>
          </cell>
          <cell r="J65">
            <v>533.33000000000004</v>
          </cell>
          <cell r="L65">
            <v>0</v>
          </cell>
          <cell r="N65">
            <v>533.33000000000004</v>
          </cell>
          <cell r="O65">
            <v>0</v>
          </cell>
          <cell r="P65">
            <v>0</v>
          </cell>
          <cell r="Q65">
            <v>0</v>
          </cell>
          <cell r="R65">
            <v>0</v>
          </cell>
          <cell r="S65">
            <v>0</v>
          </cell>
          <cell r="T65">
            <v>0</v>
          </cell>
          <cell r="U65">
            <v>533.33000000000004</v>
          </cell>
          <cell r="W65">
            <v>0</v>
          </cell>
          <cell r="Y65">
            <v>0</v>
          </cell>
          <cell r="Z65">
            <v>0</v>
          </cell>
        </row>
        <row r="66">
          <cell r="D66" t="str">
            <v>New Next Day Product</v>
          </cell>
          <cell r="F66">
            <v>0</v>
          </cell>
          <cell r="H66">
            <v>0</v>
          </cell>
          <cell r="I66">
            <v>0</v>
          </cell>
          <cell r="J66">
            <v>0</v>
          </cell>
          <cell r="L66">
            <v>0</v>
          </cell>
          <cell r="N66">
            <v>0</v>
          </cell>
          <cell r="O66">
            <v>0</v>
          </cell>
          <cell r="P66">
            <v>0</v>
          </cell>
          <cell r="Q66">
            <v>0</v>
          </cell>
          <cell r="R66">
            <v>0</v>
          </cell>
          <cell r="S66">
            <v>0</v>
          </cell>
          <cell r="T66">
            <v>0</v>
          </cell>
          <cell r="U66">
            <v>0</v>
          </cell>
          <cell r="W66" t="str">
            <v xml:space="preserve">-   </v>
          </cell>
          <cell r="Y66">
            <v>0</v>
          </cell>
          <cell r="Z66">
            <v>0</v>
          </cell>
        </row>
        <row r="67">
          <cell r="D67" t="str">
            <v>Next Day Products</v>
          </cell>
          <cell r="F67">
            <v>227.77433741044061</v>
          </cell>
          <cell r="H67">
            <v>286.28318584070797</v>
          </cell>
          <cell r="I67">
            <v>0</v>
          </cell>
          <cell r="J67">
            <v>368.42105263157896</v>
          </cell>
          <cell r="L67">
            <v>-566.65500000000009</v>
          </cell>
          <cell r="N67">
            <v>349.01823529411769</v>
          </cell>
          <cell r="O67">
            <v>0</v>
          </cell>
          <cell r="P67">
            <v>0</v>
          </cell>
          <cell r="Q67">
            <v>0</v>
          </cell>
          <cell r="R67">
            <v>0</v>
          </cell>
          <cell r="S67">
            <v>0</v>
          </cell>
          <cell r="T67">
            <v>0</v>
          </cell>
          <cell r="U67">
            <v>349.01823529411769</v>
          </cell>
          <cell r="W67">
            <v>-5.2664789915966306E-2</v>
          </cell>
          <cell r="Y67">
            <v>0</v>
          </cell>
          <cell r="Z67">
            <v>0</v>
          </cell>
        </row>
        <row r="69">
          <cell r="D69" t="str">
            <v>Economy Parcels</v>
          </cell>
          <cell r="F69">
            <v>800.28680367019069</v>
          </cell>
          <cell r="H69">
            <v>811.89</v>
          </cell>
          <cell r="I69">
            <v>0</v>
          </cell>
          <cell r="J69">
            <v>889.33</v>
          </cell>
          <cell r="L69">
            <v>0</v>
          </cell>
          <cell r="N69">
            <v>889.33</v>
          </cell>
          <cell r="O69">
            <v>686.36</v>
          </cell>
          <cell r="P69">
            <v>0</v>
          </cell>
          <cell r="Q69">
            <v>0</v>
          </cell>
          <cell r="R69">
            <v>0</v>
          </cell>
          <cell r="S69">
            <v>0</v>
          </cell>
          <cell r="T69">
            <v>0</v>
          </cell>
          <cell r="U69">
            <v>866.43082051282045</v>
          </cell>
          <cell r="W69">
            <v>-2.5748799081532832E-2</v>
          </cell>
          <cell r="Y69">
            <v>866.43</v>
          </cell>
          <cell r="Z69">
            <v>866.43</v>
          </cell>
        </row>
        <row r="70">
          <cell r="D70" t="str">
            <v>New Economy Parcel Product</v>
          </cell>
          <cell r="F70">
            <v>0</v>
          </cell>
          <cell r="H70">
            <v>0</v>
          </cell>
          <cell r="I70">
            <v>0</v>
          </cell>
          <cell r="J70">
            <v>0</v>
          </cell>
          <cell r="L70">
            <v>0</v>
          </cell>
          <cell r="N70">
            <v>0</v>
          </cell>
          <cell r="O70">
            <v>0</v>
          </cell>
          <cell r="P70">
            <v>0</v>
          </cell>
          <cell r="Q70">
            <v>0</v>
          </cell>
          <cell r="R70">
            <v>0</v>
          </cell>
          <cell r="S70">
            <v>0</v>
          </cell>
          <cell r="T70">
            <v>0</v>
          </cell>
          <cell r="U70">
            <v>0</v>
          </cell>
          <cell r="W70" t="str">
            <v xml:space="preserve">-   </v>
          </cell>
          <cell r="Y70">
            <v>0</v>
          </cell>
          <cell r="Z70">
            <v>0</v>
          </cell>
        </row>
        <row r="71">
          <cell r="D71" t="str">
            <v>Economy Parcels</v>
          </cell>
          <cell r="F71">
            <v>800.28680367019069</v>
          </cell>
          <cell r="H71">
            <v>811.89</v>
          </cell>
          <cell r="I71">
            <v>0</v>
          </cell>
          <cell r="J71">
            <v>889.33</v>
          </cell>
          <cell r="L71">
            <v>889.33000000000038</v>
          </cell>
          <cell r="N71">
            <v>889.33</v>
          </cell>
          <cell r="O71">
            <v>686.36</v>
          </cell>
          <cell r="P71">
            <v>0</v>
          </cell>
          <cell r="Q71">
            <v>0</v>
          </cell>
          <cell r="R71">
            <v>0</v>
          </cell>
          <cell r="S71">
            <v>0</v>
          </cell>
          <cell r="T71">
            <v>0</v>
          </cell>
          <cell r="U71">
            <v>866.43082051282045</v>
          </cell>
          <cell r="W71">
            <v>-2.5748799081532832E-2</v>
          </cell>
          <cell r="Y71">
            <v>866.43</v>
          </cell>
          <cell r="Z71">
            <v>866.43</v>
          </cell>
        </row>
        <row r="73">
          <cell r="D73" t="str">
            <v>Overnight Envelopes</v>
          </cell>
          <cell r="F73">
            <v>272.72722102052876</v>
          </cell>
          <cell r="H73">
            <v>260.91000000000003</v>
          </cell>
          <cell r="I73">
            <v>0</v>
          </cell>
          <cell r="J73">
            <v>272.43</v>
          </cell>
          <cell r="L73">
            <v>0</v>
          </cell>
          <cell r="N73">
            <v>272.43</v>
          </cell>
          <cell r="O73">
            <v>336.67</v>
          </cell>
          <cell r="P73">
            <v>0</v>
          </cell>
          <cell r="Q73">
            <v>0</v>
          </cell>
          <cell r="R73">
            <v>0</v>
          </cell>
          <cell r="S73">
            <v>0</v>
          </cell>
          <cell r="T73">
            <v>0</v>
          </cell>
          <cell r="U73">
            <v>277.67235045556589</v>
          </cell>
          <cell r="W73">
            <v>1.9242926460249912E-2</v>
          </cell>
          <cell r="Y73">
            <v>279.08</v>
          </cell>
          <cell r="Z73">
            <v>279.08</v>
          </cell>
        </row>
        <row r="74">
          <cell r="D74" t="str">
            <v>Overnight Parcels</v>
          </cell>
          <cell r="F74">
            <v>501.97767166876656</v>
          </cell>
          <cell r="H74">
            <v>465.84</v>
          </cell>
          <cell r="I74">
            <v>0</v>
          </cell>
          <cell r="J74">
            <v>401.83</v>
          </cell>
          <cell r="L74">
            <v>0</v>
          </cell>
          <cell r="N74">
            <v>401.83</v>
          </cell>
          <cell r="O74">
            <v>431.25</v>
          </cell>
          <cell r="P74">
            <v>0</v>
          </cell>
          <cell r="Q74">
            <v>0</v>
          </cell>
          <cell r="R74">
            <v>0</v>
          </cell>
          <cell r="S74">
            <v>0</v>
          </cell>
          <cell r="T74">
            <v>0</v>
          </cell>
          <cell r="U74">
            <v>404.05513412816691</v>
          </cell>
          <cell r="W74">
            <v>5.5375012521885585E-3</v>
          </cell>
          <cell r="Y74">
            <v>404.65</v>
          </cell>
          <cell r="Z74">
            <v>404.65</v>
          </cell>
        </row>
        <row r="75">
          <cell r="D75" t="str">
            <v>New Overnight Product</v>
          </cell>
          <cell r="F75">
            <v>0</v>
          </cell>
          <cell r="H75">
            <v>0</v>
          </cell>
          <cell r="I75">
            <v>0</v>
          </cell>
          <cell r="J75">
            <v>0</v>
          </cell>
          <cell r="L75">
            <v>0</v>
          </cell>
          <cell r="N75">
            <v>0</v>
          </cell>
          <cell r="O75">
            <v>0</v>
          </cell>
          <cell r="P75">
            <v>0</v>
          </cell>
          <cell r="Q75">
            <v>0</v>
          </cell>
          <cell r="R75">
            <v>0</v>
          </cell>
          <cell r="S75">
            <v>0</v>
          </cell>
          <cell r="T75">
            <v>0</v>
          </cell>
          <cell r="U75">
            <v>0</v>
          </cell>
          <cell r="W75" t="str">
            <v xml:space="preserve">-   </v>
          </cell>
          <cell r="Y75">
            <v>0</v>
          </cell>
          <cell r="Z75">
            <v>0</v>
          </cell>
        </row>
        <row r="76">
          <cell r="D76" t="str">
            <v>Overnight Products</v>
          </cell>
          <cell r="F76">
            <v>394.87478551640993</v>
          </cell>
          <cell r="H76">
            <v>372.62264080100124</v>
          </cell>
          <cell r="I76">
            <v>0</v>
          </cell>
          <cell r="J76">
            <v>349.05522682570898</v>
          </cell>
          <cell r="L76">
            <v>340.83375670840832</v>
          </cell>
          <cell r="N76">
            <v>348.51066828603592</v>
          </cell>
          <cell r="O76">
            <v>390.37556643356646</v>
          </cell>
          <cell r="P76">
            <v>0</v>
          </cell>
          <cell r="Q76">
            <v>0</v>
          </cell>
          <cell r="R76">
            <v>0</v>
          </cell>
          <cell r="S76">
            <v>0</v>
          </cell>
          <cell r="T76">
            <v>0</v>
          </cell>
          <cell r="U76">
            <v>351.78047026052764</v>
          </cell>
          <cell r="W76">
            <v>7.807484963344857E-3</v>
          </cell>
          <cell r="Y76">
            <v>351.92877013204213</v>
          </cell>
          <cell r="Z76">
            <v>349.70239257304638</v>
          </cell>
        </row>
        <row r="78">
          <cell r="D78" t="str">
            <v>SUB-TOTAL 1</v>
          </cell>
          <cell r="F78">
            <v>398.95305784930486</v>
          </cell>
          <cell r="H78">
            <v>379.74750637840742</v>
          </cell>
          <cell r="I78">
            <v>0</v>
          </cell>
          <cell r="J78">
            <v>359.15786256218905</v>
          </cell>
          <cell r="L78">
            <v>364.10897590361492</v>
          </cell>
          <cell r="N78">
            <v>359.36394037814642</v>
          </cell>
          <cell r="O78">
            <v>399.21092265943014</v>
          </cell>
          <cell r="P78">
            <v>0</v>
          </cell>
          <cell r="Q78">
            <v>0</v>
          </cell>
          <cell r="R78">
            <v>0</v>
          </cell>
          <cell r="S78">
            <v>0</v>
          </cell>
          <cell r="T78">
            <v>0</v>
          </cell>
          <cell r="U78">
            <v>362.50213507159651</v>
          </cell>
          <cell r="W78">
            <v>9.3114278093477387E-3</v>
          </cell>
          <cell r="Y78">
            <v>362.43041094154489</v>
          </cell>
          <cell r="Z78">
            <v>361.13786435378756</v>
          </cell>
        </row>
        <row r="80">
          <cell r="D80" t="str">
            <v>Pick Up Mail</v>
          </cell>
          <cell r="F80">
            <v>189.46565336794202</v>
          </cell>
          <cell r="H80">
            <v>187.26</v>
          </cell>
          <cell r="I80">
            <v>0</v>
          </cell>
          <cell r="J80">
            <v>187.26</v>
          </cell>
          <cell r="L80">
            <v>0</v>
          </cell>
          <cell r="N80">
            <v>187.26</v>
          </cell>
          <cell r="O80">
            <v>0</v>
          </cell>
          <cell r="P80">
            <v>0</v>
          </cell>
          <cell r="Q80">
            <v>0</v>
          </cell>
          <cell r="R80">
            <v>0</v>
          </cell>
          <cell r="S80">
            <v>0</v>
          </cell>
          <cell r="T80">
            <v>0</v>
          </cell>
          <cell r="U80">
            <v>187.26</v>
          </cell>
          <cell r="W80">
            <v>0</v>
          </cell>
          <cell r="Y80">
            <v>187.26</v>
          </cell>
          <cell r="Z80">
            <v>187.26</v>
          </cell>
        </row>
        <row r="81">
          <cell r="D81" t="str">
            <v>Delivery Mail</v>
          </cell>
          <cell r="F81">
            <v>194.80413181200583</v>
          </cell>
          <cell r="H81">
            <v>187.26</v>
          </cell>
          <cell r="I81">
            <v>0</v>
          </cell>
          <cell r="J81">
            <v>187.26</v>
          </cell>
          <cell r="L81">
            <v>0</v>
          </cell>
          <cell r="N81">
            <v>187.26</v>
          </cell>
          <cell r="O81">
            <v>0</v>
          </cell>
          <cell r="P81">
            <v>0</v>
          </cell>
          <cell r="Q81">
            <v>0</v>
          </cell>
          <cell r="R81">
            <v>0</v>
          </cell>
          <cell r="S81">
            <v>0</v>
          </cell>
          <cell r="T81">
            <v>0</v>
          </cell>
          <cell r="U81">
            <v>187.26</v>
          </cell>
          <cell r="W81">
            <v>0</v>
          </cell>
          <cell r="Y81">
            <v>187.26</v>
          </cell>
          <cell r="Z81">
            <v>187.26</v>
          </cell>
        </row>
        <row r="82">
          <cell r="D82" t="str">
            <v>Other Mail Service</v>
          </cell>
          <cell r="F82">
            <v>0</v>
          </cell>
          <cell r="H82">
            <v>0</v>
          </cell>
          <cell r="I82">
            <v>0</v>
          </cell>
          <cell r="J82">
            <v>0</v>
          </cell>
          <cell r="L82">
            <v>0</v>
          </cell>
          <cell r="N82">
            <v>0</v>
          </cell>
          <cell r="O82">
            <v>0</v>
          </cell>
          <cell r="P82">
            <v>0</v>
          </cell>
          <cell r="Q82">
            <v>0</v>
          </cell>
          <cell r="R82">
            <v>0</v>
          </cell>
          <cell r="S82">
            <v>0</v>
          </cell>
          <cell r="T82">
            <v>0</v>
          </cell>
          <cell r="U82">
            <v>0</v>
          </cell>
          <cell r="W82" t="str">
            <v xml:space="preserve">-   </v>
          </cell>
          <cell r="Y82">
            <v>0</v>
          </cell>
          <cell r="Z82">
            <v>0</v>
          </cell>
        </row>
        <row r="83">
          <cell r="D83" t="str">
            <v>Overnight Interbranch</v>
          </cell>
          <cell r="F83">
            <v>773.7758547652104</v>
          </cell>
          <cell r="H83">
            <v>806.44</v>
          </cell>
          <cell r="I83">
            <v>0</v>
          </cell>
          <cell r="J83">
            <v>793.75</v>
          </cell>
          <cell r="L83">
            <v>0</v>
          </cell>
          <cell r="N83">
            <v>793.75</v>
          </cell>
          <cell r="O83">
            <v>737.5</v>
          </cell>
          <cell r="P83">
            <v>0</v>
          </cell>
          <cell r="Q83">
            <v>0</v>
          </cell>
          <cell r="R83">
            <v>0</v>
          </cell>
          <cell r="S83">
            <v>0</v>
          </cell>
          <cell r="T83">
            <v>0</v>
          </cell>
          <cell r="U83">
            <v>788.8120229007634</v>
          </cell>
          <cell r="W83">
            <v>-6.2210735108492662E-3</v>
          </cell>
          <cell r="Y83">
            <v>787.92</v>
          </cell>
          <cell r="Z83">
            <v>787.92</v>
          </cell>
        </row>
        <row r="84">
          <cell r="D84" t="str">
            <v>SUB-TOTAL 2</v>
          </cell>
          <cell r="F84">
            <v>320.43632043632044</v>
          </cell>
          <cell r="H84">
            <v>317.56458061275742</v>
          </cell>
          <cell r="I84">
            <v>0</v>
          </cell>
          <cell r="J84">
            <v>321.83529470034671</v>
          </cell>
          <cell r="L84">
            <v>302.41632911392406</v>
          </cell>
          <cell r="N84">
            <v>320.42592558566832</v>
          </cell>
          <cell r="O84">
            <v>737.5</v>
          </cell>
          <cell r="P84">
            <v>0</v>
          </cell>
          <cell r="Q84">
            <v>0</v>
          </cell>
          <cell r="R84">
            <v>0</v>
          </cell>
          <cell r="S84">
            <v>0</v>
          </cell>
          <cell r="T84">
            <v>0</v>
          </cell>
          <cell r="U84">
            <v>329.05633828160143</v>
          </cell>
          <cell r="W84">
            <v>2.2437077909612316E-2</v>
          </cell>
          <cell r="Y84">
            <v>339.19884317718936</v>
          </cell>
          <cell r="Z84">
            <v>346.45496659242764</v>
          </cell>
        </row>
        <row r="86">
          <cell r="D86" t="str">
            <v>TOTAL COURIER</v>
          </cell>
          <cell r="F86">
            <v>388.39253635143496</v>
          </cell>
          <cell r="H86">
            <v>372.41518744447734</v>
          </cell>
          <cell r="I86">
            <v>0</v>
          </cell>
          <cell r="J86">
            <v>354.99441350350844</v>
          </cell>
          <cell r="L86">
            <v>356.72455303030341</v>
          </cell>
          <cell r="N86">
            <v>354.99872804984813</v>
          </cell>
          <cell r="O86">
            <v>409.44861842105269</v>
          </cell>
          <cell r="P86">
            <v>0</v>
          </cell>
          <cell r="Q86">
            <v>0</v>
          </cell>
          <cell r="R86">
            <v>0</v>
          </cell>
          <cell r="S86">
            <v>0</v>
          </cell>
          <cell r="T86">
            <v>0</v>
          </cell>
          <cell r="U86">
            <v>358.9513443812981</v>
          </cell>
          <cell r="W86">
            <v>1.1146459570273076E-2</v>
          </cell>
          <cell r="Y86">
            <v>360.10731094148412</v>
          </cell>
          <cell r="Z86">
            <v>359.73413966085525</v>
          </cell>
        </row>
        <row r="88">
          <cell r="D88" t="str">
            <v>Telegrams</v>
          </cell>
          <cell r="F88">
            <v>0</v>
          </cell>
          <cell r="H88">
            <v>0</v>
          </cell>
          <cell r="I88">
            <v>0</v>
          </cell>
          <cell r="J88">
            <v>0</v>
          </cell>
          <cell r="L88">
            <v>0</v>
          </cell>
          <cell r="N88">
            <v>0</v>
          </cell>
          <cell r="O88">
            <v>0</v>
          </cell>
          <cell r="P88">
            <v>0</v>
          </cell>
          <cell r="Q88">
            <v>0</v>
          </cell>
          <cell r="R88">
            <v>0</v>
          </cell>
          <cell r="S88">
            <v>0</v>
          </cell>
          <cell r="T88">
            <v>0</v>
          </cell>
          <cell r="U88">
            <v>0</v>
          </cell>
          <cell r="W88" t="str">
            <v xml:space="preserve">-   </v>
          </cell>
          <cell r="Y88">
            <v>0</v>
          </cell>
          <cell r="Z88">
            <v>0</v>
          </cell>
        </row>
        <row r="89">
          <cell r="D89" t="str">
            <v>Registered Dom</v>
          </cell>
          <cell r="F89">
            <v>420.05857888866888</v>
          </cell>
          <cell r="H89">
            <v>509.65</v>
          </cell>
          <cell r="I89">
            <v>0</v>
          </cell>
          <cell r="J89">
            <v>441.9</v>
          </cell>
          <cell r="L89">
            <v>0</v>
          </cell>
          <cell r="N89">
            <v>441.9</v>
          </cell>
          <cell r="O89">
            <v>0</v>
          </cell>
          <cell r="P89">
            <v>0</v>
          </cell>
          <cell r="Q89">
            <v>0</v>
          </cell>
          <cell r="R89">
            <v>0</v>
          </cell>
          <cell r="S89">
            <v>0</v>
          </cell>
          <cell r="T89">
            <v>0</v>
          </cell>
          <cell r="U89">
            <v>441.9</v>
          </cell>
          <cell r="W89">
            <v>0</v>
          </cell>
          <cell r="Y89">
            <v>441.9</v>
          </cell>
          <cell r="Z89">
            <v>441.9</v>
          </cell>
        </row>
        <row r="90">
          <cell r="D90" t="str">
            <v>New Product</v>
          </cell>
          <cell r="F90">
            <v>0</v>
          </cell>
          <cell r="H90">
            <v>0</v>
          </cell>
          <cell r="I90">
            <v>0</v>
          </cell>
          <cell r="J90">
            <v>0</v>
          </cell>
          <cell r="L90">
            <v>0</v>
          </cell>
          <cell r="N90">
            <v>0</v>
          </cell>
          <cell r="O90">
            <v>0</v>
          </cell>
          <cell r="P90">
            <v>0</v>
          </cell>
          <cell r="Q90">
            <v>0</v>
          </cell>
          <cell r="R90">
            <v>0</v>
          </cell>
          <cell r="S90">
            <v>0</v>
          </cell>
          <cell r="T90">
            <v>0</v>
          </cell>
          <cell r="U90">
            <v>0</v>
          </cell>
          <cell r="W90" t="str">
            <v xml:space="preserve">-   </v>
          </cell>
          <cell r="Y90">
            <v>0</v>
          </cell>
          <cell r="Z90">
            <v>0</v>
          </cell>
        </row>
        <row r="91">
          <cell r="F91">
            <v>420.05857888866888</v>
          </cell>
          <cell r="H91">
            <v>509.65</v>
          </cell>
          <cell r="I91">
            <v>0</v>
          </cell>
          <cell r="J91">
            <v>441.9</v>
          </cell>
          <cell r="L91">
            <v>441.89999999999935</v>
          </cell>
          <cell r="N91">
            <v>441.9</v>
          </cell>
          <cell r="O91">
            <v>0</v>
          </cell>
          <cell r="P91">
            <v>0</v>
          </cell>
          <cell r="Q91">
            <v>0</v>
          </cell>
          <cell r="R91">
            <v>0</v>
          </cell>
          <cell r="S91">
            <v>0</v>
          </cell>
          <cell r="T91">
            <v>0</v>
          </cell>
          <cell r="U91">
            <v>441.9</v>
          </cell>
          <cell r="W91">
            <v>0</v>
          </cell>
          <cell r="Y91">
            <v>441.9</v>
          </cell>
          <cell r="Z91">
            <v>0</v>
          </cell>
        </row>
        <row r="93">
          <cell r="D93" t="str">
            <v>CP Other 1</v>
          </cell>
          <cell r="F93">
            <v>924700</v>
          </cell>
          <cell r="H93">
            <v>1104200</v>
          </cell>
          <cell r="I93">
            <v>0</v>
          </cell>
          <cell r="J93">
            <v>1187400</v>
          </cell>
          <cell r="L93">
            <v>4050</v>
          </cell>
          <cell r="N93">
            <v>1191450</v>
          </cell>
          <cell r="O93">
            <v>2070</v>
          </cell>
          <cell r="P93">
            <v>0</v>
          </cell>
          <cell r="Q93">
            <v>0</v>
          </cell>
          <cell r="R93">
            <v>0</v>
          </cell>
          <cell r="S93">
            <v>0</v>
          </cell>
          <cell r="T93">
            <v>0</v>
          </cell>
          <cell r="U93">
            <v>624300</v>
          </cell>
          <cell r="W93">
            <v>-0.47422940879231934</v>
          </cell>
          <cell r="Y93">
            <v>1278700</v>
          </cell>
          <cell r="Z93">
            <v>1309000</v>
          </cell>
        </row>
        <row r="94">
          <cell r="D94" t="str">
            <v>CP Other 2</v>
          </cell>
          <cell r="F94">
            <v>0</v>
          </cell>
          <cell r="H94">
            <v>0</v>
          </cell>
          <cell r="I94">
            <v>0</v>
          </cell>
          <cell r="J94">
            <v>0</v>
          </cell>
          <cell r="L94">
            <v>0</v>
          </cell>
          <cell r="N94">
            <v>0</v>
          </cell>
          <cell r="O94">
            <v>0</v>
          </cell>
          <cell r="P94">
            <v>0</v>
          </cell>
          <cell r="Q94">
            <v>0</v>
          </cell>
          <cell r="R94">
            <v>0</v>
          </cell>
          <cell r="S94">
            <v>0</v>
          </cell>
          <cell r="T94">
            <v>0</v>
          </cell>
          <cell r="U94">
            <v>0</v>
          </cell>
          <cell r="W94" t="str">
            <v xml:space="preserve">-   </v>
          </cell>
          <cell r="Y94">
            <v>0</v>
          </cell>
          <cell r="Z94">
            <v>0</v>
          </cell>
        </row>
        <row r="95">
          <cell r="D95" t="str">
            <v>CP Other 3</v>
          </cell>
          <cell r="F95">
            <v>0</v>
          </cell>
          <cell r="H95">
            <v>0</v>
          </cell>
          <cell r="I95">
            <v>0</v>
          </cell>
          <cell r="J95">
            <v>0</v>
          </cell>
          <cell r="L95">
            <v>0</v>
          </cell>
          <cell r="N95">
            <v>0</v>
          </cell>
          <cell r="O95">
            <v>0</v>
          </cell>
          <cell r="P95">
            <v>0</v>
          </cell>
          <cell r="Q95">
            <v>0</v>
          </cell>
          <cell r="R95">
            <v>0</v>
          </cell>
          <cell r="S95">
            <v>0</v>
          </cell>
          <cell r="T95">
            <v>0</v>
          </cell>
          <cell r="U95">
            <v>0</v>
          </cell>
          <cell r="W95" t="str">
            <v xml:space="preserve">-   </v>
          </cell>
          <cell r="Y95">
            <v>0</v>
          </cell>
          <cell r="Z95">
            <v>0</v>
          </cell>
        </row>
        <row r="96">
          <cell r="D96" t="str">
            <v>CorierPost Other</v>
          </cell>
          <cell r="F96">
            <v>924700</v>
          </cell>
          <cell r="H96">
            <v>1104200</v>
          </cell>
          <cell r="I96">
            <v>0</v>
          </cell>
          <cell r="J96">
            <v>1187400</v>
          </cell>
          <cell r="L96">
            <v>40500</v>
          </cell>
          <cell r="N96">
            <v>613950</v>
          </cell>
          <cell r="O96">
            <v>0</v>
          </cell>
          <cell r="P96">
            <v>0</v>
          </cell>
          <cell r="Q96">
            <v>0</v>
          </cell>
          <cell r="R96">
            <v>0</v>
          </cell>
          <cell r="S96">
            <v>0</v>
          </cell>
          <cell r="T96">
            <v>0</v>
          </cell>
          <cell r="U96">
            <v>624300</v>
          </cell>
          <cell r="W96">
            <v>-0.47422940879231934</v>
          </cell>
          <cell r="Y96">
            <v>1278700</v>
          </cell>
          <cell r="Z96">
            <v>1309000</v>
          </cell>
        </row>
        <row r="98">
          <cell r="D98" t="str">
            <v>Total CourierPost (excl Large parcels)</v>
          </cell>
          <cell r="F98">
            <v>455.0332328830147</v>
          </cell>
          <cell r="H98">
            <v>438.55159955453962</v>
          </cell>
          <cell r="I98">
            <v>0</v>
          </cell>
          <cell r="J98">
            <v>420.80884068278806</v>
          </cell>
          <cell r="L98">
            <v>386.94844155844197</v>
          </cell>
          <cell r="N98">
            <v>418.43362944810332</v>
          </cell>
          <cell r="O98">
            <v>423.06703947368425</v>
          </cell>
          <cell r="P98">
            <v>0</v>
          </cell>
          <cell r="Q98">
            <v>0</v>
          </cell>
          <cell r="R98">
            <v>0</v>
          </cell>
          <cell r="S98">
            <v>0</v>
          </cell>
          <cell r="T98">
            <v>0</v>
          </cell>
          <cell r="U98">
            <v>418.76729994788462</v>
          </cell>
          <cell r="W98">
            <v>-4.8514682619093998E-3</v>
          </cell>
          <cell r="Y98">
            <v>412.30297074219857</v>
          </cell>
          <cell r="Z98">
            <v>406.18697424192095</v>
          </cell>
        </row>
        <row r="100">
          <cell r="D100" t="str">
            <v>New Product</v>
          </cell>
          <cell r="F100">
            <v>0</v>
          </cell>
          <cell r="H100">
            <v>0</v>
          </cell>
          <cell r="I100">
            <v>0</v>
          </cell>
          <cell r="J100">
            <v>0</v>
          </cell>
          <cell r="L100">
            <v>0</v>
          </cell>
          <cell r="N100">
            <v>0</v>
          </cell>
          <cell r="O100">
            <v>0</v>
          </cell>
          <cell r="P100">
            <v>0</v>
          </cell>
          <cell r="Q100">
            <v>0</v>
          </cell>
          <cell r="R100">
            <v>0</v>
          </cell>
          <cell r="S100">
            <v>0</v>
          </cell>
          <cell r="T100">
            <v>0</v>
          </cell>
          <cell r="U100">
            <v>0</v>
          </cell>
          <cell r="W100" t="str">
            <v xml:space="preserve">-   </v>
          </cell>
          <cell r="Y100">
            <v>0</v>
          </cell>
          <cell r="Z100">
            <v>0</v>
          </cell>
        </row>
        <row r="101">
          <cell r="D101" t="str">
            <v>Post Large Parcels</v>
          </cell>
          <cell r="F101">
            <v>340.98824921083946</v>
          </cell>
          <cell r="H101">
            <v>386.2</v>
          </cell>
          <cell r="I101">
            <v>0</v>
          </cell>
          <cell r="J101">
            <v>386.2</v>
          </cell>
          <cell r="L101">
            <v>0</v>
          </cell>
          <cell r="N101">
            <v>386.2</v>
          </cell>
          <cell r="O101">
            <v>0</v>
          </cell>
          <cell r="P101">
            <v>386.2</v>
          </cell>
          <cell r="Q101">
            <v>0</v>
          </cell>
          <cell r="R101">
            <v>0</v>
          </cell>
          <cell r="S101">
            <v>0</v>
          </cell>
          <cell r="T101">
            <v>0</v>
          </cell>
          <cell r="U101">
            <v>386.2</v>
          </cell>
          <cell r="W101">
            <v>0</v>
          </cell>
          <cell r="Y101">
            <v>386.2</v>
          </cell>
          <cell r="Z101">
            <v>386.2</v>
          </cell>
        </row>
        <row r="102">
          <cell r="D102" t="str">
            <v>FastPost Large Parcels</v>
          </cell>
          <cell r="F102">
            <v>674.10651830009795</v>
          </cell>
          <cell r="H102">
            <v>837.2</v>
          </cell>
          <cell r="I102">
            <v>0</v>
          </cell>
          <cell r="J102">
            <v>837.2</v>
          </cell>
          <cell r="L102">
            <v>0</v>
          </cell>
          <cell r="N102">
            <v>837.2</v>
          </cell>
          <cell r="O102">
            <v>0</v>
          </cell>
          <cell r="P102">
            <v>837.2</v>
          </cell>
          <cell r="Q102">
            <v>0</v>
          </cell>
          <cell r="R102">
            <v>0</v>
          </cell>
          <cell r="S102">
            <v>0</v>
          </cell>
          <cell r="T102">
            <v>0</v>
          </cell>
          <cell r="U102">
            <v>837.20000000000027</v>
          </cell>
          <cell r="W102">
            <v>2.7158824109320597E-16</v>
          </cell>
          <cell r="Y102">
            <v>837.2</v>
          </cell>
          <cell r="Z102">
            <v>837.2</v>
          </cell>
        </row>
        <row r="103">
          <cell r="D103" t="str">
            <v>Large Parcels</v>
          </cell>
          <cell r="F103">
            <v>374.75737645399579</v>
          </cell>
          <cell r="H103">
            <v>431.57005988023951</v>
          </cell>
          <cell r="I103">
            <v>0</v>
          </cell>
          <cell r="J103">
            <v>437.92714526079635</v>
          </cell>
          <cell r="L103">
            <v>0</v>
          </cell>
          <cell r="N103">
            <v>437.92714526079635</v>
          </cell>
          <cell r="O103">
            <v>0</v>
          </cell>
          <cell r="P103">
            <v>434.17872340425527</v>
          </cell>
          <cell r="Q103">
            <v>0</v>
          </cell>
          <cell r="R103">
            <v>0</v>
          </cell>
          <cell r="S103">
            <v>0</v>
          </cell>
          <cell r="T103">
            <v>0</v>
          </cell>
          <cell r="U103">
            <v>437.69539594843468</v>
          </cell>
          <cell r="W103">
            <v>-5.291960429254939E-4</v>
          </cell>
          <cell r="Y103">
            <v>410.46035502958568</v>
          </cell>
          <cell r="Z103">
            <v>392.05866458820475</v>
          </cell>
        </row>
        <row r="105">
          <cell r="D105" t="str">
            <v>Total CourierPost</v>
          </cell>
          <cell r="F105">
            <v>435.19321715796832</v>
          </cell>
          <cell r="H105">
            <v>436.96682705813066</v>
          </cell>
          <cell r="I105">
            <v>0</v>
          </cell>
          <cell r="J105">
            <v>423.60337804431418</v>
          </cell>
          <cell r="L105">
            <v>386.6530610687027</v>
          </cell>
          <cell r="N105">
            <v>421.43599965447243</v>
          </cell>
          <cell r="O105">
            <v>423.06703947368425</v>
          </cell>
          <cell r="P105">
            <v>434.17872340425527</v>
          </cell>
          <cell r="Q105">
            <v>0</v>
          </cell>
          <cell r="R105">
            <v>0</v>
          </cell>
          <cell r="S105">
            <v>0</v>
          </cell>
          <cell r="T105">
            <v>0</v>
          </cell>
          <cell r="U105">
            <v>421.65575718644612</v>
          </cell>
          <cell r="W105">
            <v>-4.5977462853573244E-3</v>
          </cell>
          <cell r="Y105">
            <v>412.06141207996893</v>
          </cell>
          <cell r="Z105">
            <v>404.48909550732293</v>
          </cell>
        </row>
        <row r="110">
          <cell r="B110" t="str">
            <v>CourierPost Postage</v>
          </cell>
        </row>
        <row r="111">
          <cell r="B111" t="str">
            <v>MIS Revenue Summary ($000's)</v>
          </cell>
        </row>
        <row r="113">
          <cell r="C113" t="str">
            <v>MIS Revenue Summary ($000's)</v>
          </cell>
          <cell r="F113" t="str">
            <v>Actual</v>
          </cell>
          <cell r="H113" t="str">
            <v>Budget</v>
          </cell>
          <cell r="I113" t="str">
            <v>Target</v>
          </cell>
          <cell r="J113" t="str">
            <v>Outturn</v>
          </cell>
          <cell r="L113" t="str">
            <v>Dereg/Eco</v>
          </cell>
          <cell r="N113" t="str">
            <v>Base</v>
          </cell>
          <cell r="O113" t="str">
            <v>M1</v>
          </cell>
          <cell r="P113" t="str">
            <v>M2</v>
          </cell>
          <cell r="Q113" t="str">
            <v>M3</v>
          </cell>
          <cell r="R113" t="str">
            <v>M4</v>
          </cell>
          <cell r="S113" t="str">
            <v>M5</v>
          </cell>
          <cell r="T113" t="str">
            <v>M6</v>
          </cell>
          <cell r="U113" t="str">
            <v>Total</v>
          </cell>
          <cell r="W113" t="str">
            <v xml:space="preserve">Percent </v>
          </cell>
          <cell r="Y113" t="str">
            <v>Plan</v>
          </cell>
          <cell r="Z113" t="str">
            <v>Plan</v>
          </cell>
        </row>
        <row r="114">
          <cell r="C114" t="str">
            <v xml:space="preserve"> Marketing Plan</v>
          </cell>
          <cell r="F114" t="str">
            <v>1997/98</v>
          </cell>
          <cell r="H114" t="str">
            <v>1998/99</v>
          </cell>
          <cell r="I114" t="str">
            <v>1998/99</v>
          </cell>
          <cell r="J114" t="str">
            <v>1998/99</v>
          </cell>
          <cell r="L114" t="str">
            <v>Impact</v>
          </cell>
          <cell r="N114" t="str">
            <v>1999/00</v>
          </cell>
          <cell r="O114" t="str">
            <v>1999/00</v>
          </cell>
          <cell r="P114" t="str">
            <v>1999/00</v>
          </cell>
          <cell r="Q114" t="str">
            <v>1999/00</v>
          </cell>
          <cell r="R114" t="str">
            <v>1999/00</v>
          </cell>
          <cell r="S114" t="str">
            <v>1999/00</v>
          </cell>
          <cell r="T114" t="str">
            <v>1999/00</v>
          </cell>
          <cell r="U114" t="str">
            <v>1999/00</v>
          </cell>
          <cell r="W114" t="str">
            <v>Change</v>
          </cell>
          <cell r="Y114" t="str">
            <v>2000/01</v>
          </cell>
          <cell r="Z114" t="str">
            <v>2001/02</v>
          </cell>
        </row>
        <row r="117">
          <cell r="D117" t="str">
            <v>Next Day Envelope</v>
          </cell>
          <cell r="F117">
            <v>607.34087687687691</v>
          </cell>
          <cell r="H117">
            <v>454</v>
          </cell>
          <cell r="I117">
            <v>0</v>
          </cell>
          <cell r="J117">
            <v>22</v>
          </cell>
          <cell r="L117">
            <v>22</v>
          </cell>
          <cell r="N117">
            <v>22</v>
          </cell>
          <cell r="O117">
            <v>0</v>
          </cell>
          <cell r="P117">
            <v>0</v>
          </cell>
          <cell r="Q117">
            <v>0</v>
          </cell>
          <cell r="R117">
            <v>0</v>
          </cell>
          <cell r="S117">
            <v>0</v>
          </cell>
          <cell r="T117">
            <v>0</v>
          </cell>
          <cell r="U117">
            <v>22</v>
          </cell>
          <cell r="W117">
            <v>0</v>
          </cell>
          <cell r="Y117">
            <v>0</v>
          </cell>
          <cell r="Z117">
            <v>0</v>
          </cell>
        </row>
        <row r="118">
          <cell r="D118" t="str">
            <v>Next Day Parcels</v>
          </cell>
          <cell r="F118">
            <v>210</v>
          </cell>
          <cell r="H118">
            <v>193</v>
          </cell>
          <cell r="I118">
            <v>0</v>
          </cell>
          <cell r="J118">
            <v>48</v>
          </cell>
          <cell r="L118">
            <v>-10.666899999999998</v>
          </cell>
          <cell r="N118">
            <v>37.333100000000002</v>
          </cell>
          <cell r="O118">
            <v>0</v>
          </cell>
          <cell r="P118">
            <v>0</v>
          </cell>
          <cell r="Q118">
            <v>0</v>
          </cell>
          <cell r="R118">
            <v>0</v>
          </cell>
          <cell r="S118">
            <v>0</v>
          </cell>
          <cell r="T118">
            <v>0</v>
          </cell>
          <cell r="U118">
            <v>37.333100000000002</v>
          </cell>
          <cell r="W118">
            <v>-0.2222270833333333</v>
          </cell>
          <cell r="Y118">
            <v>0</v>
          </cell>
          <cell r="Z118">
            <v>0</v>
          </cell>
        </row>
        <row r="119">
          <cell r="D119" t="str">
            <v>New Next Day Product</v>
          </cell>
          <cell r="F119">
            <v>0</v>
          </cell>
          <cell r="H119">
            <v>0</v>
          </cell>
          <cell r="I119">
            <v>0</v>
          </cell>
          <cell r="J119">
            <v>0</v>
          </cell>
          <cell r="L119">
            <v>0</v>
          </cell>
          <cell r="N119">
            <v>0</v>
          </cell>
          <cell r="O119">
            <v>0</v>
          </cell>
          <cell r="P119">
            <v>0</v>
          </cell>
          <cell r="Q119">
            <v>0</v>
          </cell>
          <cell r="R119">
            <v>0</v>
          </cell>
          <cell r="S119">
            <v>0</v>
          </cell>
          <cell r="T119">
            <v>0</v>
          </cell>
          <cell r="U119">
            <v>0</v>
          </cell>
          <cell r="W119" t="str">
            <v xml:space="preserve">-   </v>
          </cell>
          <cell r="Y119">
            <v>0</v>
          </cell>
          <cell r="Z119">
            <v>0</v>
          </cell>
        </row>
        <row r="120">
          <cell r="D120" t="str">
            <v>Next Day Products</v>
          </cell>
          <cell r="F120">
            <v>817.34087687687691</v>
          </cell>
          <cell r="H120">
            <v>647</v>
          </cell>
          <cell r="I120">
            <v>0</v>
          </cell>
          <cell r="J120">
            <v>70</v>
          </cell>
          <cell r="L120">
            <v>11.333100000000002</v>
          </cell>
          <cell r="N120">
            <v>59.333100000000002</v>
          </cell>
          <cell r="O120">
            <v>0</v>
          </cell>
          <cell r="P120">
            <v>0</v>
          </cell>
          <cell r="Q120">
            <v>0</v>
          </cell>
          <cell r="R120">
            <v>0</v>
          </cell>
          <cell r="S120">
            <v>0</v>
          </cell>
          <cell r="T120">
            <v>0</v>
          </cell>
          <cell r="U120">
            <v>59.333100000000002</v>
          </cell>
          <cell r="W120">
            <v>-0.15238428571428569</v>
          </cell>
          <cell r="Y120">
            <v>0</v>
          </cell>
          <cell r="Z120">
            <v>0</v>
          </cell>
        </row>
        <row r="122">
          <cell r="D122" t="str">
            <v>Economy Parcels</v>
          </cell>
          <cell r="F122">
            <v>2143</v>
          </cell>
          <cell r="H122">
            <v>2322.0054</v>
          </cell>
          <cell r="I122">
            <v>0</v>
          </cell>
          <cell r="J122">
            <v>2667.99</v>
          </cell>
          <cell r="L122">
            <v>409.09180000000015</v>
          </cell>
          <cell r="N122">
            <v>3077.0817999999999</v>
          </cell>
          <cell r="O122">
            <v>301.9984</v>
          </cell>
          <cell r="P122">
            <v>0</v>
          </cell>
          <cell r="Q122">
            <v>0</v>
          </cell>
          <cell r="R122">
            <v>0</v>
          </cell>
          <cell r="S122">
            <v>0</v>
          </cell>
          <cell r="T122">
            <v>0</v>
          </cell>
          <cell r="U122">
            <v>3379.0801999999999</v>
          </cell>
          <cell r="W122">
            <v>0.26652656119400753</v>
          </cell>
          <cell r="Y122">
            <v>3907.5992999999999</v>
          </cell>
          <cell r="Z122">
            <v>4886.6651999999995</v>
          </cell>
        </row>
        <row r="123">
          <cell r="D123" t="str">
            <v>New Economy Parcel Product</v>
          </cell>
          <cell r="F123">
            <v>0</v>
          </cell>
          <cell r="H123">
            <v>0</v>
          </cell>
          <cell r="I123">
            <v>0</v>
          </cell>
          <cell r="J123">
            <v>0</v>
          </cell>
          <cell r="L123">
            <v>0</v>
          </cell>
          <cell r="N123">
            <v>0</v>
          </cell>
          <cell r="O123">
            <v>0</v>
          </cell>
          <cell r="P123">
            <v>0</v>
          </cell>
          <cell r="Q123">
            <v>0</v>
          </cell>
          <cell r="R123">
            <v>0</v>
          </cell>
          <cell r="S123">
            <v>0</v>
          </cell>
          <cell r="T123">
            <v>0</v>
          </cell>
          <cell r="U123">
            <v>0</v>
          </cell>
          <cell r="W123" t="str">
            <v xml:space="preserve">-   </v>
          </cell>
          <cell r="Y123">
            <v>0</v>
          </cell>
          <cell r="Z123">
            <v>0</v>
          </cell>
        </row>
        <row r="124">
          <cell r="D124" t="str">
            <v>Economy Parcels</v>
          </cell>
          <cell r="F124">
            <v>2143</v>
          </cell>
          <cell r="H124">
            <v>2322.0054</v>
          </cell>
          <cell r="I124">
            <v>0</v>
          </cell>
          <cell r="J124">
            <v>2667.99</v>
          </cell>
          <cell r="L124">
            <v>409.09180000000015</v>
          </cell>
          <cell r="N124">
            <v>3077.0817999999999</v>
          </cell>
          <cell r="O124">
            <v>301.9984</v>
          </cell>
          <cell r="P124">
            <v>0</v>
          </cell>
          <cell r="Q124">
            <v>0</v>
          </cell>
          <cell r="R124">
            <v>0</v>
          </cell>
          <cell r="S124">
            <v>0</v>
          </cell>
          <cell r="T124">
            <v>0</v>
          </cell>
          <cell r="U124">
            <v>3379.0801999999999</v>
          </cell>
          <cell r="W124">
            <v>0.26652656119400753</v>
          </cell>
          <cell r="Y124">
            <v>3907.5992999999999</v>
          </cell>
          <cell r="Z124">
            <v>4886.6651999999995</v>
          </cell>
        </row>
        <row r="126">
          <cell r="D126" t="str">
            <v>Overnight Envelopes</v>
          </cell>
          <cell r="F126">
            <v>14385</v>
          </cell>
          <cell r="H126">
            <v>17068.732200000002</v>
          </cell>
          <cell r="I126">
            <v>0</v>
          </cell>
          <cell r="J126">
            <v>17511.8004</v>
          </cell>
          <cell r="L126">
            <v>1435.7061000000031</v>
          </cell>
          <cell r="N126">
            <v>18947.506500000003</v>
          </cell>
          <cell r="O126">
            <v>2080.6206000000002</v>
          </cell>
          <cell r="P126">
            <v>0</v>
          </cell>
          <cell r="Q126">
            <v>0</v>
          </cell>
          <cell r="R126">
            <v>0</v>
          </cell>
          <cell r="S126">
            <v>0</v>
          </cell>
          <cell r="T126">
            <v>0</v>
          </cell>
          <cell r="U126">
            <v>21028.127100000005</v>
          </cell>
          <cell r="W126">
            <v>0.20079755477340896</v>
          </cell>
          <cell r="Y126">
            <v>25361.674079999997</v>
          </cell>
          <cell r="Z126">
            <v>30434.008895999999</v>
          </cell>
        </row>
        <row r="127">
          <cell r="D127" t="str">
            <v>Overnight Parcels</v>
          </cell>
          <cell r="F127">
            <v>30196</v>
          </cell>
          <cell r="H127">
            <v>36521.856</v>
          </cell>
          <cell r="I127">
            <v>0</v>
          </cell>
          <cell r="J127">
            <v>37502.793899999997</v>
          </cell>
          <cell r="L127">
            <v>2374.815300000002</v>
          </cell>
          <cell r="N127">
            <v>39877.609199999999</v>
          </cell>
          <cell r="O127">
            <v>3501.75</v>
          </cell>
          <cell r="P127">
            <v>0</v>
          </cell>
          <cell r="Q127">
            <v>0</v>
          </cell>
          <cell r="R127">
            <v>0</v>
          </cell>
          <cell r="S127">
            <v>0</v>
          </cell>
          <cell r="T127">
            <v>0</v>
          </cell>
          <cell r="U127">
            <v>43379.359199999999</v>
          </cell>
          <cell r="W127">
            <v>0.15669673346656987</v>
          </cell>
          <cell r="Y127">
            <v>50811.900499999996</v>
          </cell>
          <cell r="Z127">
            <v>56715.743999999992</v>
          </cell>
        </row>
        <row r="128">
          <cell r="D128" t="str">
            <v>New Overnight Product</v>
          </cell>
          <cell r="F128">
            <v>0</v>
          </cell>
          <cell r="H128">
            <v>0</v>
          </cell>
          <cell r="I128">
            <v>0</v>
          </cell>
          <cell r="J128">
            <v>0</v>
          </cell>
          <cell r="L128">
            <v>0</v>
          </cell>
          <cell r="N128">
            <v>0</v>
          </cell>
          <cell r="O128">
            <v>0</v>
          </cell>
          <cell r="P128">
            <v>0</v>
          </cell>
          <cell r="Q128">
            <v>0</v>
          </cell>
          <cell r="R128">
            <v>0</v>
          </cell>
          <cell r="S128">
            <v>0</v>
          </cell>
          <cell r="T128">
            <v>0</v>
          </cell>
          <cell r="U128">
            <v>0</v>
          </cell>
          <cell r="W128" t="str">
            <v xml:space="preserve">-   </v>
          </cell>
          <cell r="Y128">
            <v>0</v>
          </cell>
          <cell r="Z128">
            <v>0</v>
          </cell>
        </row>
        <row r="129">
          <cell r="D129" t="str">
            <v>Overnight Products</v>
          </cell>
          <cell r="F129">
            <v>44581</v>
          </cell>
          <cell r="H129">
            <v>53590.588199999998</v>
          </cell>
          <cell r="I129">
            <v>0</v>
          </cell>
          <cell r="J129">
            <v>55014.594299999997</v>
          </cell>
          <cell r="L129">
            <v>3810.5214000000051</v>
          </cell>
          <cell r="N129">
            <v>58825.115700000002</v>
          </cell>
          <cell r="O129">
            <v>5582.3706000000002</v>
          </cell>
          <cell r="P129">
            <v>0</v>
          </cell>
          <cell r="Q129">
            <v>0</v>
          </cell>
          <cell r="R129">
            <v>0</v>
          </cell>
          <cell r="S129">
            <v>0</v>
          </cell>
          <cell r="T129">
            <v>0</v>
          </cell>
          <cell r="U129">
            <v>64407.486300000004</v>
          </cell>
          <cell r="W129">
            <v>0.17073454997740495</v>
          </cell>
          <cell r="Y129">
            <v>76173.574579999986</v>
          </cell>
          <cell r="Z129">
            <v>87149.752895999991</v>
          </cell>
        </row>
        <row r="131">
          <cell r="D131" t="str">
            <v>SUB-TOTAL 1</v>
          </cell>
          <cell r="F131">
            <v>47541.340876876879</v>
          </cell>
          <cell r="H131">
            <v>56559.5936</v>
          </cell>
          <cell r="I131">
            <v>0</v>
          </cell>
          <cell r="J131">
            <v>57752.584299999995</v>
          </cell>
          <cell r="L131">
            <v>4230.9463000000051</v>
          </cell>
          <cell r="N131">
            <v>61961.530600000006</v>
          </cell>
          <cell r="O131">
            <v>5884.3690000000006</v>
          </cell>
          <cell r="P131">
            <v>0</v>
          </cell>
          <cell r="Q131">
            <v>0</v>
          </cell>
          <cell r="R131">
            <v>0</v>
          </cell>
          <cell r="S131">
            <v>0</v>
          </cell>
          <cell r="T131">
            <v>0</v>
          </cell>
          <cell r="U131">
            <v>67845.899600000004</v>
          </cell>
          <cell r="W131">
            <v>0.14917387347608488</v>
          </cell>
          <cell r="Y131">
            <v>80081.173879999988</v>
          </cell>
          <cell r="Z131">
            <v>92036.418095999994</v>
          </cell>
        </row>
        <row r="133">
          <cell r="D133" t="str">
            <v>Pick Up Mail</v>
          </cell>
          <cell r="F133">
            <v>1346</v>
          </cell>
          <cell r="H133">
            <v>1471.8635999999999</v>
          </cell>
          <cell r="I133">
            <v>0</v>
          </cell>
          <cell r="J133">
            <v>1469.991</v>
          </cell>
          <cell r="L133">
            <v>119.8463999999999</v>
          </cell>
          <cell r="N133">
            <v>1589.8373999999999</v>
          </cell>
          <cell r="O133">
            <v>0</v>
          </cell>
          <cell r="P133">
            <v>0</v>
          </cell>
          <cell r="Q133">
            <v>0</v>
          </cell>
          <cell r="R133">
            <v>0</v>
          </cell>
          <cell r="S133">
            <v>0</v>
          </cell>
          <cell r="T133">
            <v>0</v>
          </cell>
          <cell r="U133">
            <v>1589.8373999999999</v>
          </cell>
          <cell r="W133">
            <v>8.1528662420382106E-2</v>
          </cell>
          <cell r="Y133">
            <v>1717.1741999999999</v>
          </cell>
          <cell r="Z133">
            <v>1853.874</v>
          </cell>
        </row>
        <row r="134">
          <cell r="D134" t="str">
            <v>Delivery Mail</v>
          </cell>
          <cell r="F134">
            <v>1428</v>
          </cell>
          <cell r="H134">
            <v>1471.8635999999999</v>
          </cell>
          <cell r="I134">
            <v>0</v>
          </cell>
          <cell r="J134">
            <v>1471.8635999999999</v>
          </cell>
          <cell r="L134">
            <v>119.84640000000013</v>
          </cell>
          <cell r="N134">
            <v>1591.71</v>
          </cell>
          <cell r="O134">
            <v>0</v>
          </cell>
          <cell r="P134">
            <v>0</v>
          </cell>
          <cell r="Q134">
            <v>0</v>
          </cell>
          <cell r="R134">
            <v>0</v>
          </cell>
          <cell r="S134">
            <v>0</v>
          </cell>
          <cell r="T134">
            <v>0</v>
          </cell>
          <cell r="U134">
            <v>1591.71</v>
          </cell>
          <cell r="W134">
            <v>8.1424936386768537E-2</v>
          </cell>
          <cell r="Y134">
            <v>1717.1741999999999</v>
          </cell>
          <cell r="Z134">
            <v>1853.874</v>
          </cell>
        </row>
        <row r="135">
          <cell r="D135" t="str">
            <v>Other Mail Service</v>
          </cell>
          <cell r="F135">
            <v>0</v>
          </cell>
          <cell r="H135">
            <v>0</v>
          </cell>
          <cell r="I135">
            <v>0</v>
          </cell>
          <cell r="J135">
            <v>0</v>
          </cell>
          <cell r="L135">
            <v>0</v>
          </cell>
          <cell r="N135">
            <v>0</v>
          </cell>
          <cell r="O135">
            <v>0</v>
          </cell>
          <cell r="P135">
            <v>0</v>
          </cell>
          <cell r="Q135">
            <v>0</v>
          </cell>
          <cell r="R135">
            <v>0</v>
          </cell>
          <cell r="S135">
            <v>0</v>
          </cell>
          <cell r="T135">
            <v>0</v>
          </cell>
          <cell r="U135">
            <v>0</v>
          </cell>
          <cell r="W135" t="str">
            <v xml:space="preserve">-   </v>
          </cell>
          <cell r="Y135">
            <v>0</v>
          </cell>
          <cell r="Z135">
            <v>0</v>
          </cell>
        </row>
        <row r="136">
          <cell r="D136" t="str">
            <v>Overnight Interbranch</v>
          </cell>
          <cell r="F136">
            <v>3160</v>
          </cell>
          <cell r="H136">
            <v>3378.9836000000005</v>
          </cell>
          <cell r="I136">
            <v>0</v>
          </cell>
          <cell r="J136">
            <v>3556</v>
          </cell>
          <cell r="L136">
            <v>238.125</v>
          </cell>
          <cell r="N136">
            <v>3794.125</v>
          </cell>
          <cell r="O136">
            <v>339.25</v>
          </cell>
          <cell r="P136">
            <v>0</v>
          </cell>
          <cell r="Q136">
            <v>0</v>
          </cell>
          <cell r="R136">
            <v>0</v>
          </cell>
          <cell r="S136">
            <v>0</v>
          </cell>
          <cell r="T136">
            <v>0</v>
          </cell>
          <cell r="U136">
            <v>4133.375</v>
          </cell>
          <cell r="W136">
            <v>0.16236642294713161</v>
          </cell>
          <cell r="Y136">
            <v>4892.9831999999997</v>
          </cell>
          <cell r="Z136">
            <v>5625.7488000000003</v>
          </cell>
        </row>
        <row r="137">
          <cell r="D137" t="str">
            <v>SUB-TOTAL 2</v>
          </cell>
          <cell r="F137">
            <v>5934</v>
          </cell>
          <cell r="H137">
            <v>6322.7108000000007</v>
          </cell>
          <cell r="I137">
            <v>0</v>
          </cell>
          <cell r="J137">
            <v>6497.8545999999997</v>
          </cell>
          <cell r="L137">
            <v>477.81780000000003</v>
          </cell>
          <cell r="N137">
            <v>6975.6723999999995</v>
          </cell>
          <cell r="O137">
            <v>339.25</v>
          </cell>
          <cell r="P137">
            <v>0</v>
          </cell>
          <cell r="Q137">
            <v>0</v>
          </cell>
          <cell r="R137">
            <v>0</v>
          </cell>
          <cell r="S137">
            <v>0</v>
          </cell>
          <cell r="T137">
            <v>0</v>
          </cell>
          <cell r="U137">
            <v>7314.9223999999995</v>
          </cell>
          <cell r="W137">
            <v>0.12574424179943944</v>
          </cell>
          <cell r="Y137">
            <v>8327.3315999999995</v>
          </cell>
          <cell r="Z137">
            <v>9333.4968000000008</v>
          </cell>
        </row>
        <row r="139">
          <cell r="D139" t="str">
            <v>TOTAL COURIER</v>
          </cell>
          <cell r="F139">
            <v>53475.340876876879</v>
          </cell>
          <cell r="H139">
            <v>62882.304400000001</v>
          </cell>
          <cell r="I139">
            <v>0</v>
          </cell>
          <cell r="J139">
            <v>64250.438899999994</v>
          </cell>
          <cell r="L139">
            <v>4708.7641000000049</v>
          </cell>
          <cell r="N139">
            <v>68937.203000000009</v>
          </cell>
          <cell r="O139">
            <v>6223.6190000000006</v>
          </cell>
          <cell r="P139">
            <v>0</v>
          </cell>
          <cell r="Q139">
            <v>0</v>
          </cell>
          <cell r="R139">
            <v>0</v>
          </cell>
          <cell r="S139">
            <v>0</v>
          </cell>
          <cell r="T139">
            <v>0</v>
          </cell>
          <cell r="U139">
            <v>75160.822</v>
          </cell>
          <cell r="W139" t="str">
            <v xml:space="preserve">-   </v>
          </cell>
          <cell r="Y139">
            <v>88408.505479999993</v>
          </cell>
          <cell r="Z139">
            <v>101369.914896</v>
          </cell>
        </row>
        <row r="141">
          <cell r="D141" t="str">
            <v>Telegrams</v>
          </cell>
          <cell r="F141">
            <v>0</v>
          </cell>
          <cell r="H141">
            <v>0</v>
          </cell>
          <cell r="I141">
            <v>0</v>
          </cell>
          <cell r="J141">
            <v>0</v>
          </cell>
          <cell r="L141">
            <v>0</v>
          </cell>
          <cell r="N141">
            <v>0</v>
          </cell>
          <cell r="O141">
            <v>0</v>
          </cell>
          <cell r="P141">
            <v>0</v>
          </cell>
          <cell r="Q141">
            <v>0</v>
          </cell>
          <cell r="R141">
            <v>0</v>
          </cell>
          <cell r="S141">
            <v>0</v>
          </cell>
          <cell r="T141">
            <v>0</v>
          </cell>
          <cell r="U141">
            <v>0</v>
          </cell>
          <cell r="W141" t="str">
            <v xml:space="preserve">-   </v>
          </cell>
          <cell r="Y141">
            <v>0</v>
          </cell>
          <cell r="Z141">
            <v>0</v>
          </cell>
        </row>
        <row r="142">
          <cell r="D142" t="str">
            <v>Registered Dom</v>
          </cell>
          <cell r="F142">
            <v>806</v>
          </cell>
          <cell r="H142">
            <v>896.98399999999992</v>
          </cell>
          <cell r="I142">
            <v>0</v>
          </cell>
          <cell r="J142">
            <v>791.00099999999986</v>
          </cell>
          <cell r="L142">
            <v>-48.608999999999924</v>
          </cell>
          <cell r="N142">
            <v>742.39199999999994</v>
          </cell>
          <cell r="O142">
            <v>0</v>
          </cell>
          <cell r="P142">
            <v>0</v>
          </cell>
          <cell r="Q142">
            <v>0</v>
          </cell>
          <cell r="R142">
            <v>0</v>
          </cell>
          <cell r="S142">
            <v>0</v>
          </cell>
          <cell r="T142">
            <v>0</v>
          </cell>
          <cell r="U142">
            <v>742.39199999999994</v>
          </cell>
          <cell r="W142">
            <v>-6.1452513966480361E-2</v>
          </cell>
          <cell r="Y142">
            <v>408.31559999999996</v>
          </cell>
          <cell r="Z142">
            <v>0</v>
          </cell>
        </row>
        <row r="143">
          <cell r="D143" t="str">
            <v>New Product</v>
          </cell>
          <cell r="F143">
            <v>0</v>
          </cell>
          <cell r="H143">
            <v>0</v>
          </cell>
          <cell r="I143">
            <v>0</v>
          </cell>
          <cell r="J143">
            <v>0</v>
          </cell>
          <cell r="L143">
            <v>0</v>
          </cell>
          <cell r="N143">
            <v>0</v>
          </cell>
          <cell r="O143">
            <v>0</v>
          </cell>
          <cell r="P143">
            <v>0</v>
          </cell>
          <cell r="Q143">
            <v>0</v>
          </cell>
          <cell r="R143">
            <v>0</v>
          </cell>
          <cell r="S143">
            <v>0</v>
          </cell>
          <cell r="T143">
            <v>0</v>
          </cell>
          <cell r="U143">
            <v>0</v>
          </cell>
          <cell r="W143" t="str">
            <v xml:space="preserve">-   </v>
          </cell>
          <cell r="Y143">
            <v>0</v>
          </cell>
          <cell r="Z143">
            <v>0</v>
          </cell>
        </row>
        <row r="144">
          <cell r="F144">
            <v>806</v>
          </cell>
          <cell r="H144">
            <v>896.98399999999992</v>
          </cell>
          <cell r="I144">
            <v>0</v>
          </cell>
          <cell r="J144">
            <v>791.00099999999986</v>
          </cell>
          <cell r="L144">
            <v>-48.608999999999924</v>
          </cell>
          <cell r="N144">
            <v>742.39199999999994</v>
          </cell>
          <cell r="O144">
            <v>0</v>
          </cell>
          <cell r="P144">
            <v>0</v>
          </cell>
          <cell r="Q144">
            <v>0</v>
          </cell>
          <cell r="R144">
            <v>0</v>
          </cell>
          <cell r="S144">
            <v>0</v>
          </cell>
          <cell r="T144">
            <v>0</v>
          </cell>
          <cell r="U144">
            <v>742.39199999999994</v>
          </cell>
          <cell r="W144">
            <v>-6.1452513966480361E-2</v>
          </cell>
          <cell r="Y144">
            <v>408.31559999999996</v>
          </cell>
          <cell r="Z144">
            <v>0</v>
          </cell>
        </row>
        <row r="146">
          <cell r="D146" t="str">
            <v>CP Other 1</v>
          </cell>
          <cell r="F146">
            <v>9247</v>
          </cell>
          <cell r="H146">
            <v>11042</v>
          </cell>
          <cell r="I146">
            <v>0</v>
          </cell>
          <cell r="J146">
            <v>11874</v>
          </cell>
          <cell r="L146">
            <v>405</v>
          </cell>
          <cell r="N146">
            <v>12279</v>
          </cell>
          <cell r="O146">
            <v>207</v>
          </cell>
          <cell r="P146">
            <v>0</v>
          </cell>
          <cell r="Q146">
            <v>0</v>
          </cell>
          <cell r="R146">
            <v>0</v>
          </cell>
          <cell r="S146">
            <v>0</v>
          </cell>
          <cell r="T146">
            <v>0</v>
          </cell>
          <cell r="U146">
            <v>12486</v>
          </cell>
          <cell r="W146">
            <v>5.1541182415361292E-2</v>
          </cell>
          <cell r="Y146">
            <v>12787</v>
          </cell>
          <cell r="Z146">
            <v>13090</v>
          </cell>
        </row>
        <row r="147">
          <cell r="D147" t="str">
            <v>CP Other 2</v>
          </cell>
          <cell r="F147">
            <v>0</v>
          </cell>
          <cell r="H147">
            <v>0</v>
          </cell>
          <cell r="I147">
            <v>0</v>
          </cell>
          <cell r="J147">
            <v>0</v>
          </cell>
          <cell r="L147">
            <v>0</v>
          </cell>
          <cell r="N147">
            <v>0</v>
          </cell>
          <cell r="O147">
            <v>0</v>
          </cell>
          <cell r="P147">
            <v>0</v>
          </cell>
          <cell r="Q147">
            <v>0</v>
          </cell>
          <cell r="R147">
            <v>0</v>
          </cell>
          <cell r="S147">
            <v>0</v>
          </cell>
          <cell r="T147">
            <v>0</v>
          </cell>
          <cell r="U147">
            <v>0</v>
          </cell>
          <cell r="W147" t="str">
            <v xml:space="preserve">-   </v>
          </cell>
          <cell r="Y147">
            <v>0</v>
          </cell>
          <cell r="Z147">
            <v>0</v>
          </cell>
        </row>
        <row r="148">
          <cell r="D148" t="str">
            <v>CP Other 3</v>
          </cell>
          <cell r="F148">
            <v>0</v>
          </cell>
          <cell r="H148">
            <v>0</v>
          </cell>
          <cell r="I148">
            <v>0</v>
          </cell>
          <cell r="J148">
            <v>0</v>
          </cell>
          <cell r="L148">
            <v>0</v>
          </cell>
          <cell r="N148">
            <v>0</v>
          </cell>
          <cell r="O148">
            <v>0</v>
          </cell>
          <cell r="P148">
            <v>0</v>
          </cell>
          <cell r="Q148">
            <v>0</v>
          </cell>
          <cell r="R148">
            <v>0</v>
          </cell>
          <cell r="S148">
            <v>0</v>
          </cell>
          <cell r="T148">
            <v>0</v>
          </cell>
          <cell r="U148">
            <v>0</v>
          </cell>
          <cell r="W148" t="str">
            <v xml:space="preserve">-   </v>
          </cell>
          <cell r="Y148">
            <v>0</v>
          </cell>
          <cell r="Z148">
            <v>0</v>
          </cell>
        </row>
        <row r="149">
          <cell r="D149" t="str">
            <v>CorierPost Other</v>
          </cell>
          <cell r="F149">
            <v>9247</v>
          </cell>
          <cell r="H149">
            <v>11042</v>
          </cell>
          <cell r="I149">
            <v>0</v>
          </cell>
          <cell r="J149">
            <v>11874</v>
          </cell>
          <cell r="L149">
            <v>405</v>
          </cell>
          <cell r="N149">
            <v>12279</v>
          </cell>
          <cell r="O149">
            <v>207</v>
          </cell>
          <cell r="P149">
            <v>0</v>
          </cell>
          <cell r="Q149">
            <v>0</v>
          </cell>
          <cell r="R149">
            <v>0</v>
          </cell>
          <cell r="S149">
            <v>0</v>
          </cell>
          <cell r="T149">
            <v>0</v>
          </cell>
          <cell r="U149">
            <v>12486</v>
          </cell>
          <cell r="Y149">
            <v>12787</v>
          </cell>
          <cell r="Z149">
            <v>13090</v>
          </cell>
        </row>
        <row r="151">
          <cell r="D151" t="str">
            <v>Total CourierPost (excl Large parcels)</v>
          </cell>
          <cell r="F151">
            <v>63528.340876876879</v>
          </cell>
          <cell r="H151">
            <v>74821.288400000005</v>
          </cell>
          <cell r="I151">
            <v>0</v>
          </cell>
          <cell r="J151">
            <v>76915.439899999998</v>
          </cell>
          <cell r="L151">
            <v>5065.1551000000054</v>
          </cell>
          <cell r="N151">
            <v>81958.595000000001</v>
          </cell>
          <cell r="O151">
            <v>6430.6190000000006</v>
          </cell>
          <cell r="P151">
            <v>0</v>
          </cell>
          <cell r="Q151">
            <v>0</v>
          </cell>
          <cell r="R151">
            <v>0</v>
          </cell>
          <cell r="S151">
            <v>0</v>
          </cell>
          <cell r="T151">
            <v>0</v>
          </cell>
          <cell r="U151">
            <v>88389.214000000007</v>
          </cell>
          <cell r="W151">
            <v>0.14917387347608488</v>
          </cell>
          <cell r="Y151">
            <v>101603.82107999999</v>
          </cell>
          <cell r="Z151">
            <v>114459.914896</v>
          </cell>
        </row>
        <row r="153">
          <cell r="D153" t="str">
            <v>New Product</v>
          </cell>
          <cell r="F153">
            <v>0</v>
          </cell>
          <cell r="H153">
            <v>0</v>
          </cell>
          <cell r="I153">
            <v>0</v>
          </cell>
          <cell r="J153">
            <v>0</v>
          </cell>
          <cell r="L153">
            <v>0</v>
          </cell>
          <cell r="N153">
            <v>0</v>
          </cell>
          <cell r="O153">
            <v>0</v>
          </cell>
          <cell r="P153">
            <v>0</v>
          </cell>
          <cell r="Q153">
            <v>0</v>
          </cell>
          <cell r="R153">
            <v>0</v>
          </cell>
          <cell r="S153">
            <v>0</v>
          </cell>
          <cell r="T153">
            <v>0</v>
          </cell>
          <cell r="U153">
            <v>0</v>
          </cell>
          <cell r="W153" t="str">
            <v xml:space="preserve">-   </v>
          </cell>
          <cell r="Y153">
            <v>0</v>
          </cell>
          <cell r="Z153">
            <v>0</v>
          </cell>
        </row>
        <row r="154">
          <cell r="D154" t="str">
            <v>Post Large Parcels</v>
          </cell>
          <cell r="F154">
            <v>14044</v>
          </cell>
          <cell r="H154">
            <v>17402.171999999999</v>
          </cell>
          <cell r="I154">
            <v>0</v>
          </cell>
          <cell r="J154">
            <v>12192.333999999999</v>
          </cell>
          <cell r="L154">
            <v>0</v>
          </cell>
          <cell r="N154">
            <v>12192.333999999999</v>
          </cell>
          <cell r="O154">
            <v>0</v>
          </cell>
          <cell r="P154">
            <v>811.02</v>
          </cell>
          <cell r="Q154">
            <v>0</v>
          </cell>
          <cell r="R154">
            <v>0</v>
          </cell>
          <cell r="S154">
            <v>0</v>
          </cell>
          <cell r="T154">
            <v>0</v>
          </cell>
          <cell r="U154">
            <v>13003.353999999999</v>
          </cell>
          <cell r="W154">
            <v>6.6518847006651921E-2</v>
          </cell>
          <cell r="Y154">
            <v>13586.515999999998</v>
          </cell>
          <cell r="Z154">
            <v>14671.738000000001</v>
          </cell>
        </row>
        <row r="155">
          <cell r="D155" t="str">
            <v>FastPost Large Parcels</v>
          </cell>
          <cell r="F155">
            <v>3132</v>
          </cell>
          <cell r="H155">
            <v>4219.4880000000003</v>
          </cell>
          <cell r="I155">
            <v>0</v>
          </cell>
          <cell r="J155">
            <v>3424.1480000000006</v>
          </cell>
          <cell r="L155">
            <v>0</v>
          </cell>
          <cell r="N155">
            <v>3424.1480000000006</v>
          </cell>
          <cell r="O155">
            <v>0</v>
          </cell>
          <cell r="P155">
            <v>209.3</v>
          </cell>
          <cell r="Q155">
            <v>0</v>
          </cell>
          <cell r="R155">
            <v>0</v>
          </cell>
          <cell r="S155">
            <v>0</v>
          </cell>
          <cell r="T155">
            <v>0</v>
          </cell>
          <cell r="U155">
            <v>3633.4480000000008</v>
          </cell>
          <cell r="W155">
            <v>6.1124694376528163E-2</v>
          </cell>
          <cell r="Y155">
            <v>1674.4</v>
          </cell>
          <cell r="Z155">
            <v>418.6</v>
          </cell>
        </row>
        <row r="156">
          <cell r="D156" t="str">
            <v>Large Parcels</v>
          </cell>
          <cell r="F156">
            <v>17176</v>
          </cell>
          <cell r="H156">
            <v>21621.66</v>
          </cell>
          <cell r="I156">
            <v>0</v>
          </cell>
          <cell r="J156">
            <v>15616.482</v>
          </cell>
          <cell r="L156">
            <v>0</v>
          </cell>
          <cell r="N156">
            <v>15616.482</v>
          </cell>
          <cell r="O156">
            <v>0</v>
          </cell>
          <cell r="P156">
            <v>1020.3199999999999</v>
          </cell>
          <cell r="Q156">
            <v>0</v>
          </cell>
          <cell r="R156">
            <v>0</v>
          </cell>
          <cell r="S156">
            <v>0</v>
          </cell>
          <cell r="T156">
            <v>0</v>
          </cell>
          <cell r="U156">
            <v>16636.802</v>
          </cell>
          <cell r="W156">
            <v>6.5336098104553875E-2</v>
          </cell>
          <cell r="Y156">
            <v>15260.915999999997</v>
          </cell>
          <cell r="Z156">
            <v>15090.338000000002</v>
          </cell>
        </row>
        <row r="158">
          <cell r="D158" t="str">
            <v>Total CourierPost</v>
          </cell>
          <cell r="F158">
            <v>80704.340876876871</v>
          </cell>
          <cell r="H158">
            <v>96442.948400000008</v>
          </cell>
          <cell r="I158">
            <v>0</v>
          </cell>
          <cell r="J158">
            <v>92531.921900000001</v>
          </cell>
          <cell r="L158">
            <v>5065.1551000000054</v>
          </cell>
          <cell r="N158">
            <v>97575.077000000005</v>
          </cell>
          <cell r="O158">
            <v>6430.6190000000006</v>
          </cell>
          <cell r="P158">
            <v>1020.3199999999999</v>
          </cell>
          <cell r="Q158">
            <v>0</v>
          </cell>
          <cell r="R158">
            <v>0</v>
          </cell>
          <cell r="S158">
            <v>0</v>
          </cell>
          <cell r="T158">
            <v>0</v>
          </cell>
          <cell r="U158">
            <v>105026.016</v>
          </cell>
          <cell r="W158">
            <v>0.13502469032797645</v>
          </cell>
          <cell r="Y158">
            <v>116864.73707999999</v>
          </cell>
          <cell r="Z158">
            <v>129550.25289600001</v>
          </cell>
        </row>
        <row r="163">
          <cell r="B163" t="str">
            <v>CourierPost Postage</v>
          </cell>
        </row>
        <row r="164">
          <cell r="B164" t="str">
            <v>Indicative Scaled Revenue ($000's)</v>
          </cell>
        </row>
        <row r="166">
          <cell r="C166" t="str">
            <v>Indicative Scaled Revenue ($000's)</v>
          </cell>
          <cell r="F166" t="str">
            <v>Actual</v>
          </cell>
          <cell r="H166" t="str">
            <v>Budget</v>
          </cell>
          <cell r="I166" t="str">
            <v>Target</v>
          </cell>
          <cell r="J166" t="str">
            <v>Outturn</v>
          </cell>
          <cell r="L166" t="str">
            <v>Dereg/Eco</v>
          </cell>
          <cell r="N166" t="str">
            <v>Base</v>
          </cell>
          <cell r="O166" t="str">
            <v>M1</v>
          </cell>
          <cell r="P166" t="str">
            <v>M2</v>
          </cell>
          <cell r="Q166" t="str">
            <v>M3</v>
          </cell>
          <cell r="R166" t="str">
            <v>M4</v>
          </cell>
          <cell r="S166" t="str">
            <v>M5</v>
          </cell>
          <cell r="T166" t="str">
            <v>M6</v>
          </cell>
          <cell r="U166" t="str">
            <v>Total</v>
          </cell>
          <cell r="W166" t="str">
            <v xml:space="preserve">Percent </v>
          </cell>
          <cell r="Y166" t="str">
            <v>Plan</v>
          </cell>
          <cell r="Z166" t="str">
            <v>Plan</v>
          </cell>
        </row>
        <row r="167">
          <cell r="C167" t="str">
            <v xml:space="preserve"> Marketing Plan</v>
          </cell>
          <cell r="F167" t="str">
            <v>1997/98</v>
          </cell>
          <cell r="H167" t="str">
            <v>1998/99</v>
          </cell>
          <cell r="I167" t="str">
            <v>1998/99</v>
          </cell>
          <cell r="J167" t="str">
            <v>1998/99</v>
          </cell>
          <cell r="L167" t="str">
            <v>Impact</v>
          </cell>
          <cell r="N167" t="str">
            <v>1999/00</v>
          </cell>
          <cell r="O167" t="str">
            <v>1999/00</v>
          </cell>
          <cell r="P167" t="str">
            <v>1999/00</v>
          </cell>
          <cell r="Q167" t="str">
            <v>1999/00</v>
          </cell>
          <cell r="R167" t="str">
            <v>1999/00</v>
          </cell>
          <cell r="S167" t="str">
            <v>1999/00</v>
          </cell>
          <cell r="T167" t="str">
            <v>1999/00</v>
          </cell>
          <cell r="U167" t="str">
            <v>1999/00</v>
          </cell>
          <cell r="W167" t="str">
            <v>Change</v>
          </cell>
          <cell r="Y167" t="str">
            <v>2000/01</v>
          </cell>
          <cell r="Z167" t="str">
            <v>2001/02</v>
          </cell>
        </row>
        <row r="170">
          <cell r="D170" t="str">
            <v>Next Day Envelope</v>
          </cell>
          <cell r="F170">
            <v>607.34087687687691</v>
          </cell>
          <cell r="H170">
            <v>454</v>
          </cell>
          <cell r="I170">
            <v>0</v>
          </cell>
          <cell r="J170">
            <v>22</v>
          </cell>
          <cell r="L170">
            <v>0</v>
          </cell>
          <cell r="N170">
            <v>22</v>
          </cell>
          <cell r="O170">
            <v>0</v>
          </cell>
          <cell r="P170">
            <v>0</v>
          </cell>
          <cell r="Q170">
            <v>0</v>
          </cell>
          <cell r="R170">
            <v>0</v>
          </cell>
          <cell r="S170">
            <v>0</v>
          </cell>
          <cell r="T170">
            <v>0</v>
          </cell>
          <cell r="U170">
            <v>22</v>
          </cell>
          <cell r="W170">
            <v>0</v>
          </cell>
          <cell r="Y170">
            <v>0</v>
          </cell>
          <cell r="Z170">
            <v>0</v>
          </cell>
        </row>
        <row r="171">
          <cell r="D171" t="str">
            <v>Next Day Parcels</v>
          </cell>
          <cell r="F171">
            <v>210</v>
          </cell>
          <cell r="H171">
            <v>193</v>
          </cell>
          <cell r="I171">
            <v>0</v>
          </cell>
          <cell r="J171">
            <v>48</v>
          </cell>
          <cell r="L171">
            <v>0</v>
          </cell>
          <cell r="N171">
            <v>37</v>
          </cell>
          <cell r="O171">
            <v>0</v>
          </cell>
          <cell r="P171">
            <v>0</v>
          </cell>
          <cell r="Q171">
            <v>0</v>
          </cell>
          <cell r="R171">
            <v>0</v>
          </cell>
          <cell r="S171">
            <v>0</v>
          </cell>
          <cell r="T171">
            <v>0</v>
          </cell>
          <cell r="U171">
            <v>37</v>
          </cell>
          <cell r="W171">
            <v>-0.22916666666666666</v>
          </cell>
          <cell r="Y171">
            <v>0</v>
          </cell>
          <cell r="Z171">
            <v>0</v>
          </cell>
        </row>
        <row r="172">
          <cell r="D172" t="str">
            <v>New Next Day Product</v>
          </cell>
          <cell r="F172">
            <v>0</v>
          </cell>
          <cell r="H172">
            <v>0</v>
          </cell>
          <cell r="I172">
            <v>0</v>
          </cell>
          <cell r="J172">
            <v>0</v>
          </cell>
          <cell r="L172">
            <v>0</v>
          </cell>
          <cell r="N172">
            <v>0</v>
          </cell>
          <cell r="O172">
            <v>0</v>
          </cell>
          <cell r="P172">
            <v>0</v>
          </cell>
          <cell r="Q172">
            <v>0</v>
          </cell>
          <cell r="R172">
            <v>0</v>
          </cell>
          <cell r="S172">
            <v>0</v>
          </cell>
          <cell r="T172">
            <v>0</v>
          </cell>
          <cell r="U172">
            <v>0</v>
          </cell>
          <cell r="W172" t="str">
            <v xml:space="preserve">-   </v>
          </cell>
          <cell r="Y172">
            <v>0</v>
          </cell>
          <cell r="Z172">
            <v>0</v>
          </cell>
        </row>
        <row r="173">
          <cell r="D173" t="str">
            <v>Next Day Products</v>
          </cell>
          <cell r="F173">
            <v>817.34087687687691</v>
          </cell>
          <cell r="H173">
            <v>647</v>
          </cell>
          <cell r="I173">
            <v>0</v>
          </cell>
          <cell r="J173">
            <v>70</v>
          </cell>
          <cell r="L173">
            <v>0</v>
          </cell>
          <cell r="N173">
            <v>59</v>
          </cell>
          <cell r="O173">
            <v>0</v>
          </cell>
          <cell r="P173">
            <v>0</v>
          </cell>
          <cell r="Q173">
            <v>0</v>
          </cell>
          <cell r="R173">
            <v>0</v>
          </cell>
          <cell r="S173">
            <v>0</v>
          </cell>
          <cell r="T173">
            <v>0</v>
          </cell>
          <cell r="U173">
            <v>59</v>
          </cell>
          <cell r="W173">
            <v>-0.15714285714285714</v>
          </cell>
          <cell r="Y173">
            <v>0</v>
          </cell>
          <cell r="Z173">
            <v>0</v>
          </cell>
        </row>
        <row r="175">
          <cell r="D175" t="str">
            <v>Economy Parcels</v>
          </cell>
          <cell r="F175">
            <v>2143</v>
          </cell>
          <cell r="H175">
            <v>2322.0054</v>
          </cell>
          <cell r="I175">
            <v>0</v>
          </cell>
          <cell r="J175">
            <v>2667.99</v>
          </cell>
          <cell r="L175">
            <v>409.09180000000015</v>
          </cell>
          <cell r="N175">
            <v>3077.0817999999999</v>
          </cell>
          <cell r="O175">
            <v>301.9984</v>
          </cell>
          <cell r="P175">
            <v>0</v>
          </cell>
          <cell r="Q175">
            <v>0</v>
          </cell>
          <cell r="R175">
            <v>0</v>
          </cell>
          <cell r="S175">
            <v>0</v>
          </cell>
          <cell r="T175">
            <v>0</v>
          </cell>
          <cell r="U175">
            <v>3379.0801999999999</v>
          </cell>
          <cell r="W175">
            <v>0.26652656119400753</v>
          </cell>
          <cell r="Y175">
            <v>3907.5992999999999</v>
          </cell>
          <cell r="Z175">
            <v>4886.6651999999995</v>
          </cell>
        </row>
        <row r="176">
          <cell r="D176" t="str">
            <v>New Economy Parcel Product</v>
          </cell>
          <cell r="F176">
            <v>0</v>
          </cell>
          <cell r="H176">
            <v>0</v>
          </cell>
          <cell r="I176">
            <v>0</v>
          </cell>
          <cell r="J176">
            <v>0</v>
          </cell>
          <cell r="L176">
            <v>0</v>
          </cell>
          <cell r="N176">
            <v>0</v>
          </cell>
          <cell r="O176">
            <v>0</v>
          </cell>
          <cell r="P176">
            <v>0</v>
          </cell>
          <cell r="Q176">
            <v>0</v>
          </cell>
          <cell r="R176">
            <v>0</v>
          </cell>
          <cell r="S176">
            <v>0</v>
          </cell>
          <cell r="T176">
            <v>0</v>
          </cell>
          <cell r="U176">
            <v>0</v>
          </cell>
          <cell r="W176" t="str">
            <v xml:space="preserve">-   </v>
          </cell>
          <cell r="Y176">
            <v>0</v>
          </cell>
          <cell r="Z176">
            <v>0</v>
          </cell>
        </row>
        <row r="177">
          <cell r="D177" t="str">
            <v>Economy Parcels</v>
          </cell>
          <cell r="F177">
            <v>2143</v>
          </cell>
          <cell r="H177">
            <v>2322.0054</v>
          </cell>
          <cell r="I177">
            <v>0</v>
          </cell>
          <cell r="J177">
            <v>2667.99</v>
          </cell>
          <cell r="L177">
            <v>409.09180000000015</v>
          </cell>
          <cell r="N177">
            <v>3077.0817999999999</v>
          </cell>
          <cell r="O177">
            <v>301.9984</v>
          </cell>
          <cell r="P177">
            <v>0</v>
          </cell>
          <cell r="Q177">
            <v>0</v>
          </cell>
          <cell r="R177">
            <v>0</v>
          </cell>
          <cell r="S177">
            <v>0</v>
          </cell>
          <cell r="T177">
            <v>0</v>
          </cell>
          <cell r="U177">
            <v>3379.0801999999999</v>
          </cell>
          <cell r="W177">
            <v>0.26652656119400753</v>
          </cell>
          <cell r="Y177">
            <v>3907.5992999999999</v>
          </cell>
          <cell r="Z177">
            <v>4886.6651999999995</v>
          </cell>
        </row>
        <row r="179">
          <cell r="D179" t="str">
            <v>Overnight Envelopes</v>
          </cell>
          <cell r="F179">
            <v>14385</v>
          </cell>
          <cell r="H179">
            <v>17068.732200000002</v>
          </cell>
          <cell r="I179">
            <v>0</v>
          </cell>
          <cell r="J179">
            <v>17511.8004</v>
          </cell>
          <cell r="L179">
            <v>1435.7061000000031</v>
          </cell>
          <cell r="N179">
            <v>18947.506500000003</v>
          </cell>
          <cell r="O179">
            <v>2080.6206000000002</v>
          </cell>
          <cell r="P179">
            <v>0</v>
          </cell>
          <cell r="Q179">
            <v>0</v>
          </cell>
          <cell r="R179">
            <v>0</v>
          </cell>
          <cell r="S179">
            <v>0</v>
          </cell>
          <cell r="T179">
            <v>0</v>
          </cell>
          <cell r="U179">
            <v>21028.127100000005</v>
          </cell>
          <cell r="W179">
            <v>0.20079755477340896</v>
          </cell>
          <cell r="Y179">
            <v>25361.674079999997</v>
          </cell>
          <cell r="Z179">
            <v>30434.008895999999</v>
          </cell>
        </row>
        <row r="180">
          <cell r="D180" t="str">
            <v>Overnight Parcels</v>
          </cell>
          <cell r="F180">
            <v>30196</v>
          </cell>
          <cell r="H180">
            <v>36521.856</v>
          </cell>
          <cell r="I180">
            <v>0</v>
          </cell>
          <cell r="J180">
            <v>37502.793899999997</v>
          </cell>
          <cell r="L180">
            <v>2374.815300000002</v>
          </cell>
          <cell r="N180">
            <v>39877.609199999999</v>
          </cell>
          <cell r="O180">
            <v>3501.75</v>
          </cell>
          <cell r="P180">
            <v>0</v>
          </cell>
          <cell r="Q180">
            <v>0</v>
          </cell>
          <cell r="R180">
            <v>0</v>
          </cell>
          <cell r="S180">
            <v>0</v>
          </cell>
          <cell r="T180">
            <v>0</v>
          </cell>
          <cell r="U180">
            <v>43379.359199999999</v>
          </cell>
          <cell r="W180">
            <v>0.15669673346656987</v>
          </cell>
          <cell r="Y180">
            <v>50811.900499999996</v>
          </cell>
          <cell r="Z180">
            <v>56715.743999999992</v>
          </cell>
        </row>
        <row r="181">
          <cell r="D181" t="str">
            <v>New Overnight Product</v>
          </cell>
          <cell r="F181">
            <v>0</v>
          </cell>
          <cell r="H181">
            <v>0</v>
          </cell>
          <cell r="I181">
            <v>0</v>
          </cell>
          <cell r="J181">
            <v>0</v>
          </cell>
          <cell r="L181">
            <v>0</v>
          </cell>
          <cell r="N181">
            <v>0</v>
          </cell>
          <cell r="O181">
            <v>0</v>
          </cell>
          <cell r="P181">
            <v>0</v>
          </cell>
          <cell r="Q181">
            <v>0</v>
          </cell>
          <cell r="R181">
            <v>0</v>
          </cell>
          <cell r="S181">
            <v>0</v>
          </cell>
          <cell r="T181">
            <v>0</v>
          </cell>
          <cell r="U181">
            <v>0</v>
          </cell>
          <cell r="W181" t="str">
            <v xml:space="preserve">-   </v>
          </cell>
          <cell r="Y181">
            <v>0</v>
          </cell>
          <cell r="Z181">
            <v>0</v>
          </cell>
        </row>
        <row r="182">
          <cell r="D182" t="str">
            <v>Overnight Products</v>
          </cell>
          <cell r="F182">
            <v>44581</v>
          </cell>
          <cell r="H182">
            <v>53590.588199999998</v>
          </cell>
          <cell r="I182">
            <v>0</v>
          </cell>
          <cell r="J182">
            <v>55014.594299999997</v>
          </cell>
          <cell r="L182">
            <v>3810.5214000000051</v>
          </cell>
          <cell r="N182">
            <v>58825.115700000002</v>
          </cell>
          <cell r="O182">
            <v>5582.3706000000002</v>
          </cell>
          <cell r="P182">
            <v>0</v>
          </cell>
          <cell r="Q182">
            <v>0</v>
          </cell>
          <cell r="R182">
            <v>0</v>
          </cell>
          <cell r="S182">
            <v>0</v>
          </cell>
          <cell r="T182">
            <v>0</v>
          </cell>
          <cell r="U182">
            <v>64407.486300000004</v>
          </cell>
          <cell r="W182">
            <v>0.17073454997740495</v>
          </cell>
          <cell r="Y182">
            <v>76173.574579999986</v>
          </cell>
          <cell r="Z182">
            <v>87149.752895999991</v>
          </cell>
        </row>
        <row r="184">
          <cell r="D184" t="str">
            <v>SUB-TOTAL 1</v>
          </cell>
          <cell r="F184">
            <v>47541.340876876879</v>
          </cell>
          <cell r="H184">
            <v>56559.5936</v>
          </cell>
          <cell r="I184">
            <v>0</v>
          </cell>
          <cell r="J184">
            <v>57752.584299999995</v>
          </cell>
          <cell r="L184">
            <v>4219.6132000000052</v>
          </cell>
          <cell r="N184">
            <v>61961.197500000002</v>
          </cell>
          <cell r="O184">
            <v>5884.3690000000006</v>
          </cell>
          <cell r="P184">
            <v>0</v>
          </cell>
          <cell r="Q184">
            <v>0</v>
          </cell>
          <cell r="R184">
            <v>0</v>
          </cell>
          <cell r="S184">
            <v>0</v>
          </cell>
          <cell r="T184">
            <v>0</v>
          </cell>
          <cell r="U184">
            <v>67845.566500000001</v>
          </cell>
          <cell r="W184">
            <v>0.17476243396436211</v>
          </cell>
          <cell r="Y184">
            <v>80081.173879999988</v>
          </cell>
          <cell r="Z184">
            <v>92036.418095999994</v>
          </cell>
        </row>
        <row r="186">
          <cell r="D186" t="str">
            <v>Pick Up Mail</v>
          </cell>
          <cell r="F186">
            <v>1346</v>
          </cell>
          <cell r="H186">
            <v>1471.8635999999999</v>
          </cell>
          <cell r="I186">
            <v>0</v>
          </cell>
          <cell r="J186">
            <v>1469.991</v>
          </cell>
          <cell r="L186">
            <v>119.8463999999999</v>
          </cell>
          <cell r="N186">
            <v>1589.8373999999999</v>
          </cell>
          <cell r="O186">
            <v>0</v>
          </cell>
          <cell r="P186">
            <v>0</v>
          </cell>
          <cell r="Q186">
            <v>0</v>
          </cell>
          <cell r="R186">
            <v>0</v>
          </cell>
          <cell r="S186">
            <v>0</v>
          </cell>
          <cell r="T186">
            <v>0</v>
          </cell>
          <cell r="U186">
            <v>1589.8373999999999</v>
          </cell>
          <cell r="W186">
            <v>8.1528662420382106E-2</v>
          </cell>
          <cell r="Y186">
            <v>1717.1741999999999</v>
          </cell>
          <cell r="Z186">
            <v>1853.874</v>
          </cell>
        </row>
        <row r="187">
          <cell r="D187" t="str">
            <v>Delivery Mail</v>
          </cell>
          <cell r="F187">
            <v>1428</v>
          </cell>
          <cell r="H187">
            <v>1471.8635999999999</v>
          </cell>
          <cell r="I187">
            <v>0</v>
          </cell>
          <cell r="J187">
            <v>1471.8635999999999</v>
          </cell>
          <cell r="L187">
            <v>119.84640000000013</v>
          </cell>
          <cell r="N187">
            <v>1591.71</v>
          </cell>
          <cell r="O187">
            <v>0</v>
          </cell>
          <cell r="P187">
            <v>0</v>
          </cell>
          <cell r="Q187">
            <v>0</v>
          </cell>
          <cell r="R187">
            <v>0</v>
          </cell>
          <cell r="S187">
            <v>0</v>
          </cell>
          <cell r="T187">
            <v>0</v>
          </cell>
          <cell r="U187">
            <v>1591.71</v>
          </cell>
          <cell r="W187">
            <v>8.1424936386768537E-2</v>
          </cell>
          <cell r="Y187">
            <v>1717.1741999999999</v>
          </cell>
          <cell r="Z187">
            <v>1853.874</v>
          </cell>
        </row>
        <row r="188">
          <cell r="D188" t="str">
            <v>Other Mail Service</v>
          </cell>
          <cell r="F188">
            <v>0</v>
          </cell>
          <cell r="H188">
            <v>0</v>
          </cell>
          <cell r="I188">
            <v>0</v>
          </cell>
          <cell r="J188">
            <v>0</v>
          </cell>
          <cell r="L188">
            <v>0</v>
          </cell>
          <cell r="N188">
            <v>0</v>
          </cell>
          <cell r="O188">
            <v>0</v>
          </cell>
          <cell r="P188">
            <v>0</v>
          </cell>
          <cell r="Q188">
            <v>0</v>
          </cell>
          <cell r="R188">
            <v>0</v>
          </cell>
          <cell r="S188">
            <v>0</v>
          </cell>
          <cell r="T188">
            <v>0</v>
          </cell>
          <cell r="U188">
            <v>0</v>
          </cell>
          <cell r="W188" t="str">
            <v xml:space="preserve">-   </v>
          </cell>
          <cell r="Y188">
            <v>0</v>
          </cell>
          <cell r="Z188">
            <v>0</v>
          </cell>
        </row>
        <row r="189">
          <cell r="D189" t="str">
            <v>Overnight Interbranch</v>
          </cell>
          <cell r="F189">
            <v>3160</v>
          </cell>
          <cell r="H189">
            <v>3378.9836000000005</v>
          </cell>
          <cell r="I189">
            <v>0</v>
          </cell>
          <cell r="J189">
            <v>3556</v>
          </cell>
          <cell r="L189">
            <v>238.125</v>
          </cell>
          <cell r="N189">
            <v>3794.125</v>
          </cell>
          <cell r="O189">
            <v>339.25</v>
          </cell>
          <cell r="P189">
            <v>0</v>
          </cell>
          <cell r="Q189">
            <v>0</v>
          </cell>
          <cell r="R189">
            <v>0</v>
          </cell>
          <cell r="S189">
            <v>0</v>
          </cell>
          <cell r="T189">
            <v>0</v>
          </cell>
          <cell r="U189">
            <v>4133.375</v>
          </cell>
          <cell r="W189">
            <v>0.16236642294713161</v>
          </cell>
          <cell r="Y189">
            <v>4892.9831999999997</v>
          </cell>
          <cell r="Z189">
            <v>5625.7488000000003</v>
          </cell>
        </row>
        <row r="190">
          <cell r="D190" t="str">
            <v>SUB-TOTAL 2</v>
          </cell>
          <cell r="F190">
            <v>5934</v>
          </cell>
          <cell r="H190">
            <v>6322.7108000000007</v>
          </cell>
          <cell r="I190">
            <v>0</v>
          </cell>
          <cell r="J190">
            <v>6497.8545999999997</v>
          </cell>
          <cell r="L190">
            <v>477.81780000000003</v>
          </cell>
          <cell r="N190">
            <v>6975.6723999999995</v>
          </cell>
          <cell r="O190">
            <v>339.25</v>
          </cell>
          <cell r="P190">
            <v>0</v>
          </cell>
          <cell r="Q190">
            <v>0</v>
          </cell>
          <cell r="R190">
            <v>0</v>
          </cell>
          <cell r="S190">
            <v>0</v>
          </cell>
          <cell r="T190">
            <v>0</v>
          </cell>
          <cell r="U190">
            <v>7314.9223999999995</v>
          </cell>
          <cell r="W190">
            <v>0.12574424179943944</v>
          </cell>
          <cell r="Y190">
            <v>8327.3315999999995</v>
          </cell>
          <cell r="Z190">
            <v>9333.4968000000008</v>
          </cell>
        </row>
        <row r="192">
          <cell r="D192" t="str">
            <v>TOTAL COURIER</v>
          </cell>
          <cell r="F192">
            <v>53475.340876876879</v>
          </cell>
          <cell r="H192">
            <v>62882.304400000001</v>
          </cell>
          <cell r="I192">
            <v>0</v>
          </cell>
          <cell r="J192">
            <v>64250.438899999994</v>
          </cell>
          <cell r="L192">
            <v>4697.431000000005</v>
          </cell>
          <cell r="N192">
            <v>68936.869900000005</v>
          </cell>
          <cell r="O192">
            <v>6223.6190000000006</v>
          </cell>
          <cell r="P192">
            <v>0</v>
          </cell>
          <cell r="Q192">
            <v>0</v>
          </cell>
          <cell r="R192">
            <v>0</v>
          </cell>
          <cell r="S192">
            <v>0</v>
          </cell>
          <cell r="T192">
            <v>0</v>
          </cell>
          <cell r="U192">
            <v>75160.488899999997</v>
          </cell>
          <cell r="W192">
            <v>0.16980506572072621</v>
          </cell>
          <cell r="Y192">
            <v>88408.505479999993</v>
          </cell>
          <cell r="Z192">
            <v>101369.914896</v>
          </cell>
        </row>
        <row r="194">
          <cell r="D194" t="str">
            <v>Telegrams</v>
          </cell>
          <cell r="F194">
            <v>0</v>
          </cell>
          <cell r="H194">
            <v>0</v>
          </cell>
          <cell r="I194">
            <v>0</v>
          </cell>
          <cell r="J194">
            <v>0</v>
          </cell>
          <cell r="L194">
            <v>0</v>
          </cell>
          <cell r="N194">
            <v>0</v>
          </cell>
          <cell r="O194">
            <v>0</v>
          </cell>
          <cell r="P194">
            <v>0</v>
          </cell>
          <cell r="Q194">
            <v>0</v>
          </cell>
          <cell r="R194">
            <v>0</v>
          </cell>
          <cell r="S194">
            <v>0</v>
          </cell>
          <cell r="T194">
            <v>0</v>
          </cell>
          <cell r="U194">
            <v>0</v>
          </cell>
          <cell r="W194" t="str">
            <v xml:space="preserve">-   </v>
          </cell>
          <cell r="Y194">
            <v>0</v>
          </cell>
          <cell r="Z194">
            <v>0</v>
          </cell>
        </row>
        <row r="195">
          <cell r="D195" t="str">
            <v>Registered Dom</v>
          </cell>
          <cell r="F195">
            <v>806</v>
          </cell>
          <cell r="H195">
            <v>896.98399999999992</v>
          </cell>
          <cell r="I195">
            <v>0</v>
          </cell>
          <cell r="J195">
            <v>791.00099999999986</v>
          </cell>
          <cell r="L195">
            <v>-48.608999999999924</v>
          </cell>
          <cell r="N195">
            <v>742.39199999999994</v>
          </cell>
          <cell r="O195">
            <v>0</v>
          </cell>
          <cell r="P195">
            <v>0</v>
          </cell>
          <cell r="Q195">
            <v>0</v>
          </cell>
          <cell r="R195">
            <v>0</v>
          </cell>
          <cell r="S195">
            <v>0</v>
          </cell>
          <cell r="T195">
            <v>0</v>
          </cell>
          <cell r="U195">
            <v>742.39199999999994</v>
          </cell>
          <cell r="W195">
            <v>-6.1452513966480361E-2</v>
          </cell>
          <cell r="Y195">
            <v>408.31559999999996</v>
          </cell>
          <cell r="Z195">
            <v>0</v>
          </cell>
        </row>
        <row r="196">
          <cell r="D196" t="str">
            <v>New Product</v>
          </cell>
          <cell r="F196">
            <v>0</v>
          </cell>
          <cell r="H196">
            <v>0</v>
          </cell>
          <cell r="I196">
            <v>0</v>
          </cell>
          <cell r="J196">
            <v>0</v>
          </cell>
          <cell r="L196">
            <v>0</v>
          </cell>
          <cell r="N196">
            <v>0</v>
          </cell>
          <cell r="O196">
            <v>0</v>
          </cell>
          <cell r="P196">
            <v>0</v>
          </cell>
          <cell r="Q196">
            <v>0</v>
          </cell>
          <cell r="R196">
            <v>0</v>
          </cell>
          <cell r="S196">
            <v>0</v>
          </cell>
          <cell r="T196">
            <v>0</v>
          </cell>
          <cell r="U196">
            <v>0</v>
          </cell>
          <cell r="W196" t="str">
            <v xml:space="preserve">-   </v>
          </cell>
          <cell r="Y196">
            <v>0</v>
          </cell>
          <cell r="Z196">
            <v>0</v>
          </cell>
        </row>
        <row r="197">
          <cell r="F197">
            <v>806</v>
          </cell>
          <cell r="H197">
            <v>896.98399999999992</v>
          </cell>
          <cell r="I197">
            <v>0</v>
          </cell>
          <cell r="J197">
            <v>791.00099999999986</v>
          </cell>
          <cell r="L197">
            <v>-48.608999999999924</v>
          </cell>
          <cell r="N197">
            <v>742.39199999999994</v>
          </cell>
          <cell r="O197">
            <v>0</v>
          </cell>
          <cell r="P197">
            <v>0</v>
          </cell>
          <cell r="Q197">
            <v>0</v>
          </cell>
          <cell r="R197">
            <v>0</v>
          </cell>
          <cell r="S197">
            <v>0</v>
          </cell>
          <cell r="T197">
            <v>0</v>
          </cell>
          <cell r="U197">
            <v>742.39199999999994</v>
          </cell>
          <cell r="W197">
            <v>-6.1452513966480361E-2</v>
          </cell>
          <cell r="Y197">
            <v>408.31559999999996</v>
          </cell>
          <cell r="Z197">
            <v>0</v>
          </cell>
        </row>
        <row r="199">
          <cell r="D199" t="str">
            <v>CP Other 1</v>
          </cell>
          <cell r="F199">
            <v>9247</v>
          </cell>
          <cell r="H199">
            <v>11042</v>
          </cell>
          <cell r="I199">
            <v>0</v>
          </cell>
          <cell r="J199">
            <v>11874</v>
          </cell>
          <cell r="L199">
            <v>405</v>
          </cell>
          <cell r="N199">
            <v>12279</v>
          </cell>
          <cell r="O199">
            <v>207</v>
          </cell>
          <cell r="P199">
            <v>0</v>
          </cell>
          <cell r="Q199">
            <v>0</v>
          </cell>
          <cell r="R199">
            <v>0</v>
          </cell>
          <cell r="S199">
            <v>0</v>
          </cell>
          <cell r="T199">
            <v>0</v>
          </cell>
          <cell r="U199">
            <v>12486</v>
          </cell>
          <cell r="W199">
            <v>5.1541182415361292E-2</v>
          </cell>
          <cell r="Y199">
            <v>12787</v>
          </cell>
          <cell r="Z199">
            <v>13090</v>
          </cell>
        </row>
        <row r="200">
          <cell r="D200" t="str">
            <v>CP Other 2</v>
          </cell>
          <cell r="F200">
            <v>0</v>
          </cell>
          <cell r="H200">
            <v>0</v>
          </cell>
          <cell r="I200">
            <v>0</v>
          </cell>
          <cell r="J200">
            <v>0</v>
          </cell>
          <cell r="L200">
            <v>0</v>
          </cell>
          <cell r="N200">
            <v>0</v>
          </cell>
          <cell r="O200">
            <v>0</v>
          </cell>
          <cell r="P200">
            <v>0</v>
          </cell>
          <cell r="Q200">
            <v>0</v>
          </cell>
          <cell r="R200">
            <v>0</v>
          </cell>
          <cell r="S200">
            <v>0</v>
          </cell>
          <cell r="T200">
            <v>0</v>
          </cell>
          <cell r="U200">
            <v>0</v>
          </cell>
          <cell r="W200" t="str">
            <v xml:space="preserve">-   </v>
          </cell>
          <cell r="Y200">
            <v>0</v>
          </cell>
          <cell r="Z200">
            <v>0</v>
          </cell>
        </row>
        <row r="201">
          <cell r="D201" t="str">
            <v>CP Other 3</v>
          </cell>
          <cell r="F201">
            <v>0</v>
          </cell>
          <cell r="H201">
            <v>0</v>
          </cell>
          <cell r="I201">
            <v>0</v>
          </cell>
          <cell r="J201">
            <v>0</v>
          </cell>
          <cell r="L201">
            <v>0</v>
          </cell>
          <cell r="N201">
            <v>0</v>
          </cell>
          <cell r="O201">
            <v>0</v>
          </cell>
          <cell r="P201">
            <v>0</v>
          </cell>
          <cell r="Q201">
            <v>0</v>
          </cell>
          <cell r="R201">
            <v>0</v>
          </cell>
          <cell r="S201">
            <v>0</v>
          </cell>
          <cell r="T201">
            <v>0</v>
          </cell>
          <cell r="U201">
            <v>0</v>
          </cell>
          <cell r="W201" t="str">
            <v xml:space="preserve">-   </v>
          </cell>
          <cell r="Y201">
            <v>0</v>
          </cell>
          <cell r="Z201">
            <v>0</v>
          </cell>
        </row>
        <row r="202">
          <cell r="D202" t="str">
            <v>CorierPost Other</v>
          </cell>
          <cell r="F202">
            <v>9247</v>
          </cell>
          <cell r="H202">
            <v>11042</v>
          </cell>
          <cell r="I202">
            <v>0</v>
          </cell>
          <cell r="J202">
            <v>11874</v>
          </cell>
          <cell r="L202">
            <v>405</v>
          </cell>
          <cell r="N202">
            <v>12279</v>
          </cell>
          <cell r="O202">
            <v>207</v>
          </cell>
          <cell r="P202">
            <v>0</v>
          </cell>
          <cell r="Q202">
            <v>0</v>
          </cell>
          <cell r="R202">
            <v>0</v>
          </cell>
          <cell r="S202">
            <v>0</v>
          </cell>
          <cell r="T202">
            <v>0</v>
          </cell>
          <cell r="U202">
            <v>12486</v>
          </cell>
          <cell r="Y202">
            <v>12787</v>
          </cell>
          <cell r="Z202">
            <v>13090</v>
          </cell>
        </row>
        <row r="204">
          <cell r="D204" t="str">
            <v>Total CourierPost (excl Large parcels)</v>
          </cell>
          <cell r="F204">
            <v>63528.340876876879</v>
          </cell>
          <cell r="H204">
            <v>74821.288400000005</v>
          </cell>
          <cell r="I204">
            <v>0</v>
          </cell>
          <cell r="J204">
            <v>76915.439899999998</v>
          </cell>
          <cell r="L204">
            <v>5053.8220000000056</v>
          </cell>
          <cell r="N204">
            <v>81958.261900000012</v>
          </cell>
          <cell r="O204">
            <v>6430.6190000000006</v>
          </cell>
          <cell r="P204">
            <v>0</v>
          </cell>
          <cell r="Q204">
            <v>0</v>
          </cell>
          <cell r="R204">
            <v>0</v>
          </cell>
          <cell r="S204">
            <v>0</v>
          </cell>
          <cell r="T204">
            <v>0</v>
          </cell>
          <cell r="U204">
            <v>88388.880899999989</v>
          </cell>
          <cell r="W204">
            <v>0.14916954274612412</v>
          </cell>
          <cell r="Y204">
            <v>88816.821079999994</v>
          </cell>
          <cell r="Z204">
            <v>101369.914896</v>
          </cell>
        </row>
        <row r="206">
          <cell r="D206" t="str">
            <v>New Product</v>
          </cell>
          <cell r="F206">
            <v>0</v>
          </cell>
          <cell r="H206">
            <v>0</v>
          </cell>
          <cell r="I206">
            <v>0</v>
          </cell>
          <cell r="J206">
            <v>0</v>
          </cell>
          <cell r="L206">
            <v>0</v>
          </cell>
          <cell r="N206">
            <v>0</v>
          </cell>
          <cell r="O206">
            <v>0</v>
          </cell>
          <cell r="P206">
            <v>0</v>
          </cell>
          <cell r="Q206">
            <v>0</v>
          </cell>
          <cell r="R206">
            <v>0</v>
          </cell>
          <cell r="S206">
            <v>0</v>
          </cell>
          <cell r="T206">
            <v>0</v>
          </cell>
          <cell r="U206">
            <v>0</v>
          </cell>
          <cell r="W206" t="str">
            <v xml:space="preserve">-   </v>
          </cell>
          <cell r="Y206">
            <v>0</v>
          </cell>
          <cell r="Z206">
            <v>0</v>
          </cell>
        </row>
        <row r="207">
          <cell r="D207" t="str">
            <v>Post Large Parcels</v>
          </cell>
          <cell r="F207">
            <v>14044</v>
          </cell>
          <cell r="H207">
            <v>14844.052715999998</v>
          </cell>
          <cell r="I207">
            <v>0</v>
          </cell>
          <cell r="J207">
            <v>10595.138245999999</v>
          </cell>
          <cell r="L207">
            <v>0</v>
          </cell>
          <cell r="N207">
            <v>10595.138245999999</v>
          </cell>
          <cell r="O207">
            <v>0</v>
          </cell>
          <cell r="P207">
            <v>697.47719999999993</v>
          </cell>
          <cell r="Q207">
            <v>0</v>
          </cell>
          <cell r="R207">
            <v>0</v>
          </cell>
          <cell r="S207">
            <v>0</v>
          </cell>
          <cell r="T207">
            <v>0</v>
          </cell>
          <cell r="U207">
            <v>11292.615445999998</v>
          </cell>
          <cell r="W207">
            <v>6.5829929143521954E-2</v>
          </cell>
          <cell r="Y207">
            <v>11793.095887999998</v>
          </cell>
          <cell r="Z207">
            <v>12735.068584000001</v>
          </cell>
        </row>
        <row r="208">
          <cell r="D208" t="str">
            <v>FastPost Large Parcels</v>
          </cell>
          <cell r="F208">
            <v>3132</v>
          </cell>
          <cell r="H208">
            <v>3459.9801600000005</v>
          </cell>
          <cell r="I208">
            <v>0</v>
          </cell>
          <cell r="J208">
            <v>3047.4917200000004</v>
          </cell>
          <cell r="L208">
            <v>0</v>
          </cell>
          <cell r="N208">
            <v>3047.4917200000004</v>
          </cell>
          <cell r="O208">
            <v>0</v>
          </cell>
          <cell r="P208">
            <v>176.85849999999999</v>
          </cell>
          <cell r="Q208">
            <v>0</v>
          </cell>
          <cell r="R208">
            <v>0</v>
          </cell>
          <cell r="S208">
            <v>0</v>
          </cell>
          <cell r="T208">
            <v>0</v>
          </cell>
          <cell r="U208">
            <v>3224.3502200000003</v>
          </cell>
          <cell r="W208">
            <v>5.8034119941759776E-2</v>
          </cell>
          <cell r="Y208">
            <v>1414.8679999999999</v>
          </cell>
          <cell r="Z208">
            <v>353.71699999999998</v>
          </cell>
        </row>
        <row r="209">
          <cell r="D209" t="str">
            <v>Large Parcels</v>
          </cell>
          <cell r="F209">
            <v>17176</v>
          </cell>
          <cell r="H209">
            <v>18304.032875999997</v>
          </cell>
          <cell r="I209">
            <v>0</v>
          </cell>
          <cell r="J209">
            <v>13642.629965999999</v>
          </cell>
          <cell r="L209">
            <v>0</v>
          </cell>
          <cell r="N209">
            <v>13642.629965999999</v>
          </cell>
          <cell r="O209">
            <v>0</v>
          </cell>
          <cell r="P209">
            <v>874.33569999999986</v>
          </cell>
          <cell r="Q209">
            <v>0</v>
          </cell>
          <cell r="R209">
            <v>0</v>
          </cell>
          <cell r="S209">
            <v>0</v>
          </cell>
          <cell r="T209">
            <v>0</v>
          </cell>
          <cell r="U209">
            <v>14516.965665999998</v>
          </cell>
          <cell r="W209">
            <v>6.408850069077654E-2</v>
          </cell>
          <cell r="Y209">
            <v>13207.963887999998</v>
          </cell>
          <cell r="Z209">
            <v>13088.785584000001</v>
          </cell>
        </row>
        <row r="211">
          <cell r="D211" t="str">
            <v>Total CourierPost</v>
          </cell>
          <cell r="F211">
            <v>80704.340876876871</v>
          </cell>
          <cell r="H211">
            <v>93125.321276000002</v>
          </cell>
          <cell r="I211">
            <v>0</v>
          </cell>
          <cell r="J211">
            <v>90558.069865999991</v>
          </cell>
          <cell r="L211">
            <v>5053.8220000000056</v>
          </cell>
          <cell r="N211">
            <v>95600.891866000005</v>
          </cell>
          <cell r="O211">
            <v>6430.6190000000006</v>
          </cell>
          <cell r="P211">
            <v>874.33569999999986</v>
          </cell>
          <cell r="Q211">
            <v>0</v>
          </cell>
          <cell r="R211">
            <v>0</v>
          </cell>
          <cell r="S211">
            <v>0</v>
          </cell>
          <cell r="T211">
            <v>0</v>
          </cell>
          <cell r="U211">
            <v>102905.84656599999</v>
          </cell>
          <cell r="W211">
            <v>0.13635203045152328</v>
          </cell>
          <cell r="Y211">
            <v>101603.82107999999</v>
          </cell>
          <cell r="Z211">
            <v>114459.914896</v>
          </cell>
        </row>
        <row r="216">
          <cell r="B216" t="str">
            <v>CourierPost Postage</v>
          </cell>
        </row>
        <row r="217">
          <cell r="B217" t="str">
            <v>Strategic/Influencers Revenue ($000's)</v>
          </cell>
        </row>
        <row r="219">
          <cell r="C219" t="str">
            <v>Strategic/Influencers Revenue ($000's)</v>
          </cell>
          <cell r="F219" t="str">
            <v>Actual</v>
          </cell>
          <cell r="H219" t="str">
            <v>Budget</v>
          </cell>
          <cell r="I219" t="str">
            <v>Target</v>
          </cell>
          <cell r="J219" t="str">
            <v>Outturn</v>
          </cell>
          <cell r="L219" t="str">
            <v>Dereg/Eco</v>
          </cell>
          <cell r="N219" t="str">
            <v>Base</v>
          </cell>
          <cell r="O219" t="str">
            <v>M1</v>
          </cell>
          <cell r="P219" t="str">
            <v>M2</v>
          </cell>
          <cell r="Q219" t="str">
            <v>M3</v>
          </cell>
          <cell r="R219" t="str">
            <v>M4</v>
          </cell>
          <cell r="S219" t="str">
            <v>M5</v>
          </cell>
          <cell r="T219" t="str">
            <v>M6</v>
          </cell>
          <cell r="U219" t="str">
            <v>Total</v>
          </cell>
          <cell r="W219" t="str">
            <v xml:space="preserve">Percent </v>
          </cell>
          <cell r="Y219" t="str">
            <v>Plan</v>
          </cell>
          <cell r="Z219" t="str">
            <v>Plan</v>
          </cell>
        </row>
        <row r="220">
          <cell r="C220" t="str">
            <v xml:space="preserve"> Marketing Plan</v>
          </cell>
          <cell r="F220" t="str">
            <v>1997/98</v>
          </cell>
          <cell r="H220" t="str">
            <v>1998/99</v>
          </cell>
          <cell r="I220" t="str">
            <v>1998/99</v>
          </cell>
          <cell r="J220" t="str">
            <v>1998/99</v>
          </cell>
          <cell r="L220" t="str">
            <v>Impact</v>
          </cell>
          <cell r="N220" t="str">
            <v>1999/00</v>
          </cell>
          <cell r="O220" t="str">
            <v>1999/00</v>
          </cell>
          <cell r="P220" t="str">
            <v>1999/00</v>
          </cell>
          <cell r="Q220" t="str">
            <v>1999/00</v>
          </cell>
          <cell r="R220" t="str">
            <v>1999/00</v>
          </cell>
          <cell r="S220" t="str">
            <v>1999/00</v>
          </cell>
          <cell r="T220" t="str">
            <v>1999/00</v>
          </cell>
          <cell r="U220" t="str">
            <v>1999/00</v>
          </cell>
          <cell r="W220" t="str">
            <v>Change</v>
          </cell>
          <cell r="Y220" t="str">
            <v>2000/01</v>
          </cell>
          <cell r="Z220" t="str">
            <v>2001/02</v>
          </cell>
        </row>
        <row r="223">
          <cell r="D223" t="str">
            <v>Next Day Envelope</v>
          </cell>
          <cell r="F223">
            <v>0</v>
          </cell>
          <cell r="H223">
            <v>0</v>
          </cell>
          <cell r="I223">
            <v>0</v>
          </cell>
          <cell r="J223">
            <v>0</v>
          </cell>
          <cell r="L223">
            <v>0</v>
          </cell>
          <cell r="N223">
            <v>0</v>
          </cell>
          <cell r="O223">
            <v>0</v>
          </cell>
          <cell r="P223">
            <v>0</v>
          </cell>
          <cell r="Q223">
            <v>0</v>
          </cell>
          <cell r="R223">
            <v>0</v>
          </cell>
          <cell r="S223">
            <v>0</v>
          </cell>
          <cell r="T223">
            <v>0</v>
          </cell>
          <cell r="U223">
            <v>0</v>
          </cell>
          <cell r="W223" t="str">
            <v xml:space="preserve">-   </v>
          </cell>
          <cell r="Y223">
            <v>0</v>
          </cell>
          <cell r="Z223">
            <v>0</v>
          </cell>
        </row>
        <row r="224">
          <cell r="D224" t="str">
            <v>Next Day Parcels</v>
          </cell>
          <cell r="F224">
            <v>0</v>
          </cell>
          <cell r="H224">
            <v>0</v>
          </cell>
          <cell r="I224">
            <v>0</v>
          </cell>
          <cell r="J224">
            <v>0</v>
          </cell>
          <cell r="L224">
            <v>0</v>
          </cell>
          <cell r="N224">
            <v>0</v>
          </cell>
          <cell r="O224">
            <v>0</v>
          </cell>
          <cell r="P224">
            <v>0</v>
          </cell>
          <cell r="Q224">
            <v>0</v>
          </cell>
          <cell r="R224">
            <v>0</v>
          </cell>
          <cell r="S224">
            <v>0</v>
          </cell>
          <cell r="T224">
            <v>0</v>
          </cell>
          <cell r="U224">
            <v>0</v>
          </cell>
          <cell r="W224" t="str">
            <v xml:space="preserve">-   </v>
          </cell>
          <cell r="Y224">
            <v>0</v>
          </cell>
          <cell r="Z224">
            <v>0</v>
          </cell>
        </row>
        <row r="225">
          <cell r="D225" t="str">
            <v>New Next Day Product</v>
          </cell>
          <cell r="F225">
            <v>0</v>
          </cell>
          <cell r="H225">
            <v>0</v>
          </cell>
          <cell r="I225">
            <v>0</v>
          </cell>
          <cell r="J225">
            <v>0</v>
          </cell>
          <cell r="L225">
            <v>0</v>
          </cell>
          <cell r="N225">
            <v>0</v>
          </cell>
          <cell r="O225">
            <v>0</v>
          </cell>
          <cell r="P225">
            <v>0</v>
          </cell>
          <cell r="Q225">
            <v>0</v>
          </cell>
          <cell r="R225">
            <v>0</v>
          </cell>
          <cell r="S225">
            <v>0</v>
          </cell>
          <cell r="T225">
            <v>0</v>
          </cell>
          <cell r="U225">
            <v>0</v>
          </cell>
          <cell r="W225" t="str">
            <v xml:space="preserve">-   </v>
          </cell>
          <cell r="Y225">
            <v>0</v>
          </cell>
          <cell r="Z225">
            <v>0</v>
          </cell>
        </row>
        <row r="226">
          <cell r="D226" t="str">
            <v>Next Day Products</v>
          </cell>
          <cell r="F226">
            <v>0</v>
          </cell>
          <cell r="H226">
            <v>0</v>
          </cell>
          <cell r="I226">
            <v>0</v>
          </cell>
          <cell r="J226">
            <v>0</v>
          </cell>
          <cell r="L226">
            <v>0</v>
          </cell>
          <cell r="N226">
            <v>0</v>
          </cell>
          <cell r="O226">
            <v>0</v>
          </cell>
          <cell r="P226">
            <v>0</v>
          </cell>
          <cell r="Q226">
            <v>0</v>
          </cell>
          <cell r="R226">
            <v>0</v>
          </cell>
          <cell r="S226">
            <v>0</v>
          </cell>
          <cell r="T226">
            <v>0</v>
          </cell>
          <cell r="U226">
            <v>0</v>
          </cell>
          <cell r="W226" t="str">
            <v xml:space="preserve">-   </v>
          </cell>
          <cell r="Y226">
            <v>0</v>
          </cell>
          <cell r="Z226">
            <v>0</v>
          </cell>
        </row>
        <row r="228">
          <cell r="D228" t="str">
            <v>Economy Parcels</v>
          </cell>
          <cell r="F228">
            <v>0</v>
          </cell>
          <cell r="H228">
            <v>0</v>
          </cell>
          <cell r="I228">
            <v>0</v>
          </cell>
          <cell r="J228">
            <v>0</v>
          </cell>
          <cell r="L228">
            <v>0</v>
          </cell>
          <cell r="N228">
            <v>0</v>
          </cell>
          <cell r="O228">
            <v>0</v>
          </cell>
          <cell r="P228">
            <v>0</v>
          </cell>
          <cell r="Q228">
            <v>0</v>
          </cell>
          <cell r="R228">
            <v>0</v>
          </cell>
          <cell r="S228">
            <v>0</v>
          </cell>
          <cell r="T228">
            <v>0</v>
          </cell>
          <cell r="U228">
            <v>0</v>
          </cell>
          <cell r="W228" t="str">
            <v xml:space="preserve">-   </v>
          </cell>
          <cell r="Y228">
            <v>0</v>
          </cell>
          <cell r="Z228">
            <v>0</v>
          </cell>
        </row>
        <row r="229">
          <cell r="D229" t="str">
            <v>New Economy Parcel Product</v>
          </cell>
          <cell r="F229">
            <v>0</v>
          </cell>
          <cell r="H229">
            <v>0</v>
          </cell>
          <cell r="I229">
            <v>0</v>
          </cell>
          <cell r="J229">
            <v>0</v>
          </cell>
          <cell r="L229">
            <v>0</v>
          </cell>
          <cell r="N229">
            <v>0</v>
          </cell>
          <cell r="O229">
            <v>0</v>
          </cell>
          <cell r="P229">
            <v>0</v>
          </cell>
          <cell r="Q229">
            <v>0</v>
          </cell>
          <cell r="R229">
            <v>0</v>
          </cell>
          <cell r="S229">
            <v>0</v>
          </cell>
          <cell r="T229">
            <v>0</v>
          </cell>
          <cell r="U229">
            <v>0</v>
          </cell>
          <cell r="W229" t="str">
            <v xml:space="preserve">-   </v>
          </cell>
          <cell r="Y229">
            <v>0</v>
          </cell>
          <cell r="Z229">
            <v>0</v>
          </cell>
        </row>
        <row r="230">
          <cell r="D230" t="str">
            <v>Economy Parcels</v>
          </cell>
          <cell r="F230">
            <v>0</v>
          </cell>
          <cell r="H230">
            <v>0</v>
          </cell>
          <cell r="I230">
            <v>0</v>
          </cell>
          <cell r="J230">
            <v>0</v>
          </cell>
          <cell r="L230">
            <v>0</v>
          </cell>
          <cell r="N230">
            <v>0</v>
          </cell>
          <cell r="O230">
            <v>0</v>
          </cell>
          <cell r="P230">
            <v>0</v>
          </cell>
          <cell r="Q230">
            <v>0</v>
          </cell>
          <cell r="R230">
            <v>0</v>
          </cell>
          <cell r="S230">
            <v>0</v>
          </cell>
          <cell r="T230">
            <v>0</v>
          </cell>
          <cell r="U230">
            <v>0</v>
          </cell>
          <cell r="W230" t="str">
            <v xml:space="preserve">-   </v>
          </cell>
          <cell r="Y230">
            <v>0</v>
          </cell>
          <cell r="Z230">
            <v>0</v>
          </cell>
        </row>
        <row r="232">
          <cell r="D232" t="str">
            <v>Overnight Envelopes</v>
          </cell>
          <cell r="F232">
            <v>0</v>
          </cell>
          <cell r="H232">
            <v>0</v>
          </cell>
          <cell r="I232">
            <v>0</v>
          </cell>
          <cell r="J232">
            <v>0</v>
          </cell>
          <cell r="L232">
            <v>0</v>
          </cell>
          <cell r="N232">
            <v>0</v>
          </cell>
          <cell r="O232">
            <v>0</v>
          </cell>
          <cell r="P232">
            <v>0</v>
          </cell>
          <cell r="Q232">
            <v>0</v>
          </cell>
          <cell r="R232">
            <v>0</v>
          </cell>
          <cell r="S232">
            <v>0</v>
          </cell>
          <cell r="T232">
            <v>0</v>
          </cell>
          <cell r="U232">
            <v>0</v>
          </cell>
          <cell r="W232" t="str">
            <v xml:space="preserve">-   </v>
          </cell>
          <cell r="Y232">
            <v>0</v>
          </cell>
          <cell r="Z232">
            <v>0</v>
          </cell>
        </row>
        <row r="233">
          <cell r="D233" t="str">
            <v>Overnight Parcels</v>
          </cell>
          <cell r="F233">
            <v>0</v>
          </cell>
          <cell r="H233">
            <v>0</v>
          </cell>
          <cell r="I233">
            <v>0</v>
          </cell>
          <cell r="J233">
            <v>0</v>
          </cell>
          <cell r="L233">
            <v>0</v>
          </cell>
          <cell r="N233">
            <v>0</v>
          </cell>
          <cell r="O233">
            <v>0</v>
          </cell>
          <cell r="P233">
            <v>0</v>
          </cell>
          <cell r="Q233">
            <v>0</v>
          </cell>
          <cell r="R233">
            <v>0</v>
          </cell>
          <cell r="S233">
            <v>0</v>
          </cell>
          <cell r="T233">
            <v>0</v>
          </cell>
          <cell r="U233">
            <v>0</v>
          </cell>
          <cell r="W233" t="str">
            <v xml:space="preserve">-   </v>
          </cell>
          <cell r="Y233">
            <v>0</v>
          </cell>
          <cell r="Z233">
            <v>0</v>
          </cell>
        </row>
        <row r="234">
          <cell r="D234" t="str">
            <v>New Overnight Product</v>
          </cell>
          <cell r="F234">
            <v>0</v>
          </cell>
          <cell r="H234">
            <v>0</v>
          </cell>
          <cell r="I234">
            <v>0</v>
          </cell>
          <cell r="J234">
            <v>0</v>
          </cell>
          <cell r="L234">
            <v>0</v>
          </cell>
          <cell r="N234">
            <v>0</v>
          </cell>
          <cell r="O234">
            <v>0</v>
          </cell>
          <cell r="P234">
            <v>0</v>
          </cell>
          <cell r="Q234">
            <v>0</v>
          </cell>
          <cell r="R234">
            <v>0</v>
          </cell>
          <cell r="S234">
            <v>0</v>
          </cell>
          <cell r="T234">
            <v>0</v>
          </cell>
          <cell r="U234">
            <v>0</v>
          </cell>
          <cell r="W234" t="str">
            <v xml:space="preserve">-   </v>
          </cell>
          <cell r="Y234">
            <v>0</v>
          </cell>
          <cell r="Z234">
            <v>0</v>
          </cell>
        </row>
        <row r="235">
          <cell r="D235" t="str">
            <v>Overnight Products</v>
          </cell>
          <cell r="F235">
            <v>0</v>
          </cell>
          <cell r="H235">
            <v>0</v>
          </cell>
          <cell r="I235">
            <v>0</v>
          </cell>
          <cell r="J235">
            <v>0</v>
          </cell>
          <cell r="L235">
            <v>0</v>
          </cell>
          <cell r="N235">
            <v>0</v>
          </cell>
          <cell r="O235">
            <v>0</v>
          </cell>
          <cell r="P235">
            <v>0</v>
          </cell>
          <cell r="Q235">
            <v>0</v>
          </cell>
          <cell r="R235">
            <v>0</v>
          </cell>
          <cell r="S235">
            <v>0</v>
          </cell>
          <cell r="T235">
            <v>0</v>
          </cell>
          <cell r="U235">
            <v>0</v>
          </cell>
          <cell r="W235" t="str">
            <v xml:space="preserve">-   </v>
          </cell>
          <cell r="Y235">
            <v>0</v>
          </cell>
          <cell r="Z235">
            <v>0</v>
          </cell>
        </row>
        <row r="237">
          <cell r="D237" t="str">
            <v>SUB-TOTAL 1</v>
          </cell>
          <cell r="F237">
            <v>0</v>
          </cell>
          <cell r="H237">
            <v>0</v>
          </cell>
          <cell r="I237">
            <v>0</v>
          </cell>
          <cell r="J237">
            <v>0</v>
          </cell>
          <cell r="L237">
            <v>0</v>
          </cell>
          <cell r="N237">
            <v>0</v>
          </cell>
          <cell r="O237">
            <v>0</v>
          </cell>
          <cell r="P237">
            <v>0</v>
          </cell>
          <cell r="Q237">
            <v>0</v>
          </cell>
          <cell r="R237">
            <v>0</v>
          </cell>
          <cell r="S237">
            <v>0</v>
          </cell>
          <cell r="T237">
            <v>0</v>
          </cell>
          <cell r="U237">
            <v>0</v>
          </cell>
          <cell r="W237" t="str">
            <v xml:space="preserve">-   </v>
          </cell>
          <cell r="Y237">
            <v>0</v>
          </cell>
          <cell r="Z237">
            <v>0</v>
          </cell>
        </row>
        <row r="239">
          <cell r="D239" t="str">
            <v>Pick Up Mail</v>
          </cell>
          <cell r="F239">
            <v>0</v>
          </cell>
          <cell r="H239">
            <v>0</v>
          </cell>
          <cell r="I239">
            <v>0</v>
          </cell>
          <cell r="J239">
            <v>0</v>
          </cell>
          <cell r="L239">
            <v>0</v>
          </cell>
          <cell r="N239">
            <v>0</v>
          </cell>
          <cell r="O239">
            <v>0</v>
          </cell>
          <cell r="P239">
            <v>0</v>
          </cell>
          <cell r="Q239">
            <v>0</v>
          </cell>
          <cell r="R239">
            <v>0</v>
          </cell>
          <cell r="S239">
            <v>0</v>
          </cell>
          <cell r="T239">
            <v>0</v>
          </cell>
          <cell r="U239">
            <v>0</v>
          </cell>
          <cell r="W239" t="str">
            <v xml:space="preserve">-   </v>
          </cell>
          <cell r="Y239">
            <v>0</v>
          </cell>
          <cell r="Z239">
            <v>0</v>
          </cell>
        </row>
        <row r="240">
          <cell r="D240" t="str">
            <v>Delivery Mail</v>
          </cell>
          <cell r="F240">
            <v>0</v>
          </cell>
          <cell r="H240">
            <v>0</v>
          </cell>
          <cell r="I240">
            <v>0</v>
          </cell>
          <cell r="J240">
            <v>0</v>
          </cell>
          <cell r="L240">
            <v>0</v>
          </cell>
          <cell r="N240">
            <v>0</v>
          </cell>
          <cell r="O240">
            <v>0</v>
          </cell>
          <cell r="P240">
            <v>0</v>
          </cell>
          <cell r="Q240">
            <v>0</v>
          </cell>
          <cell r="R240">
            <v>0</v>
          </cell>
          <cell r="S240">
            <v>0</v>
          </cell>
          <cell r="T240">
            <v>0</v>
          </cell>
          <cell r="U240">
            <v>0</v>
          </cell>
          <cell r="W240" t="str">
            <v xml:space="preserve">-   </v>
          </cell>
          <cell r="Y240">
            <v>0</v>
          </cell>
          <cell r="Z240">
            <v>0</v>
          </cell>
        </row>
        <row r="241">
          <cell r="D241" t="str">
            <v>Other Mail Service</v>
          </cell>
          <cell r="F241">
            <v>0</v>
          </cell>
          <cell r="H241">
            <v>0</v>
          </cell>
          <cell r="I241">
            <v>0</v>
          </cell>
          <cell r="J241">
            <v>0</v>
          </cell>
          <cell r="L241">
            <v>0</v>
          </cell>
          <cell r="N241">
            <v>0</v>
          </cell>
          <cell r="O241">
            <v>0</v>
          </cell>
          <cell r="P241">
            <v>0</v>
          </cell>
          <cell r="Q241">
            <v>0</v>
          </cell>
          <cell r="R241">
            <v>0</v>
          </cell>
          <cell r="S241">
            <v>0</v>
          </cell>
          <cell r="T241">
            <v>0</v>
          </cell>
          <cell r="U241">
            <v>0</v>
          </cell>
          <cell r="W241" t="str">
            <v xml:space="preserve">-   </v>
          </cell>
          <cell r="Y241">
            <v>0</v>
          </cell>
          <cell r="Z241">
            <v>0</v>
          </cell>
        </row>
        <row r="242">
          <cell r="D242" t="str">
            <v>Overnight Interbranch</v>
          </cell>
          <cell r="F242">
            <v>0</v>
          </cell>
          <cell r="H242">
            <v>0</v>
          </cell>
          <cell r="I242">
            <v>0</v>
          </cell>
          <cell r="J242">
            <v>0</v>
          </cell>
          <cell r="L242">
            <v>0</v>
          </cell>
          <cell r="N242">
            <v>0</v>
          </cell>
          <cell r="O242">
            <v>0</v>
          </cell>
          <cell r="P242">
            <v>0</v>
          </cell>
          <cell r="Q242">
            <v>0</v>
          </cell>
          <cell r="R242">
            <v>0</v>
          </cell>
          <cell r="S242">
            <v>0</v>
          </cell>
          <cell r="T242">
            <v>0</v>
          </cell>
          <cell r="U242">
            <v>0</v>
          </cell>
          <cell r="W242" t="str">
            <v xml:space="preserve">-   </v>
          </cell>
          <cell r="Y242">
            <v>0</v>
          </cell>
          <cell r="Z242">
            <v>0</v>
          </cell>
        </row>
        <row r="243">
          <cell r="D243" t="str">
            <v>SUB-TOTAL 2</v>
          </cell>
          <cell r="F243">
            <v>0</v>
          </cell>
          <cell r="H243">
            <v>0</v>
          </cell>
          <cell r="I243">
            <v>0</v>
          </cell>
          <cell r="J243">
            <v>0</v>
          </cell>
          <cell r="L243">
            <v>0</v>
          </cell>
          <cell r="N243">
            <v>0</v>
          </cell>
          <cell r="O243">
            <v>0</v>
          </cell>
          <cell r="P243">
            <v>0</v>
          </cell>
          <cell r="Q243">
            <v>0</v>
          </cell>
          <cell r="R243">
            <v>0</v>
          </cell>
          <cell r="S243">
            <v>0</v>
          </cell>
          <cell r="T243">
            <v>0</v>
          </cell>
          <cell r="U243">
            <v>0</v>
          </cell>
          <cell r="W243" t="str">
            <v xml:space="preserve">-   </v>
          </cell>
          <cell r="Y243">
            <v>0</v>
          </cell>
          <cell r="Z243">
            <v>0</v>
          </cell>
        </row>
        <row r="245">
          <cell r="D245" t="str">
            <v>TOTAL COURIER</v>
          </cell>
          <cell r="F245">
            <v>0</v>
          </cell>
          <cell r="H245">
            <v>0</v>
          </cell>
          <cell r="I245">
            <v>0</v>
          </cell>
          <cell r="J245">
            <v>0</v>
          </cell>
          <cell r="L245">
            <v>0</v>
          </cell>
          <cell r="N245">
            <v>0</v>
          </cell>
          <cell r="O245">
            <v>0</v>
          </cell>
          <cell r="P245">
            <v>0</v>
          </cell>
          <cell r="Q245">
            <v>0</v>
          </cell>
          <cell r="R245">
            <v>0</v>
          </cell>
          <cell r="S245">
            <v>0</v>
          </cell>
          <cell r="T245">
            <v>0</v>
          </cell>
          <cell r="U245">
            <v>0</v>
          </cell>
          <cell r="W245" t="str">
            <v xml:space="preserve">-   </v>
          </cell>
          <cell r="Y245">
            <v>0</v>
          </cell>
          <cell r="Z245">
            <v>0</v>
          </cell>
        </row>
        <row r="247">
          <cell r="D247" t="str">
            <v>Telegrams</v>
          </cell>
          <cell r="F247">
            <v>0</v>
          </cell>
          <cell r="H247">
            <v>0</v>
          </cell>
          <cell r="I247">
            <v>0</v>
          </cell>
          <cell r="J247">
            <v>0</v>
          </cell>
          <cell r="L247">
            <v>0</v>
          </cell>
          <cell r="N247">
            <v>0</v>
          </cell>
          <cell r="O247">
            <v>0</v>
          </cell>
          <cell r="P247">
            <v>0</v>
          </cell>
          <cell r="Q247">
            <v>0</v>
          </cell>
          <cell r="R247">
            <v>0</v>
          </cell>
          <cell r="S247">
            <v>0</v>
          </cell>
          <cell r="T247">
            <v>0</v>
          </cell>
          <cell r="U247">
            <v>0</v>
          </cell>
          <cell r="W247" t="str">
            <v xml:space="preserve">-   </v>
          </cell>
          <cell r="Y247">
            <v>0</v>
          </cell>
          <cell r="Z247">
            <v>0</v>
          </cell>
        </row>
        <row r="248">
          <cell r="D248" t="str">
            <v>Registered Dom</v>
          </cell>
          <cell r="F248">
            <v>0</v>
          </cell>
          <cell r="H248">
            <v>0</v>
          </cell>
          <cell r="I248">
            <v>0</v>
          </cell>
          <cell r="J248">
            <v>0</v>
          </cell>
          <cell r="L248">
            <v>0</v>
          </cell>
          <cell r="N248">
            <v>0</v>
          </cell>
          <cell r="O248">
            <v>0</v>
          </cell>
          <cell r="P248">
            <v>0</v>
          </cell>
          <cell r="Q248">
            <v>0</v>
          </cell>
          <cell r="R248">
            <v>0</v>
          </cell>
          <cell r="S248">
            <v>0</v>
          </cell>
          <cell r="T248">
            <v>0</v>
          </cell>
          <cell r="U248">
            <v>0</v>
          </cell>
          <cell r="W248" t="str">
            <v xml:space="preserve">-   </v>
          </cell>
          <cell r="Y248">
            <v>0</v>
          </cell>
          <cell r="Z248">
            <v>0</v>
          </cell>
        </row>
        <row r="249">
          <cell r="D249" t="str">
            <v>New Product</v>
          </cell>
          <cell r="F249">
            <v>0</v>
          </cell>
          <cell r="H249">
            <v>0</v>
          </cell>
          <cell r="I249">
            <v>0</v>
          </cell>
          <cell r="J249">
            <v>0</v>
          </cell>
          <cell r="L249">
            <v>0</v>
          </cell>
          <cell r="N249">
            <v>0</v>
          </cell>
          <cell r="O249">
            <v>0</v>
          </cell>
          <cell r="P249">
            <v>0</v>
          </cell>
          <cell r="Q249">
            <v>0</v>
          </cell>
          <cell r="R249">
            <v>0</v>
          </cell>
          <cell r="S249">
            <v>0</v>
          </cell>
          <cell r="T249">
            <v>0</v>
          </cell>
          <cell r="U249">
            <v>0</v>
          </cell>
          <cell r="W249" t="str">
            <v xml:space="preserve">-   </v>
          </cell>
          <cell r="Y249">
            <v>0</v>
          </cell>
          <cell r="Z249">
            <v>0</v>
          </cell>
        </row>
        <row r="250">
          <cell r="F250">
            <v>0</v>
          </cell>
          <cell r="H250">
            <v>0</v>
          </cell>
          <cell r="I250">
            <v>0</v>
          </cell>
          <cell r="J250">
            <v>0</v>
          </cell>
          <cell r="L250">
            <v>0</v>
          </cell>
          <cell r="N250">
            <v>0</v>
          </cell>
          <cell r="O250">
            <v>0</v>
          </cell>
          <cell r="P250">
            <v>0</v>
          </cell>
          <cell r="Q250">
            <v>0</v>
          </cell>
          <cell r="R250">
            <v>0</v>
          </cell>
          <cell r="S250">
            <v>0</v>
          </cell>
          <cell r="T250">
            <v>0</v>
          </cell>
          <cell r="U250">
            <v>0</v>
          </cell>
          <cell r="W250" t="str">
            <v xml:space="preserve">-   </v>
          </cell>
          <cell r="Y250">
            <v>0</v>
          </cell>
          <cell r="Z250">
            <v>0</v>
          </cell>
        </row>
        <row r="252">
          <cell r="D252" t="str">
            <v>CP Other 1</v>
          </cell>
          <cell r="F252">
            <v>0</v>
          </cell>
          <cell r="H252">
            <v>0</v>
          </cell>
          <cell r="I252">
            <v>0</v>
          </cell>
          <cell r="J252">
            <v>0</v>
          </cell>
          <cell r="L252">
            <v>0</v>
          </cell>
          <cell r="N252">
            <v>0</v>
          </cell>
          <cell r="O252">
            <v>0</v>
          </cell>
          <cell r="P252">
            <v>0</v>
          </cell>
          <cell r="Q252">
            <v>0</v>
          </cell>
          <cell r="R252">
            <v>0</v>
          </cell>
          <cell r="S252">
            <v>0</v>
          </cell>
          <cell r="T252">
            <v>0</v>
          </cell>
          <cell r="U252">
            <v>0</v>
          </cell>
          <cell r="W252" t="str">
            <v xml:space="preserve">-   </v>
          </cell>
          <cell r="Y252">
            <v>0</v>
          </cell>
          <cell r="Z252">
            <v>0</v>
          </cell>
        </row>
        <row r="253">
          <cell r="D253" t="str">
            <v>CP Other 2</v>
          </cell>
          <cell r="F253">
            <v>0</v>
          </cell>
          <cell r="H253">
            <v>0</v>
          </cell>
          <cell r="I253">
            <v>0</v>
          </cell>
          <cell r="J253">
            <v>0</v>
          </cell>
          <cell r="L253">
            <v>0</v>
          </cell>
          <cell r="N253">
            <v>0</v>
          </cell>
          <cell r="O253">
            <v>0</v>
          </cell>
          <cell r="P253">
            <v>0</v>
          </cell>
          <cell r="Q253">
            <v>0</v>
          </cell>
          <cell r="R253">
            <v>0</v>
          </cell>
          <cell r="S253">
            <v>0</v>
          </cell>
          <cell r="T253">
            <v>0</v>
          </cell>
          <cell r="U253">
            <v>0</v>
          </cell>
          <cell r="W253" t="str">
            <v xml:space="preserve">-   </v>
          </cell>
          <cell r="Y253">
            <v>0</v>
          </cell>
          <cell r="Z253">
            <v>0</v>
          </cell>
        </row>
        <row r="254">
          <cell r="D254" t="str">
            <v>CP Other 3</v>
          </cell>
          <cell r="F254">
            <v>0</v>
          </cell>
          <cell r="H254">
            <v>0</v>
          </cell>
          <cell r="I254">
            <v>0</v>
          </cell>
          <cell r="J254">
            <v>0</v>
          </cell>
          <cell r="L254">
            <v>0</v>
          </cell>
          <cell r="N254">
            <v>0</v>
          </cell>
          <cell r="O254">
            <v>0</v>
          </cell>
          <cell r="P254">
            <v>0</v>
          </cell>
          <cell r="Q254">
            <v>0</v>
          </cell>
          <cell r="R254">
            <v>0</v>
          </cell>
          <cell r="S254">
            <v>0</v>
          </cell>
          <cell r="T254">
            <v>0</v>
          </cell>
          <cell r="U254">
            <v>0</v>
          </cell>
          <cell r="W254" t="str">
            <v xml:space="preserve">-   </v>
          </cell>
          <cell r="Y254">
            <v>0</v>
          </cell>
          <cell r="Z254">
            <v>0</v>
          </cell>
        </row>
        <row r="255">
          <cell r="D255" t="str">
            <v>CorierPost Other</v>
          </cell>
          <cell r="F255">
            <v>0</v>
          </cell>
          <cell r="H255">
            <v>0</v>
          </cell>
          <cell r="I255">
            <v>0</v>
          </cell>
          <cell r="J255">
            <v>0</v>
          </cell>
          <cell r="L255">
            <v>0</v>
          </cell>
          <cell r="N255">
            <v>0</v>
          </cell>
          <cell r="O255">
            <v>0</v>
          </cell>
          <cell r="P255">
            <v>0</v>
          </cell>
          <cell r="Q255">
            <v>0</v>
          </cell>
          <cell r="R255">
            <v>0</v>
          </cell>
          <cell r="S255">
            <v>0</v>
          </cell>
          <cell r="T255">
            <v>0</v>
          </cell>
          <cell r="U255">
            <v>0</v>
          </cell>
          <cell r="Y255">
            <v>0</v>
          </cell>
          <cell r="Z255">
            <v>0</v>
          </cell>
        </row>
        <row r="257">
          <cell r="D257" t="str">
            <v>Total CourierPost (excl Large parcels)</v>
          </cell>
          <cell r="F257">
            <v>0</v>
          </cell>
          <cell r="H257">
            <v>0</v>
          </cell>
          <cell r="I257">
            <v>0</v>
          </cell>
          <cell r="J257">
            <v>0</v>
          </cell>
          <cell r="L257">
            <v>0</v>
          </cell>
          <cell r="N257">
            <v>0</v>
          </cell>
          <cell r="O257">
            <v>0</v>
          </cell>
          <cell r="P257">
            <v>0</v>
          </cell>
          <cell r="Q257">
            <v>0</v>
          </cell>
          <cell r="R257">
            <v>0</v>
          </cell>
          <cell r="S257">
            <v>0</v>
          </cell>
          <cell r="T257">
            <v>0</v>
          </cell>
          <cell r="U257">
            <v>0</v>
          </cell>
          <cell r="W257" t="str">
            <v xml:space="preserve">-   </v>
          </cell>
          <cell r="Y257">
            <v>0</v>
          </cell>
          <cell r="Z257">
            <v>0</v>
          </cell>
        </row>
        <row r="259">
          <cell r="D259" t="str">
            <v>New Product</v>
          </cell>
          <cell r="F259">
            <v>0</v>
          </cell>
          <cell r="H259">
            <v>0</v>
          </cell>
          <cell r="I259">
            <v>0</v>
          </cell>
          <cell r="J259">
            <v>0</v>
          </cell>
          <cell r="L259">
            <v>0</v>
          </cell>
          <cell r="N259">
            <v>0</v>
          </cell>
          <cell r="O259">
            <v>0</v>
          </cell>
          <cell r="P259">
            <v>0</v>
          </cell>
          <cell r="Q259">
            <v>0</v>
          </cell>
          <cell r="R259">
            <v>0</v>
          </cell>
          <cell r="S259">
            <v>0</v>
          </cell>
          <cell r="T259">
            <v>0</v>
          </cell>
          <cell r="U259">
            <v>0</v>
          </cell>
          <cell r="W259" t="str">
            <v xml:space="preserve">-   </v>
          </cell>
          <cell r="Y259">
            <v>0</v>
          </cell>
          <cell r="Z259">
            <v>0</v>
          </cell>
        </row>
        <row r="260">
          <cell r="D260" t="str">
            <v>Post Large Parcels</v>
          </cell>
          <cell r="F260">
            <v>0</v>
          </cell>
          <cell r="H260">
            <v>0</v>
          </cell>
          <cell r="I260">
            <v>0</v>
          </cell>
          <cell r="J260">
            <v>0</v>
          </cell>
          <cell r="L260">
            <v>0</v>
          </cell>
          <cell r="N260">
            <v>0</v>
          </cell>
          <cell r="O260">
            <v>0</v>
          </cell>
          <cell r="P260">
            <v>0</v>
          </cell>
          <cell r="Q260">
            <v>0</v>
          </cell>
          <cell r="R260">
            <v>0</v>
          </cell>
          <cell r="S260">
            <v>0</v>
          </cell>
          <cell r="T260">
            <v>0</v>
          </cell>
          <cell r="U260">
            <v>0</v>
          </cell>
          <cell r="W260" t="str">
            <v xml:space="preserve">-   </v>
          </cell>
          <cell r="Y260">
            <v>0</v>
          </cell>
          <cell r="Z260">
            <v>0</v>
          </cell>
        </row>
        <row r="261">
          <cell r="D261" t="str">
            <v>FastPost Large Parcels</v>
          </cell>
          <cell r="F261">
            <v>0</v>
          </cell>
          <cell r="H261">
            <v>0</v>
          </cell>
          <cell r="I261">
            <v>0</v>
          </cell>
          <cell r="J261">
            <v>0</v>
          </cell>
          <cell r="L261">
            <v>0</v>
          </cell>
          <cell r="N261">
            <v>0</v>
          </cell>
          <cell r="O261">
            <v>0</v>
          </cell>
          <cell r="P261">
            <v>0</v>
          </cell>
          <cell r="Q261">
            <v>0</v>
          </cell>
          <cell r="R261">
            <v>0</v>
          </cell>
          <cell r="S261">
            <v>0</v>
          </cell>
          <cell r="T261">
            <v>0</v>
          </cell>
          <cell r="U261">
            <v>0</v>
          </cell>
          <cell r="W261" t="str">
            <v xml:space="preserve">-   </v>
          </cell>
          <cell r="Y261">
            <v>0</v>
          </cell>
          <cell r="Z261">
            <v>0</v>
          </cell>
        </row>
        <row r="262">
          <cell r="D262" t="str">
            <v>Large Parcels</v>
          </cell>
          <cell r="F262">
            <v>0</v>
          </cell>
          <cell r="H262">
            <v>0</v>
          </cell>
          <cell r="I262">
            <v>0</v>
          </cell>
          <cell r="J262">
            <v>0</v>
          </cell>
          <cell r="L262">
            <v>0</v>
          </cell>
          <cell r="N262">
            <v>0</v>
          </cell>
          <cell r="O262">
            <v>0</v>
          </cell>
          <cell r="P262">
            <v>0</v>
          </cell>
          <cell r="Q262">
            <v>0</v>
          </cell>
          <cell r="R262">
            <v>0</v>
          </cell>
          <cell r="S262">
            <v>0</v>
          </cell>
          <cell r="T262">
            <v>0</v>
          </cell>
          <cell r="U262">
            <v>0</v>
          </cell>
          <cell r="W262" t="str">
            <v xml:space="preserve">-   </v>
          </cell>
          <cell r="Y262">
            <v>0</v>
          </cell>
          <cell r="Z262">
            <v>0</v>
          </cell>
        </row>
        <row r="264">
          <cell r="D264" t="str">
            <v>Total CourierPost</v>
          </cell>
          <cell r="F264">
            <v>0</v>
          </cell>
          <cell r="H264">
            <v>0</v>
          </cell>
          <cell r="I264">
            <v>0</v>
          </cell>
          <cell r="J264">
            <v>0</v>
          </cell>
          <cell r="L264">
            <v>0</v>
          </cell>
          <cell r="N264">
            <v>0</v>
          </cell>
          <cell r="O264">
            <v>0</v>
          </cell>
          <cell r="P264">
            <v>0</v>
          </cell>
          <cell r="Q264">
            <v>0</v>
          </cell>
          <cell r="R264">
            <v>0</v>
          </cell>
          <cell r="S264">
            <v>0</v>
          </cell>
          <cell r="T264">
            <v>0</v>
          </cell>
          <cell r="U264">
            <v>0</v>
          </cell>
          <cell r="W264" t="str">
            <v xml:space="preserve">-   </v>
          </cell>
          <cell r="Y264">
            <v>0</v>
          </cell>
          <cell r="Z264">
            <v>0</v>
          </cell>
        </row>
        <row r="269">
          <cell r="B269" t="str">
            <v>CourierPost Postage</v>
          </cell>
        </row>
        <row r="270">
          <cell r="B270" t="str">
            <v>General Business Revenue ($000's)</v>
          </cell>
        </row>
        <row r="272">
          <cell r="C272" t="str">
            <v>General Business Revenue ($000's)</v>
          </cell>
          <cell r="F272" t="str">
            <v>Actual</v>
          </cell>
          <cell r="H272" t="str">
            <v>Budget</v>
          </cell>
          <cell r="I272" t="str">
            <v>Target</v>
          </cell>
          <cell r="J272" t="str">
            <v>Outturn</v>
          </cell>
          <cell r="L272" t="str">
            <v>Dereg/Eco</v>
          </cell>
          <cell r="N272" t="str">
            <v>Base</v>
          </cell>
          <cell r="O272" t="str">
            <v>M1</v>
          </cell>
          <cell r="P272" t="str">
            <v>M2</v>
          </cell>
          <cell r="Q272" t="str">
            <v>M3</v>
          </cell>
          <cell r="R272" t="str">
            <v>M4</v>
          </cell>
          <cell r="S272" t="str">
            <v>M5</v>
          </cell>
          <cell r="T272" t="str">
            <v>M6</v>
          </cell>
          <cell r="U272" t="str">
            <v>Total</v>
          </cell>
          <cell r="W272" t="str">
            <v xml:space="preserve">Percent </v>
          </cell>
          <cell r="Y272" t="str">
            <v>Plan</v>
          </cell>
          <cell r="Z272" t="str">
            <v>Plan</v>
          </cell>
        </row>
        <row r="273">
          <cell r="C273" t="str">
            <v xml:space="preserve"> Marketing Plan</v>
          </cell>
          <cell r="F273" t="str">
            <v>1997/98</v>
          </cell>
          <cell r="H273" t="str">
            <v>1998/99</v>
          </cell>
          <cell r="I273" t="str">
            <v>1998/99</v>
          </cell>
          <cell r="J273" t="str">
            <v>1998/99</v>
          </cell>
          <cell r="L273" t="str">
            <v>Impact</v>
          </cell>
          <cell r="N273" t="str">
            <v>1999/00</v>
          </cell>
          <cell r="O273" t="str">
            <v>1999/00</v>
          </cell>
          <cell r="P273" t="str">
            <v>1999/00</v>
          </cell>
          <cell r="Q273" t="str">
            <v>1999/00</v>
          </cell>
          <cell r="R273" t="str">
            <v>1999/00</v>
          </cell>
          <cell r="S273" t="str">
            <v>1999/00</v>
          </cell>
          <cell r="T273" t="str">
            <v>1999/00</v>
          </cell>
          <cell r="U273" t="str">
            <v>1999/00</v>
          </cell>
          <cell r="W273" t="str">
            <v>Change</v>
          </cell>
          <cell r="Y273" t="str">
            <v>2000/01</v>
          </cell>
          <cell r="Z273" t="str">
            <v>2001/02</v>
          </cell>
        </row>
        <row r="276">
          <cell r="D276" t="str">
            <v>Next Day Envelope</v>
          </cell>
          <cell r="F276">
            <v>0</v>
          </cell>
          <cell r="H276">
            <v>0</v>
          </cell>
          <cell r="I276">
            <v>0</v>
          </cell>
          <cell r="J276">
            <v>0</v>
          </cell>
          <cell r="L276">
            <v>0</v>
          </cell>
          <cell r="N276">
            <v>0</v>
          </cell>
          <cell r="O276">
            <v>0</v>
          </cell>
          <cell r="P276">
            <v>0</v>
          </cell>
          <cell r="Q276">
            <v>0</v>
          </cell>
          <cell r="R276">
            <v>0</v>
          </cell>
          <cell r="S276">
            <v>0</v>
          </cell>
          <cell r="T276">
            <v>0</v>
          </cell>
          <cell r="U276">
            <v>0</v>
          </cell>
          <cell r="W276" t="str">
            <v xml:space="preserve">-   </v>
          </cell>
          <cell r="Y276">
            <v>0</v>
          </cell>
          <cell r="Z276">
            <v>0</v>
          </cell>
        </row>
        <row r="277">
          <cell r="D277" t="str">
            <v>Next Day Parcels</v>
          </cell>
          <cell r="F277">
            <v>0</v>
          </cell>
          <cell r="H277">
            <v>0</v>
          </cell>
          <cell r="I277">
            <v>0</v>
          </cell>
          <cell r="J277">
            <v>0</v>
          </cell>
          <cell r="L277">
            <v>0</v>
          </cell>
          <cell r="N277">
            <v>0</v>
          </cell>
          <cell r="O277">
            <v>0</v>
          </cell>
          <cell r="P277">
            <v>0</v>
          </cell>
          <cell r="Q277">
            <v>0</v>
          </cell>
          <cell r="R277">
            <v>0</v>
          </cell>
          <cell r="S277">
            <v>0</v>
          </cell>
          <cell r="T277">
            <v>0</v>
          </cell>
          <cell r="U277">
            <v>0</v>
          </cell>
          <cell r="W277" t="str">
            <v xml:space="preserve">-   </v>
          </cell>
          <cell r="Y277">
            <v>0</v>
          </cell>
          <cell r="Z277">
            <v>0</v>
          </cell>
        </row>
        <row r="278">
          <cell r="D278" t="str">
            <v>New Next Day Product</v>
          </cell>
          <cell r="F278">
            <v>0</v>
          </cell>
          <cell r="H278">
            <v>0</v>
          </cell>
          <cell r="I278">
            <v>0</v>
          </cell>
          <cell r="J278">
            <v>0</v>
          </cell>
          <cell r="L278">
            <v>0</v>
          </cell>
          <cell r="N278">
            <v>0</v>
          </cell>
          <cell r="O278">
            <v>0</v>
          </cell>
          <cell r="P278">
            <v>0</v>
          </cell>
          <cell r="Q278">
            <v>0</v>
          </cell>
          <cell r="R278">
            <v>0</v>
          </cell>
          <cell r="S278">
            <v>0</v>
          </cell>
          <cell r="T278">
            <v>0</v>
          </cell>
          <cell r="U278">
            <v>0</v>
          </cell>
          <cell r="W278" t="str">
            <v xml:space="preserve">-   </v>
          </cell>
          <cell r="Y278">
            <v>0</v>
          </cell>
          <cell r="Z278">
            <v>0</v>
          </cell>
        </row>
        <row r="279">
          <cell r="D279" t="str">
            <v>Next Day Products</v>
          </cell>
          <cell r="F279">
            <v>0</v>
          </cell>
          <cell r="H279">
            <v>0</v>
          </cell>
          <cell r="I279">
            <v>0</v>
          </cell>
          <cell r="J279">
            <v>0</v>
          </cell>
          <cell r="L279">
            <v>0</v>
          </cell>
          <cell r="N279">
            <v>0</v>
          </cell>
          <cell r="O279">
            <v>0</v>
          </cell>
          <cell r="P279">
            <v>0</v>
          </cell>
          <cell r="Q279">
            <v>0</v>
          </cell>
          <cell r="R279">
            <v>0</v>
          </cell>
          <cell r="S279">
            <v>0</v>
          </cell>
          <cell r="T279">
            <v>0</v>
          </cell>
          <cell r="U279">
            <v>0</v>
          </cell>
          <cell r="W279" t="str">
            <v xml:space="preserve">-   </v>
          </cell>
          <cell r="Y279">
            <v>0</v>
          </cell>
          <cell r="Z279">
            <v>0</v>
          </cell>
        </row>
        <row r="281">
          <cell r="D281" t="str">
            <v>Economy Parcels</v>
          </cell>
          <cell r="F281">
            <v>0</v>
          </cell>
          <cell r="H281">
            <v>0</v>
          </cell>
          <cell r="I281">
            <v>0</v>
          </cell>
          <cell r="J281">
            <v>0</v>
          </cell>
          <cell r="L281">
            <v>0</v>
          </cell>
          <cell r="N281">
            <v>0</v>
          </cell>
          <cell r="O281">
            <v>0</v>
          </cell>
          <cell r="P281">
            <v>0</v>
          </cell>
          <cell r="Q281">
            <v>0</v>
          </cell>
          <cell r="R281">
            <v>0</v>
          </cell>
          <cell r="S281">
            <v>0</v>
          </cell>
          <cell r="T281">
            <v>0</v>
          </cell>
          <cell r="U281">
            <v>0</v>
          </cell>
          <cell r="W281" t="str">
            <v xml:space="preserve">-   </v>
          </cell>
          <cell r="Y281">
            <v>0</v>
          </cell>
          <cell r="Z281">
            <v>0</v>
          </cell>
        </row>
        <row r="282">
          <cell r="D282" t="str">
            <v>New Economy Parcel Product</v>
          </cell>
          <cell r="F282">
            <v>0</v>
          </cell>
          <cell r="H282">
            <v>0</v>
          </cell>
          <cell r="I282">
            <v>0</v>
          </cell>
          <cell r="J282">
            <v>0</v>
          </cell>
          <cell r="L282">
            <v>0</v>
          </cell>
          <cell r="N282">
            <v>0</v>
          </cell>
          <cell r="O282">
            <v>0</v>
          </cell>
          <cell r="P282">
            <v>0</v>
          </cell>
          <cell r="Q282">
            <v>0</v>
          </cell>
          <cell r="R282">
            <v>0</v>
          </cell>
          <cell r="S282">
            <v>0</v>
          </cell>
          <cell r="T282">
            <v>0</v>
          </cell>
          <cell r="U282">
            <v>0</v>
          </cell>
          <cell r="W282" t="str">
            <v xml:space="preserve">-   </v>
          </cell>
          <cell r="Y282">
            <v>0</v>
          </cell>
          <cell r="Z282">
            <v>0</v>
          </cell>
        </row>
        <row r="283">
          <cell r="D283" t="str">
            <v>Economy Parcels</v>
          </cell>
          <cell r="F283">
            <v>0</v>
          </cell>
          <cell r="H283">
            <v>0</v>
          </cell>
          <cell r="I283">
            <v>0</v>
          </cell>
          <cell r="J283">
            <v>0</v>
          </cell>
          <cell r="L283">
            <v>0</v>
          </cell>
          <cell r="N283">
            <v>0</v>
          </cell>
          <cell r="O283">
            <v>0</v>
          </cell>
          <cell r="P283">
            <v>0</v>
          </cell>
          <cell r="Q283">
            <v>0</v>
          </cell>
          <cell r="R283">
            <v>0</v>
          </cell>
          <cell r="S283">
            <v>0</v>
          </cell>
          <cell r="T283">
            <v>0</v>
          </cell>
          <cell r="U283">
            <v>0</v>
          </cell>
          <cell r="W283" t="str">
            <v xml:space="preserve">-   </v>
          </cell>
          <cell r="Y283">
            <v>0</v>
          </cell>
          <cell r="Z283">
            <v>0</v>
          </cell>
        </row>
        <row r="285">
          <cell r="D285" t="str">
            <v>Overnight Envelopes</v>
          </cell>
          <cell r="F285">
            <v>0</v>
          </cell>
          <cell r="H285">
            <v>0</v>
          </cell>
          <cell r="I285">
            <v>0</v>
          </cell>
          <cell r="J285">
            <v>0</v>
          </cell>
          <cell r="L285">
            <v>0</v>
          </cell>
          <cell r="N285">
            <v>0</v>
          </cell>
          <cell r="O285">
            <v>0</v>
          </cell>
          <cell r="P285">
            <v>0</v>
          </cell>
          <cell r="Q285">
            <v>0</v>
          </cell>
          <cell r="R285">
            <v>0</v>
          </cell>
          <cell r="S285">
            <v>0</v>
          </cell>
          <cell r="T285">
            <v>0</v>
          </cell>
          <cell r="U285">
            <v>0</v>
          </cell>
          <cell r="W285" t="str">
            <v xml:space="preserve">-   </v>
          </cell>
          <cell r="Y285">
            <v>0</v>
          </cell>
          <cell r="Z285">
            <v>0</v>
          </cell>
        </row>
        <row r="286">
          <cell r="D286" t="str">
            <v>Overnight Parcels</v>
          </cell>
          <cell r="F286">
            <v>0</v>
          </cell>
          <cell r="H286">
            <v>0</v>
          </cell>
          <cell r="I286">
            <v>0</v>
          </cell>
          <cell r="J286">
            <v>0</v>
          </cell>
          <cell r="L286">
            <v>0</v>
          </cell>
          <cell r="N286">
            <v>0</v>
          </cell>
          <cell r="O286">
            <v>0</v>
          </cell>
          <cell r="P286">
            <v>0</v>
          </cell>
          <cell r="Q286">
            <v>0</v>
          </cell>
          <cell r="R286">
            <v>0</v>
          </cell>
          <cell r="S286">
            <v>0</v>
          </cell>
          <cell r="T286">
            <v>0</v>
          </cell>
          <cell r="U286">
            <v>0</v>
          </cell>
          <cell r="W286" t="str">
            <v xml:space="preserve">-   </v>
          </cell>
          <cell r="Y286">
            <v>0</v>
          </cell>
          <cell r="Z286">
            <v>0</v>
          </cell>
        </row>
        <row r="287">
          <cell r="D287" t="str">
            <v>New Overnight Product</v>
          </cell>
          <cell r="F287">
            <v>0</v>
          </cell>
          <cell r="H287">
            <v>0</v>
          </cell>
          <cell r="I287">
            <v>0</v>
          </cell>
          <cell r="J287">
            <v>0</v>
          </cell>
          <cell r="L287">
            <v>0</v>
          </cell>
          <cell r="N287">
            <v>0</v>
          </cell>
          <cell r="O287">
            <v>0</v>
          </cell>
          <cell r="P287">
            <v>0</v>
          </cell>
          <cell r="Q287">
            <v>0</v>
          </cell>
          <cell r="R287">
            <v>0</v>
          </cell>
          <cell r="S287">
            <v>0</v>
          </cell>
          <cell r="T287">
            <v>0</v>
          </cell>
          <cell r="U287">
            <v>0</v>
          </cell>
          <cell r="W287" t="str">
            <v xml:space="preserve">-   </v>
          </cell>
          <cell r="Y287">
            <v>0</v>
          </cell>
          <cell r="Z287">
            <v>0</v>
          </cell>
        </row>
        <row r="288">
          <cell r="D288" t="str">
            <v>Overnight Products</v>
          </cell>
          <cell r="F288">
            <v>0</v>
          </cell>
          <cell r="H288">
            <v>0</v>
          </cell>
          <cell r="I288">
            <v>0</v>
          </cell>
          <cell r="J288">
            <v>0</v>
          </cell>
          <cell r="L288">
            <v>0</v>
          </cell>
          <cell r="N288">
            <v>0</v>
          </cell>
          <cell r="O288">
            <v>0</v>
          </cell>
          <cell r="P288">
            <v>0</v>
          </cell>
          <cell r="Q288">
            <v>0</v>
          </cell>
          <cell r="R288">
            <v>0</v>
          </cell>
          <cell r="S288">
            <v>0</v>
          </cell>
          <cell r="T288">
            <v>0</v>
          </cell>
          <cell r="U288">
            <v>0</v>
          </cell>
          <cell r="W288" t="str">
            <v xml:space="preserve">-   </v>
          </cell>
          <cell r="Y288">
            <v>0</v>
          </cell>
          <cell r="Z288">
            <v>0</v>
          </cell>
        </row>
        <row r="290">
          <cell r="D290" t="str">
            <v>SUB-TOTAL 1</v>
          </cell>
          <cell r="F290">
            <v>0</v>
          </cell>
          <cell r="H290">
            <v>0</v>
          </cell>
          <cell r="I290">
            <v>0</v>
          </cell>
          <cell r="J290">
            <v>0</v>
          </cell>
          <cell r="L290">
            <v>0</v>
          </cell>
          <cell r="N290">
            <v>0</v>
          </cell>
          <cell r="O290">
            <v>0</v>
          </cell>
          <cell r="P290">
            <v>0</v>
          </cell>
          <cell r="Q290">
            <v>0</v>
          </cell>
          <cell r="R290">
            <v>0</v>
          </cell>
          <cell r="S290">
            <v>0</v>
          </cell>
          <cell r="T290">
            <v>0</v>
          </cell>
          <cell r="U290">
            <v>0</v>
          </cell>
          <cell r="W290" t="str">
            <v xml:space="preserve">-   </v>
          </cell>
          <cell r="Y290">
            <v>0</v>
          </cell>
          <cell r="Z290">
            <v>0</v>
          </cell>
        </row>
        <row r="292">
          <cell r="D292" t="str">
            <v>Pick Up Mail</v>
          </cell>
          <cell r="F292">
            <v>0</v>
          </cell>
          <cell r="H292">
            <v>0</v>
          </cell>
          <cell r="I292">
            <v>0</v>
          </cell>
          <cell r="J292">
            <v>0</v>
          </cell>
          <cell r="L292">
            <v>0</v>
          </cell>
          <cell r="N292">
            <v>0</v>
          </cell>
          <cell r="O292">
            <v>0</v>
          </cell>
          <cell r="P292">
            <v>0</v>
          </cell>
          <cell r="Q292">
            <v>0</v>
          </cell>
          <cell r="R292">
            <v>0</v>
          </cell>
          <cell r="S292">
            <v>0</v>
          </cell>
          <cell r="T292">
            <v>0</v>
          </cell>
          <cell r="U292">
            <v>0</v>
          </cell>
          <cell r="W292" t="str">
            <v xml:space="preserve">-   </v>
          </cell>
          <cell r="Y292">
            <v>0</v>
          </cell>
          <cell r="Z292">
            <v>0</v>
          </cell>
        </row>
        <row r="293">
          <cell r="D293" t="str">
            <v>Delivery Mail</v>
          </cell>
          <cell r="F293">
            <v>0</v>
          </cell>
          <cell r="H293">
            <v>0</v>
          </cell>
          <cell r="I293">
            <v>0</v>
          </cell>
          <cell r="J293">
            <v>0</v>
          </cell>
          <cell r="L293">
            <v>0</v>
          </cell>
          <cell r="N293">
            <v>0</v>
          </cell>
          <cell r="O293">
            <v>0</v>
          </cell>
          <cell r="P293">
            <v>0</v>
          </cell>
          <cell r="Q293">
            <v>0</v>
          </cell>
          <cell r="R293">
            <v>0</v>
          </cell>
          <cell r="S293">
            <v>0</v>
          </cell>
          <cell r="T293">
            <v>0</v>
          </cell>
          <cell r="U293">
            <v>0</v>
          </cell>
          <cell r="W293" t="str">
            <v xml:space="preserve">-   </v>
          </cell>
          <cell r="Y293">
            <v>0</v>
          </cell>
          <cell r="Z293">
            <v>0</v>
          </cell>
        </row>
        <row r="294">
          <cell r="D294" t="str">
            <v>Other Mail Service</v>
          </cell>
          <cell r="F294">
            <v>0</v>
          </cell>
          <cell r="H294">
            <v>0</v>
          </cell>
          <cell r="I294">
            <v>0</v>
          </cell>
          <cell r="J294">
            <v>0</v>
          </cell>
          <cell r="L294">
            <v>0</v>
          </cell>
          <cell r="N294">
            <v>0</v>
          </cell>
          <cell r="O294">
            <v>0</v>
          </cell>
          <cell r="P294">
            <v>0</v>
          </cell>
          <cell r="Q294">
            <v>0</v>
          </cell>
          <cell r="R294">
            <v>0</v>
          </cell>
          <cell r="S294">
            <v>0</v>
          </cell>
          <cell r="T294">
            <v>0</v>
          </cell>
          <cell r="U294">
            <v>0</v>
          </cell>
          <cell r="W294" t="str">
            <v xml:space="preserve">-   </v>
          </cell>
          <cell r="Y294">
            <v>0</v>
          </cell>
          <cell r="Z294">
            <v>0</v>
          </cell>
        </row>
        <row r="295">
          <cell r="D295" t="str">
            <v>Overnight Interbranch</v>
          </cell>
          <cell r="F295">
            <v>0</v>
          </cell>
          <cell r="H295">
            <v>0</v>
          </cell>
          <cell r="I295">
            <v>0</v>
          </cell>
          <cell r="J295">
            <v>0</v>
          </cell>
          <cell r="L295">
            <v>0</v>
          </cell>
          <cell r="N295">
            <v>0</v>
          </cell>
          <cell r="O295">
            <v>0</v>
          </cell>
          <cell r="P295">
            <v>0</v>
          </cell>
          <cell r="Q295">
            <v>0</v>
          </cell>
          <cell r="R295">
            <v>0</v>
          </cell>
          <cell r="S295">
            <v>0</v>
          </cell>
          <cell r="T295">
            <v>0</v>
          </cell>
          <cell r="U295">
            <v>0</v>
          </cell>
          <cell r="W295" t="str">
            <v xml:space="preserve">-   </v>
          </cell>
          <cell r="Y295">
            <v>0</v>
          </cell>
          <cell r="Z295">
            <v>0</v>
          </cell>
        </row>
        <row r="296">
          <cell r="D296" t="str">
            <v>SUB-TOTAL 2</v>
          </cell>
          <cell r="F296">
            <v>0</v>
          </cell>
          <cell r="H296">
            <v>0</v>
          </cell>
          <cell r="I296">
            <v>0</v>
          </cell>
          <cell r="J296">
            <v>0</v>
          </cell>
          <cell r="L296">
            <v>0</v>
          </cell>
          <cell r="N296">
            <v>0</v>
          </cell>
          <cell r="O296">
            <v>0</v>
          </cell>
          <cell r="P296">
            <v>0</v>
          </cell>
          <cell r="Q296">
            <v>0</v>
          </cell>
          <cell r="R296">
            <v>0</v>
          </cell>
          <cell r="S296">
            <v>0</v>
          </cell>
          <cell r="T296">
            <v>0</v>
          </cell>
          <cell r="U296">
            <v>0</v>
          </cell>
          <cell r="W296" t="str">
            <v xml:space="preserve">-   </v>
          </cell>
          <cell r="Y296">
            <v>0</v>
          </cell>
          <cell r="Z296">
            <v>0</v>
          </cell>
        </row>
        <row r="298">
          <cell r="D298" t="str">
            <v>TOTAL COURIER</v>
          </cell>
          <cell r="F298">
            <v>0</v>
          </cell>
          <cell r="H298">
            <v>0</v>
          </cell>
          <cell r="I298">
            <v>0</v>
          </cell>
          <cell r="J298">
            <v>0</v>
          </cell>
          <cell r="L298">
            <v>0</v>
          </cell>
          <cell r="N298">
            <v>0</v>
          </cell>
          <cell r="O298">
            <v>0</v>
          </cell>
          <cell r="P298">
            <v>0</v>
          </cell>
          <cell r="Q298">
            <v>0</v>
          </cell>
          <cell r="R298">
            <v>0</v>
          </cell>
          <cell r="S298">
            <v>0</v>
          </cell>
          <cell r="T298">
            <v>0</v>
          </cell>
          <cell r="U298">
            <v>0</v>
          </cell>
          <cell r="W298" t="str">
            <v xml:space="preserve">-   </v>
          </cell>
          <cell r="Y298">
            <v>0</v>
          </cell>
          <cell r="Z298">
            <v>0</v>
          </cell>
        </row>
        <row r="300">
          <cell r="D300" t="str">
            <v>Telegrams</v>
          </cell>
          <cell r="F300">
            <v>0</v>
          </cell>
          <cell r="H300">
            <v>0</v>
          </cell>
          <cell r="I300">
            <v>0</v>
          </cell>
          <cell r="J300">
            <v>0</v>
          </cell>
          <cell r="L300">
            <v>0</v>
          </cell>
          <cell r="N300">
            <v>0</v>
          </cell>
          <cell r="O300">
            <v>0</v>
          </cell>
          <cell r="P300">
            <v>0</v>
          </cell>
          <cell r="Q300">
            <v>0</v>
          </cell>
          <cell r="R300">
            <v>0</v>
          </cell>
          <cell r="S300">
            <v>0</v>
          </cell>
          <cell r="T300">
            <v>0</v>
          </cell>
          <cell r="U300">
            <v>0</v>
          </cell>
          <cell r="W300" t="str">
            <v xml:space="preserve">-   </v>
          </cell>
          <cell r="Y300">
            <v>0</v>
          </cell>
          <cell r="Z300">
            <v>0</v>
          </cell>
        </row>
        <row r="301">
          <cell r="D301" t="str">
            <v>Registered Dom</v>
          </cell>
          <cell r="F301">
            <v>0</v>
          </cell>
          <cell r="H301">
            <v>0</v>
          </cell>
          <cell r="I301">
            <v>0</v>
          </cell>
          <cell r="J301">
            <v>0</v>
          </cell>
          <cell r="L301">
            <v>0</v>
          </cell>
          <cell r="N301">
            <v>0</v>
          </cell>
          <cell r="O301">
            <v>0</v>
          </cell>
          <cell r="P301">
            <v>0</v>
          </cell>
          <cell r="Q301">
            <v>0</v>
          </cell>
          <cell r="R301">
            <v>0</v>
          </cell>
          <cell r="S301">
            <v>0</v>
          </cell>
          <cell r="T301">
            <v>0</v>
          </cell>
          <cell r="U301">
            <v>0</v>
          </cell>
          <cell r="W301" t="str">
            <v xml:space="preserve">-   </v>
          </cell>
          <cell r="Y301">
            <v>0</v>
          </cell>
          <cell r="Z301">
            <v>0</v>
          </cell>
        </row>
        <row r="302">
          <cell r="D302" t="str">
            <v>New Product</v>
          </cell>
          <cell r="F302">
            <v>0</v>
          </cell>
          <cell r="H302">
            <v>0</v>
          </cell>
          <cell r="I302">
            <v>0</v>
          </cell>
          <cell r="J302">
            <v>0</v>
          </cell>
          <cell r="L302">
            <v>0</v>
          </cell>
          <cell r="N302">
            <v>0</v>
          </cell>
          <cell r="O302">
            <v>0</v>
          </cell>
          <cell r="P302">
            <v>0</v>
          </cell>
          <cell r="Q302">
            <v>0</v>
          </cell>
          <cell r="R302">
            <v>0</v>
          </cell>
          <cell r="S302">
            <v>0</v>
          </cell>
          <cell r="T302">
            <v>0</v>
          </cell>
          <cell r="U302">
            <v>0</v>
          </cell>
          <cell r="W302" t="str">
            <v xml:space="preserve">-   </v>
          </cell>
          <cell r="Y302">
            <v>0</v>
          </cell>
          <cell r="Z302">
            <v>0</v>
          </cell>
        </row>
        <row r="303">
          <cell r="F303">
            <v>0</v>
          </cell>
          <cell r="H303">
            <v>0</v>
          </cell>
          <cell r="I303">
            <v>0</v>
          </cell>
          <cell r="J303">
            <v>0</v>
          </cell>
          <cell r="L303">
            <v>0</v>
          </cell>
          <cell r="N303">
            <v>0</v>
          </cell>
          <cell r="O303">
            <v>0</v>
          </cell>
          <cell r="P303">
            <v>0</v>
          </cell>
          <cell r="Q303">
            <v>0</v>
          </cell>
          <cell r="R303">
            <v>0</v>
          </cell>
          <cell r="S303">
            <v>0</v>
          </cell>
          <cell r="T303">
            <v>0</v>
          </cell>
          <cell r="U303">
            <v>0</v>
          </cell>
          <cell r="W303" t="str">
            <v xml:space="preserve">-   </v>
          </cell>
          <cell r="Y303">
            <v>0</v>
          </cell>
          <cell r="Z303">
            <v>0</v>
          </cell>
        </row>
        <row r="305">
          <cell r="D305" t="str">
            <v>CP Other 1</v>
          </cell>
          <cell r="F305">
            <v>0</v>
          </cell>
          <cell r="H305">
            <v>0</v>
          </cell>
          <cell r="I305">
            <v>0</v>
          </cell>
          <cell r="J305">
            <v>0</v>
          </cell>
          <cell r="L305">
            <v>0</v>
          </cell>
          <cell r="N305">
            <v>0</v>
          </cell>
          <cell r="O305">
            <v>0</v>
          </cell>
          <cell r="P305">
            <v>0</v>
          </cell>
          <cell r="Q305">
            <v>0</v>
          </cell>
          <cell r="R305">
            <v>0</v>
          </cell>
          <cell r="S305">
            <v>0</v>
          </cell>
          <cell r="T305">
            <v>0</v>
          </cell>
          <cell r="U305">
            <v>0</v>
          </cell>
          <cell r="W305" t="str">
            <v xml:space="preserve">-   </v>
          </cell>
          <cell r="Y305">
            <v>0</v>
          </cell>
          <cell r="Z305">
            <v>0</v>
          </cell>
        </row>
        <row r="306">
          <cell r="D306" t="str">
            <v>CP Other 2</v>
          </cell>
          <cell r="F306">
            <v>0</v>
          </cell>
          <cell r="H306">
            <v>0</v>
          </cell>
          <cell r="I306">
            <v>0</v>
          </cell>
          <cell r="J306">
            <v>0</v>
          </cell>
          <cell r="L306">
            <v>0</v>
          </cell>
          <cell r="N306">
            <v>0</v>
          </cell>
          <cell r="O306">
            <v>0</v>
          </cell>
          <cell r="P306">
            <v>0</v>
          </cell>
          <cell r="Q306">
            <v>0</v>
          </cell>
          <cell r="R306">
            <v>0</v>
          </cell>
          <cell r="S306">
            <v>0</v>
          </cell>
          <cell r="T306">
            <v>0</v>
          </cell>
          <cell r="U306">
            <v>0</v>
          </cell>
          <cell r="W306" t="str">
            <v xml:space="preserve">-   </v>
          </cell>
          <cell r="Y306">
            <v>0</v>
          </cell>
          <cell r="Z306">
            <v>0</v>
          </cell>
        </row>
        <row r="307">
          <cell r="D307" t="str">
            <v>CP Other 3</v>
          </cell>
          <cell r="F307">
            <v>0</v>
          </cell>
          <cell r="H307">
            <v>0</v>
          </cell>
          <cell r="I307">
            <v>0</v>
          </cell>
          <cell r="J307">
            <v>0</v>
          </cell>
          <cell r="L307">
            <v>0</v>
          </cell>
          <cell r="N307">
            <v>0</v>
          </cell>
          <cell r="O307">
            <v>0</v>
          </cell>
          <cell r="P307">
            <v>0</v>
          </cell>
          <cell r="Q307">
            <v>0</v>
          </cell>
          <cell r="R307">
            <v>0</v>
          </cell>
          <cell r="S307">
            <v>0</v>
          </cell>
          <cell r="T307">
            <v>0</v>
          </cell>
          <cell r="U307">
            <v>0</v>
          </cell>
          <cell r="W307" t="str">
            <v xml:space="preserve">-   </v>
          </cell>
          <cell r="Y307">
            <v>0</v>
          </cell>
          <cell r="Z307">
            <v>0</v>
          </cell>
        </row>
        <row r="308">
          <cell r="D308" t="str">
            <v>CorierPost Other</v>
          </cell>
          <cell r="F308">
            <v>0</v>
          </cell>
          <cell r="H308">
            <v>0</v>
          </cell>
          <cell r="I308">
            <v>0</v>
          </cell>
          <cell r="J308">
            <v>0</v>
          </cell>
          <cell r="L308">
            <v>0</v>
          </cell>
          <cell r="N308">
            <v>0</v>
          </cell>
          <cell r="O308">
            <v>0</v>
          </cell>
          <cell r="P308">
            <v>0</v>
          </cell>
          <cell r="Q308">
            <v>0</v>
          </cell>
          <cell r="R308">
            <v>0</v>
          </cell>
          <cell r="S308">
            <v>0</v>
          </cell>
          <cell r="T308">
            <v>0</v>
          </cell>
          <cell r="U308">
            <v>0</v>
          </cell>
          <cell r="Y308">
            <v>0</v>
          </cell>
          <cell r="Z308">
            <v>0</v>
          </cell>
        </row>
        <row r="310">
          <cell r="D310" t="str">
            <v>Total CourierPost (excl Large parcels)</v>
          </cell>
          <cell r="F310">
            <v>0</v>
          </cell>
          <cell r="H310">
            <v>0</v>
          </cell>
          <cell r="I310">
            <v>0</v>
          </cell>
          <cell r="J310">
            <v>0</v>
          </cell>
          <cell r="L310">
            <v>0</v>
          </cell>
          <cell r="N310">
            <v>0</v>
          </cell>
          <cell r="O310">
            <v>0</v>
          </cell>
          <cell r="P310">
            <v>0</v>
          </cell>
          <cell r="Q310">
            <v>0</v>
          </cell>
          <cell r="R310">
            <v>0</v>
          </cell>
          <cell r="S310">
            <v>0</v>
          </cell>
          <cell r="T310">
            <v>0</v>
          </cell>
          <cell r="U310">
            <v>0</v>
          </cell>
          <cell r="W310" t="str">
            <v xml:space="preserve">-   </v>
          </cell>
          <cell r="Y310">
            <v>0</v>
          </cell>
          <cell r="Z310">
            <v>0</v>
          </cell>
        </row>
        <row r="312">
          <cell r="D312" t="str">
            <v>New Product</v>
          </cell>
          <cell r="F312">
            <v>0</v>
          </cell>
          <cell r="H312">
            <v>0</v>
          </cell>
          <cell r="I312">
            <v>0</v>
          </cell>
          <cell r="J312">
            <v>0</v>
          </cell>
          <cell r="L312">
            <v>0</v>
          </cell>
          <cell r="N312">
            <v>0</v>
          </cell>
          <cell r="O312">
            <v>0</v>
          </cell>
          <cell r="P312">
            <v>0</v>
          </cell>
          <cell r="Q312">
            <v>0</v>
          </cell>
          <cell r="R312">
            <v>0</v>
          </cell>
          <cell r="S312">
            <v>0</v>
          </cell>
          <cell r="T312">
            <v>0</v>
          </cell>
          <cell r="U312">
            <v>0</v>
          </cell>
          <cell r="W312" t="str">
            <v xml:space="preserve">-   </v>
          </cell>
          <cell r="Y312">
            <v>0</v>
          </cell>
          <cell r="Z312">
            <v>0</v>
          </cell>
        </row>
        <row r="313">
          <cell r="D313" t="str">
            <v>Post Large Parcels</v>
          </cell>
          <cell r="F313">
            <v>0</v>
          </cell>
          <cell r="H313">
            <v>0</v>
          </cell>
          <cell r="I313">
            <v>0</v>
          </cell>
          <cell r="J313">
            <v>0</v>
          </cell>
          <cell r="L313">
            <v>0</v>
          </cell>
          <cell r="N313">
            <v>0</v>
          </cell>
          <cell r="O313">
            <v>0</v>
          </cell>
          <cell r="P313">
            <v>0</v>
          </cell>
          <cell r="Q313">
            <v>0</v>
          </cell>
          <cell r="R313">
            <v>0</v>
          </cell>
          <cell r="S313">
            <v>0</v>
          </cell>
          <cell r="T313">
            <v>0</v>
          </cell>
          <cell r="U313">
            <v>0</v>
          </cell>
          <cell r="W313" t="str">
            <v xml:space="preserve">-   </v>
          </cell>
          <cell r="Y313">
            <v>0</v>
          </cell>
          <cell r="Z313">
            <v>0</v>
          </cell>
        </row>
        <row r="314">
          <cell r="D314" t="str">
            <v>FastPost Large Parcels</v>
          </cell>
          <cell r="F314">
            <v>0</v>
          </cell>
          <cell r="H314">
            <v>0</v>
          </cell>
          <cell r="I314">
            <v>0</v>
          </cell>
          <cell r="J314">
            <v>0</v>
          </cell>
          <cell r="L314">
            <v>0</v>
          </cell>
          <cell r="N314">
            <v>0</v>
          </cell>
          <cell r="O314">
            <v>0</v>
          </cell>
          <cell r="P314">
            <v>0</v>
          </cell>
          <cell r="Q314">
            <v>0</v>
          </cell>
          <cell r="R314">
            <v>0</v>
          </cell>
          <cell r="S314">
            <v>0</v>
          </cell>
          <cell r="T314">
            <v>0</v>
          </cell>
          <cell r="U314">
            <v>0</v>
          </cell>
          <cell r="W314" t="str">
            <v xml:space="preserve">-   </v>
          </cell>
          <cell r="Y314">
            <v>0</v>
          </cell>
          <cell r="Z314">
            <v>0</v>
          </cell>
        </row>
        <row r="315">
          <cell r="D315" t="str">
            <v>Large Parcels</v>
          </cell>
          <cell r="F315">
            <v>0</v>
          </cell>
          <cell r="H315">
            <v>0</v>
          </cell>
          <cell r="I315">
            <v>0</v>
          </cell>
          <cell r="J315">
            <v>0</v>
          </cell>
          <cell r="L315">
            <v>0</v>
          </cell>
          <cell r="N315">
            <v>0</v>
          </cell>
          <cell r="O315">
            <v>0</v>
          </cell>
          <cell r="P315">
            <v>0</v>
          </cell>
          <cell r="Q315">
            <v>0</v>
          </cell>
          <cell r="R315">
            <v>0</v>
          </cell>
          <cell r="S315">
            <v>0</v>
          </cell>
          <cell r="T315">
            <v>0</v>
          </cell>
          <cell r="U315">
            <v>0</v>
          </cell>
          <cell r="W315" t="str">
            <v xml:space="preserve">-   </v>
          </cell>
          <cell r="Y315">
            <v>0</v>
          </cell>
          <cell r="Z315">
            <v>0</v>
          </cell>
        </row>
        <row r="317">
          <cell r="D317" t="str">
            <v>Total CourierPost</v>
          </cell>
          <cell r="F317">
            <v>0</v>
          </cell>
          <cell r="H317">
            <v>0</v>
          </cell>
          <cell r="I317">
            <v>0</v>
          </cell>
          <cell r="J317">
            <v>0</v>
          </cell>
          <cell r="L317">
            <v>0</v>
          </cell>
          <cell r="N317">
            <v>0</v>
          </cell>
          <cell r="O317">
            <v>0</v>
          </cell>
          <cell r="P317">
            <v>0</v>
          </cell>
          <cell r="Q317">
            <v>0</v>
          </cell>
          <cell r="R317">
            <v>0</v>
          </cell>
          <cell r="S317">
            <v>0</v>
          </cell>
          <cell r="T317">
            <v>0</v>
          </cell>
          <cell r="U317">
            <v>0</v>
          </cell>
          <cell r="W317" t="str">
            <v xml:space="preserve">-   </v>
          </cell>
          <cell r="Y317">
            <v>0</v>
          </cell>
          <cell r="Z317">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actuals"/>
      <sheetName val="Annual actuals"/>
      <sheetName val="RPI table"/>
    </sheetNames>
    <sheetDataSet>
      <sheetData sheetId="0"/>
      <sheetData sheetId="1"/>
      <sheetData sheetId="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Budget Summary"/>
      <sheetName val="Variance Fcst Summary"/>
      <sheetName val="Variance Detail Budget"/>
      <sheetName val="Variance Detail Fcst"/>
      <sheetName val="GR55"/>
      <sheetName val="Top 10 Variance"/>
      <sheetName val="ZPS_PSR"/>
      <sheetName val="Budget Pivot"/>
      <sheetName val="Infra Budget"/>
      <sheetName val="Budget"/>
      <sheetName val="Lookup"/>
    </sheetNames>
    <sheetDataSet>
      <sheetData sheetId="0"/>
      <sheetData sheetId="1"/>
      <sheetData sheetId="2"/>
      <sheetData sheetId="3"/>
      <sheetData sheetId="4"/>
      <sheetData sheetId="5"/>
      <sheetData sheetId="6">
        <row r="1">
          <cell r="A1" t="str">
            <v>WBSE</v>
          </cell>
        </row>
      </sheetData>
      <sheetData sheetId="7"/>
      <sheetData sheetId="8"/>
      <sheetData sheetId="9"/>
      <sheetData sheetId="10">
        <row r="1">
          <cell r="A1" t="str">
            <v>Profit Centre</v>
          </cell>
          <cell r="B1" t="str">
            <v>Business Area</v>
          </cell>
          <cell r="C1" t="str">
            <v>Business Unit Name</v>
          </cell>
        </row>
        <row r="2">
          <cell r="A2">
            <v>11010</v>
          </cell>
          <cell r="B2" t="str">
            <v>Human Resources</v>
          </cell>
          <cell r="C2" t="str">
            <v>Human Resources</v>
          </cell>
        </row>
        <row r="3">
          <cell r="A3">
            <v>12000</v>
          </cell>
          <cell r="B3" t="str">
            <v>Information Services</v>
          </cell>
          <cell r="C3" t="str">
            <v>Information Systems</v>
          </cell>
        </row>
        <row r="4">
          <cell r="A4">
            <v>12100</v>
          </cell>
          <cell r="B4" t="str">
            <v>Finance</v>
          </cell>
          <cell r="C4" t="str">
            <v>Corporate Services</v>
          </cell>
        </row>
        <row r="5">
          <cell r="A5">
            <v>12200</v>
          </cell>
          <cell r="B5" t="str">
            <v>Finance</v>
          </cell>
          <cell r="C5" t="str">
            <v>Finance</v>
          </cell>
        </row>
        <row r="6">
          <cell r="A6">
            <v>13000</v>
          </cell>
          <cell r="B6" t="str">
            <v>Infrastructure</v>
          </cell>
          <cell r="C6" t="str">
            <v>Energy &amp; Control Sys</v>
          </cell>
        </row>
        <row r="7">
          <cell r="A7">
            <v>13010</v>
          </cell>
          <cell r="B7" t="str">
            <v>Infrastructure</v>
          </cell>
          <cell r="C7" t="str">
            <v>Design</v>
          </cell>
        </row>
        <row r="8">
          <cell r="A8">
            <v>13100</v>
          </cell>
          <cell r="B8" t="str">
            <v>Infrastructure</v>
          </cell>
          <cell r="C8" t="str">
            <v>Commercial &amp; Tendering</v>
          </cell>
        </row>
        <row r="9">
          <cell r="A9">
            <v>13110</v>
          </cell>
          <cell r="B9" t="str">
            <v>Infrastructure</v>
          </cell>
          <cell r="C9" t="str">
            <v>Construction</v>
          </cell>
        </row>
        <row r="10">
          <cell r="A10">
            <v>13200</v>
          </cell>
          <cell r="B10" t="str">
            <v>Strategy &amp; Planning</v>
          </cell>
          <cell r="C10" t="str">
            <v>Asset Planning</v>
          </cell>
        </row>
        <row r="11">
          <cell r="A11">
            <v>13250</v>
          </cell>
          <cell r="B11" t="str">
            <v>Strategy &amp; Planning</v>
          </cell>
          <cell r="C11" t="str">
            <v>Asset Planning</v>
          </cell>
        </row>
        <row r="12">
          <cell r="A12">
            <v>13300</v>
          </cell>
          <cell r="B12" t="str">
            <v>Strategy &amp; Planning</v>
          </cell>
          <cell r="C12" t="str">
            <v>Bus. Development</v>
          </cell>
        </row>
        <row r="13">
          <cell r="A13">
            <v>13410</v>
          </cell>
          <cell r="B13" t="str">
            <v>Retail</v>
          </cell>
          <cell r="C13" t="str">
            <v>New Developments</v>
          </cell>
        </row>
        <row r="14">
          <cell r="A14">
            <v>13500</v>
          </cell>
          <cell r="B14" t="str">
            <v>MSN</v>
          </cell>
          <cell r="C14" t="str">
            <v>Maintenance Services Administration</v>
          </cell>
        </row>
        <row r="15">
          <cell r="A15">
            <v>13540</v>
          </cell>
          <cell r="B15" t="str">
            <v>MSN</v>
          </cell>
          <cell r="C15" t="str">
            <v>Maintenance Serv - Business Development</v>
          </cell>
        </row>
        <row r="16">
          <cell r="A16">
            <v>14000</v>
          </cell>
          <cell r="B16" t="str">
            <v>Labs</v>
          </cell>
          <cell r="C16" t="str">
            <v>Laboratory - Admin</v>
          </cell>
        </row>
        <row r="17">
          <cell r="A17">
            <v>15000</v>
          </cell>
          <cell r="B17" t="str">
            <v>Service Delivery</v>
          </cell>
          <cell r="C17" t="str">
            <v>Ops Mgr Sh.Servs</v>
          </cell>
        </row>
        <row r="18">
          <cell r="A18">
            <v>15100</v>
          </cell>
          <cell r="B18" t="str">
            <v>Service Delivery</v>
          </cell>
          <cell r="C18" t="str">
            <v>Trade Waste</v>
          </cell>
        </row>
        <row r="19">
          <cell r="A19">
            <v>16000</v>
          </cell>
          <cell r="B19" t="str">
            <v>MSO</v>
          </cell>
          <cell r="C19" t="str">
            <v>Maintenance Services</v>
          </cell>
        </row>
        <row r="20">
          <cell r="A20">
            <v>20000</v>
          </cell>
          <cell r="B20" t="str">
            <v>Service Delivery</v>
          </cell>
          <cell r="C20" t="str">
            <v>Water Supply Norther</v>
          </cell>
        </row>
        <row r="21">
          <cell r="A21">
            <v>21000</v>
          </cell>
          <cell r="B21" t="str">
            <v>Service Delivery</v>
          </cell>
          <cell r="C21" t="str">
            <v>W/R Operations</v>
          </cell>
        </row>
        <row r="22">
          <cell r="A22">
            <v>22000</v>
          </cell>
          <cell r="B22" t="str">
            <v>Service Delivery</v>
          </cell>
          <cell r="C22" t="str">
            <v>Water Supply Souther</v>
          </cell>
        </row>
        <row r="23">
          <cell r="A23">
            <v>23000</v>
          </cell>
          <cell r="B23" t="str">
            <v>Service Delivery</v>
          </cell>
          <cell r="C23" t="str">
            <v>Headworks</v>
          </cell>
        </row>
        <row r="24">
          <cell r="A24">
            <v>24000</v>
          </cell>
          <cell r="B24" t="str">
            <v>Service Delivery</v>
          </cell>
          <cell r="C24" t="str">
            <v>Water Fin &amp; Admin</v>
          </cell>
        </row>
        <row r="25">
          <cell r="A25">
            <v>30000</v>
          </cell>
          <cell r="B25" t="str">
            <v>Service Delivery</v>
          </cell>
          <cell r="C25" t="str">
            <v>Water Water Treatment - South</v>
          </cell>
        </row>
        <row r="26">
          <cell r="A26">
            <v>30090</v>
          </cell>
          <cell r="B26" t="str">
            <v>Service Delivery</v>
          </cell>
          <cell r="C26" t="str">
            <v>Wastewater Biosolids</v>
          </cell>
        </row>
        <row r="27">
          <cell r="A27">
            <v>31000</v>
          </cell>
          <cell r="B27" t="str">
            <v>Service Delivery</v>
          </cell>
          <cell r="C27" t="str">
            <v>W/Water Transmission</v>
          </cell>
        </row>
        <row r="28">
          <cell r="A28">
            <v>32000</v>
          </cell>
          <cell r="B28" t="str">
            <v>Service Delivery</v>
          </cell>
          <cell r="C28" t="str">
            <v>Wastewater Treatment</v>
          </cell>
        </row>
        <row r="29">
          <cell r="A29">
            <v>33000</v>
          </cell>
          <cell r="B29" t="str">
            <v>Service Delivery</v>
          </cell>
          <cell r="C29" t="str">
            <v>Waste Water Admin</v>
          </cell>
        </row>
        <row r="30">
          <cell r="A30">
            <v>40000</v>
          </cell>
          <cell r="B30" t="str">
            <v>Service Delivery</v>
          </cell>
          <cell r="C30" t="str">
            <v>Networks - Wastewater</v>
          </cell>
        </row>
        <row r="31">
          <cell r="A31">
            <v>41000</v>
          </cell>
          <cell r="B31" t="str">
            <v>Service Delivery</v>
          </cell>
          <cell r="C31" t="str">
            <v>BF&amp; MC &amp; Admin</v>
          </cell>
        </row>
        <row r="32">
          <cell r="A32">
            <v>42000</v>
          </cell>
          <cell r="B32" t="str">
            <v>Service Delivery</v>
          </cell>
          <cell r="C32" t="str">
            <v>Networks - Water Sup</v>
          </cell>
        </row>
        <row r="33">
          <cell r="A33">
            <v>61000</v>
          </cell>
          <cell r="B33" t="str">
            <v>MSN</v>
          </cell>
          <cell r="C33" t="str">
            <v>MS - Maintenance Services</v>
          </cell>
        </row>
        <row r="34">
          <cell r="A34">
            <v>62100</v>
          </cell>
          <cell r="B34" t="str">
            <v>MSN</v>
          </cell>
          <cell r="C34" t="str">
            <v>MSN Administration</v>
          </cell>
        </row>
        <row r="35">
          <cell r="A35">
            <v>62200</v>
          </cell>
          <cell r="B35" t="str">
            <v>MSN</v>
          </cell>
          <cell r="C35" t="str">
            <v>MSN Field Operations</v>
          </cell>
        </row>
        <row r="36">
          <cell r="A36">
            <v>63100</v>
          </cell>
          <cell r="B36" t="str">
            <v>MSO</v>
          </cell>
          <cell r="C36" t="str">
            <v>MSO Administration</v>
          </cell>
        </row>
        <row r="37">
          <cell r="A37">
            <v>63200</v>
          </cell>
          <cell r="B37" t="str">
            <v>MSO</v>
          </cell>
          <cell r="C37" t="str">
            <v>MSO South / Central</v>
          </cell>
        </row>
        <row r="38">
          <cell r="A38">
            <v>63300</v>
          </cell>
          <cell r="B38" t="str">
            <v>MSO</v>
          </cell>
          <cell r="C38" t="str">
            <v>MSO North / West</v>
          </cell>
        </row>
        <row r="39">
          <cell r="A39">
            <v>10000</v>
          </cell>
          <cell r="B39" t="str">
            <v>Retail</v>
          </cell>
          <cell r="C39" t="str">
            <v>Corporate Services</v>
          </cell>
        </row>
        <row r="40">
          <cell r="A40">
            <v>15200</v>
          </cell>
          <cell r="B40" t="str">
            <v>Service Delivery</v>
          </cell>
          <cell r="C40" t="str">
            <v>Ops Assets Specialist</v>
          </cell>
        </row>
        <row r="41">
          <cell r="A41">
            <v>14100</v>
          </cell>
          <cell r="B41" t="str">
            <v>Labs</v>
          </cell>
          <cell r="C41" t="str">
            <v>Air Ambient</v>
          </cell>
        </row>
        <row r="42">
          <cell r="A42">
            <v>14350</v>
          </cell>
          <cell r="B42" t="str">
            <v>Labs</v>
          </cell>
          <cell r="C42" t="str">
            <v>Lab - Management</v>
          </cell>
        </row>
        <row r="43">
          <cell r="A43">
            <v>13400</v>
          </cell>
          <cell r="B43" t="str">
            <v>Service Delivery</v>
          </cell>
          <cell r="C43" t="str">
            <v>Asset Information</v>
          </cell>
        </row>
        <row r="44">
          <cell r="A44">
            <v>14800</v>
          </cell>
          <cell r="B44" t="str">
            <v>Labs</v>
          </cell>
          <cell r="C44" t="str">
            <v>Lab - Sampling</v>
          </cell>
        </row>
        <row r="45">
          <cell r="A45">
            <v>11000</v>
          </cell>
          <cell r="B45" t="str">
            <v>Executive</v>
          </cell>
          <cell r="C45" t="str">
            <v>Executive</v>
          </cell>
        </row>
        <row r="46">
          <cell r="A46">
            <v>13510</v>
          </cell>
          <cell r="B46" t="str">
            <v>MSN</v>
          </cell>
          <cell r="C46" t="str">
            <v>Maintenance Services Water</v>
          </cell>
        </row>
        <row r="47">
          <cell r="A47">
            <v>50000</v>
          </cell>
          <cell r="B47" t="str">
            <v>Capitalised Interest</v>
          </cell>
          <cell r="C47"/>
        </row>
        <row r="48">
          <cell r="A48">
            <v>17000</v>
          </cell>
          <cell r="B48" t="str">
            <v>Strategy &amp; Planning</v>
          </cell>
          <cell r="C48" t="str">
            <v>Sustainability</v>
          </cell>
        </row>
      </sheetData>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C Summary Sheet"/>
      <sheetName val="data"/>
    </sheetNames>
    <sheetDataSet>
      <sheetData sheetId="0" refreshError="1"/>
      <sheetData sheetId="1">
        <row r="2">
          <cell r="B2" t="str">
            <v>Project</v>
          </cell>
        </row>
        <row r="4">
          <cell r="B4" t="str">
            <v>SWC_BURNFOOT_C</v>
          </cell>
        </row>
        <row r="5">
          <cell r="B5" t="str">
            <v>A_ALMONDA_C</v>
          </cell>
        </row>
        <row r="6">
          <cell r="B6" t="str">
            <v>A_ATHELFORD_C</v>
          </cell>
        </row>
        <row r="7">
          <cell r="B7" t="str">
            <v>A_CIDPRV_SNAG</v>
          </cell>
        </row>
        <row r="8">
          <cell r="B8" t="str">
            <v>A_CUSOPCLY_O</v>
          </cell>
        </row>
        <row r="9">
          <cell r="B9" t="str">
            <v>A_FMAPALBYN_C</v>
          </cell>
        </row>
        <row r="10">
          <cell r="B10" t="str">
            <v>A_FMAPCANAL_C</v>
          </cell>
        </row>
        <row r="11">
          <cell r="B11" t="str">
            <v>A_FMAPFALK_C</v>
          </cell>
        </row>
        <row r="12">
          <cell r="B12" t="str">
            <v>A_FMAPFORES_C</v>
          </cell>
        </row>
        <row r="13">
          <cell r="B13" t="str">
            <v>A_FMAPGEORG_C</v>
          </cell>
        </row>
        <row r="14">
          <cell r="B14" t="str">
            <v>A_FMAPLEE_C</v>
          </cell>
        </row>
        <row r="15">
          <cell r="B15" t="str">
            <v>A_FMAPLEGAR_C</v>
          </cell>
        </row>
        <row r="16">
          <cell r="B16" t="str">
            <v>A_FMAPLOIR_C</v>
          </cell>
        </row>
        <row r="17">
          <cell r="B17" t="str">
            <v>A_FMAPMAX_C</v>
          </cell>
        </row>
        <row r="18">
          <cell r="B18" t="str">
            <v>A_FMAPOSBOR_C</v>
          </cell>
        </row>
        <row r="19">
          <cell r="B19" t="str">
            <v>A_FMAPSTIRL_C</v>
          </cell>
        </row>
        <row r="20">
          <cell r="B20" t="str">
            <v>A_FMAPTRON_C</v>
          </cell>
        </row>
        <row r="21">
          <cell r="B21" t="str">
            <v>A_FMAPUNION_C</v>
          </cell>
        </row>
        <row r="22">
          <cell r="B22" t="str">
            <v>A_FULLER_C</v>
          </cell>
        </row>
        <row r="23">
          <cell r="B23" t="str">
            <v>A_FULLER_O</v>
          </cell>
        </row>
        <row r="24">
          <cell r="B24" t="str">
            <v>A_GEILSAVE_C</v>
          </cell>
        </row>
        <row r="25">
          <cell r="B25" t="str">
            <v>A_GEILSAVE_D</v>
          </cell>
        </row>
        <row r="26">
          <cell r="B26" t="str">
            <v>A_HIGHLEES_C</v>
          </cell>
        </row>
        <row r="27">
          <cell r="B27" t="str">
            <v>A_HIGHLEES_D</v>
          </cell>
        </row>
        <row r="28">
          <cell r="B28" t="str">
            <v>A_IFOCTR42_C</v>
          </cell>
        </row>
        <row r="29">
          <cell r="B29" t="str">
            <v>A_IFOCTR42_O</v>
          </cell>
        </row>
        <row r="30">
          <cell r="B30" t="str">
            <v>A_IFOCTR43_C</v>
          </cell>
        </row>
        <row r="31">
          <cell r="B31" t="str">
            <v>A_IFOCTR43_O</v>
          </cell>
        </row>
        <row r="32">
          <cell r="B32" t="str">
            <v>A_IFOCTR44_C</v>
          </cell>
        </row>
        <row r="33">
          <cell r="B33" t="str">
            <v>A_IFOCTR44_O</v>
          </cell>
        </row>
        <row r="34">
          <cell r="B34" t="str">
            <v>A_IFOCTR45_C</v>
          </cell>
        </row>
        <row r="35">
          <cell r="B35" t="str">
            <v>A_IFOCTR45_O</v>
          </cell>
        </row>
        <row r="36">
          <cell r="B36" t="str">
            <v>A_INVERURIE_C</v>
          </cell>
        </row>
        <row r="37">
          <cell r="B37" t="str">
            <v>A_KINGSWELLS_C</v>
          </cell>
        </row>
        <row r="38">
          <cell r="B38" t="str">
            <v>A_KINGSWELLS_D</v>
          </cell>
        </row>
        <row r="39">
          <cell r="B39" t="str">
            <v>A_LESMAHAGOW_C</v>
          </cell>
        </row>
        <row r="40">
          <cell r="B40" t="str">
            <v>A_LESMAHAGOW_D</v>
          </cell>
        </row>
        <row r="41">
          <cell r="B41" t="str">
            <v>A_LOCH_RYAN_D</v>
          </cell>
        </row>
        <row r="42">
          <cell r="B42" t="str">
            <v>A_MOSPRKDR_C</v>
          </cell>
        </row>
        <row r="43">
          <cell r="B43" t="str">
            <v>A_NRSWA_UDDING</v>
          </cell>
        </row>
        <row r="44">
          <cell r="B44" t="str">
            <v>A_OLDEDIN_C</v>
          </cell>
        </row>
        <row r="45">
          <cell r="B45" t="str">
            <v>A_PILRIG_C</v>
          </cell>
        </row>
        <row r="46">
          <cell r="B46" t="str">
            <v>A_PORTELENLPA_C</v>
          </cell>
        </row>
        <row r="47">
          <cell r="B47" t="str">
            <v>A_PORTELENLPA_D</v>
          </cell>
        </row>
        <row r="48">
          <cell r="B48" t="str">
            <v>A_RPSWORK_D</v>
          </cell>
        </row>
        <row r="49">
          <cell r="B49" t="str">
            <v>A_TERREGLES_C</v>
          </cell>
        </row>
        <row r="50">
          <cell r="B50" t="str">
            <v>A_TERREGLES_D</v>
          </cell>
        </row>
        <row r="51">
          <cell r="B51" t="str">
            <v>A_WINTERHOPE_C</v>
          </cell>
        </row>
        <row r="52">
          <cell r="B52" t="str">
            <v>A_WINTERHOPE_D</v>
          </cell>
        </row>
        <row r="53">
          <cell r="B53" t="str">
            <v>B_MET_QUERY_BM</v>
          </cell>
        </row>
        <row r="54">
          <cell r="B54" t="str">
            <v>B_MET_QUERY_C01</v>
          </cell>
        </row>
        <row r="55">
          <cell r="B55" t="str">
            <v>B_MET_QUERY_ED</v>
          </cell>
        </row>
        <row r="56">
          <cell r="B56" t="str">
            <v>B_MET_QUERY_JS</v>
          </cell>
        </row>
        <row r="57">
          <cell r="B57" t="str">
            <v>B_MWRK_CID33242</v>
          </cell>
        </row>
        <row r="58">
          <cell r="B58" t="str">
            <v>B_MWRK_CID33260</v>
          </cell>
        </row>
        <row r="59">
          <cell r="B59" t="str">
            <v>B_MWRK_CID33261</v>
          </cell>
        </row>
        <row r="60">
          <cell r="B60" t="str">
            <v>B_REG_MINWRK_C0</v>
          </cell>
        </row>
        <row r="61">
          <cell r="B61" t="str">
            <v>B_VER_MET_BM</v>
          </cell>
        </row>
        <row r="62">
          <cell r="B62" t="str">
            <v>B_VER_MET_C01</v>
          </cell>
        </row>
        <row r="63">
          <cell r="B63" t="str">
            <v>B_VER_MET_ED</v>
          </cell>
        </row>
        <row r="64">
          <cell r="B64" t="str">
            <v>C_ABERGATEWAY_C</v>
          </cell>
        </row>
        <row r="65">
          <cell r="B65" t="str">
            <v>C_ABERGATEWAY_D</v>
          </cell>
        </row>
        <row r="66">
          <cell r="B66" t="str">
            <v>C_AH31</v>
          </cell>
        </row>
        <row r="67">
          <cell r="B67" t="str">
            <v>C_AH64</v>
          </cell>
        </row>
        <row r="68">
          <cell r="B68" t="str">
            <v>C_AH65</v>
          </cell>
        </row>
        <row r="69">
          <cell r="B69" t="str">
            <v>C_AH67</v>
          </cell>
        </row>
        <row r="70">
          <cell r="B70" t="str">
            <v>C_AH68</v>
          </cell>
        </row>
        <row r="71">
          <cell r="B71" t="str">
            <v>C_AH69</v>
          </cell>
        </row>
        <row r="72">
          <cell r="B72" t="str">
            <v>C_BUCKIE_C</v>
          </cell>
        </row>
        <row r="73">
          <cell r="B73" t="str">
            <v>C_BUCKIE_D</v>
          </cell>
        </row>
        <row r="74">
          <cell r="B74" t="str">
            <v>C_CD229</v>
          </cell>
        </row>
        <row r="75">
          <cell r="B75" t="str">
            <v>C_CD248</v>
          </cell>
        </row>
        <row r="76">
          <cell r="B76" t="str">
            <v>C_CD249</v>
          </cell>
        </row>
        <row r="77">
          <cell r="B77" t="str">
            <v>C_CD252</v>
          </cell>
        </row>
        <row r="78">
          <cell r="B78" t="str">
            <v>C_CD253</v>
          </cell>
        </row>
        <row r="79">
          <cell r="B79" t="str">
            <v>C_CD254</v>
          </cell>
        </row>
        <row r="80">
          <cell r="B80" t="str">
            <v>C_CD255</v>
          </cell>
        </row>
        <row r="81">
          <cell r="B81" t="str">
            <v>C_CD257</v>
          </cell>
        </row>
        <row r="82">
          <cell r="B82" t="str">
            <v>C_CD264</v>
          </cell>
        </row>
        <row r="83">
          <cell r="B83" t="str">
            <v>C_CD269</v>
          </cell>
        </row>
        <row r="84">
          <cell r="B84" t="str">
            <v>C_CD271</v>
          </cell>
        </row>
        <row r="85">
          <cell r="B85" t="str">
            <v>C_CD276</v>
          </cell>
        </row>
        <row r="86">
          <cell r="B86" t="str">
            <v>C_CD277</v>
          </cell>
        </row>
        <row r="87">
          <cell r="B87" t="str">
            <v>C_CD284</v>
          </cell>
        </row>
        <row r="88">
          <cell r="B88" t="str">
            <v>C_CD285</v>
          </cell>
        </row>
        <row r="89">
          <cell r="B89" t="str">
            <v>C_COLRDPH2_C</v>
          </cell>
        </row>
        <row r="90">
          <cell r="B90" t="str">
            <v>C_CMILLARPR_C</v>
          </cell>
        </row>
        <row r="91">
          <cell r="B91" t="str">
            <v>C_DIV077</v>
          </cell>
        </row>
        <row r="92">
          <cell r="B92" t="str">
            <v>C_DIV078</v>
          </cell>
        </row>
        <row r="93">
          <cell r="B93" t="str">
            <v>C_DIV139</v>
          </cell>
        </row>
        <row r="94">
          <cell r="B94" t="str">
            <v>C_DIV143</v>
          </cell>
        </row>
        <row r="95">
          <cell r="B95" t="str">
            <v>C_DIV145</v>
          </cell>
        </row>
        <row r="96">
          <cell r="B96" t="str">
            <v>C_DIV145_D</v>
          </cell>
        </row>
        <row r="97">
          <cell r="B97" t="str">
            <v>C_DIV146</v>
          </cell>
        </row>
        <row r="98">
          <cell r="B98" t="str">
            <v>C_DIV154</v>
          </cell>
        </row>
        <row r="99">
          <cell r="B99" t="str">
            <v>C_DIV155</v>
          </cell>
        </row>
        <row r="100">
          <cell r="B100" t="str">
            <v>C_DRKFIBREAYR_C</v>
          </cell>
        </row>
        <row r="101">
          <cell r="B101" t="str">
            <v>C_DUNDEKINGST_C</v>
          </cell>
        </row>
        <row r="102">
          <cell r="B102" t="str">
            <v>C_DUNFBRCTY_D</v>
          </cell>
        </row>
        <row r="103">
          <cell r="B103" t="str">
            <v>C_DUNFBRCTYP2_D</v>
          </cell>
        </row>
        <row r="104">
          <cell r="B104" t="str">
            <v>C_EDGARALNWKS_C</v>
          </cell>
        </row>
        <row r="105">
          <cell r="B105" t="str">
            <v>C_EDGARALNWKS_D</v>
          </cell>
        </row>
        <row r="106">
          <cell r="B106" t="str">
            <v>C_EDINFRINSOC_C</v>
          </cell>
        </row>
        <row r="107">
          <cell r="B107" t="str">
            <v>C_EDINFRINSOC_D</v>
          </cell>
        </row>
        <row r="108">
          <cell r="B108" t="str">
            <v>C_EDIN-TRAM_C</v>
          </cell>
        </row>
        <row r="109">
          <cell r="B109" t="str">
            <v>C_EDIN-TRAM_D</v>
          </cell>
        </row>
        <row r="110">
          <cell r="B110" t="str">
            <v>C_ELGIN_C</v>
          </cell>
        </row>
        <row r="111">
          <cell r="B111" t="str">
            <v>C_ELGIN_D</v>
          </cell>
        </row>
        <row r="112">
          <cell r="B112" t="str">
            <v>C_ERKINHOS_C</v>
          </cell>
        </row>
        <row r="113">
          <cell r="B113" t="str">
            <v>C_ERKINHOS_D</v>
          </cell>
        </row>
        <row r="114">
          <cell r="B114" t="str">
            <v>C_FASLANE_C</v>
          </cell>
        </row>
        <row r="115">
          <cell r="B115" t="str">
            <v>C_FASLANE_D</v>
          </cell>
        </row>
        <row r="116">
          <cell r="B116" t="str">
            <v>C_FORTROSE_C</v>
          </cell>
        </row>
        <row r="117">
          <cell r="B117" t="str">
            <v>C_FORTROSE_D</v>
          </cell>
        </row>
        <row r="118">
          <cell r="B118" t="str">
            <v>C_GWESTOFSITE_C</v>
          </cell>
        </row>
        <row r="119">
          <cell r="B119" t="str">
            <v>C_GWESTOFSITE_D</v>
          </cell>
        </row>
        <row r="120">
          <cell r="B120" t="str">
            <v>C_GWESTONSITE_C</v>
          </cell>
        </row>
        <row r="121">
          <cell r="B121" t="str">
            <v>C_GWESTONSITE_D</v>
          </cell>
        </row>
        <row r="122">
          <cell r="B122" t="str">
            <v>C_INVERUGIE_C</v>
          </cell>
        </row>
        <row r="123">
          <cell r="B123" t="str">
            <v>C_INVERUGIE_D</v>
          </cell>
        </row>
        <row r="124">
          <cell r="B124" t="str">
            <v>C_KINLOSS_C</v>
          </cell>
        </row>
        <row r="125">
          <cell r="B125" t="str">
            <v>C_KINLOSS_D</v>
          </cell>
        </row>
        <row r="126">
          <cell r="B126" t="str">
            <v>C_LAURNCKIRK_C</v>
          </cell>
        </row>
        <row r="127">
          <cell r="B127" t="str">
            <v>C_LAURNCKIRK_D</v>
          </cell>
        </row>
        <row r="128">
          <cell r="B128" t="str">
            <v>C_LEGDONABR_D</v>
          </cell>
        </row>
        <row r="129">
          <cell r="B129" t="str">
            <v>C_LEGDUNVICRD_C</v>
          </cell>
        </row>
        <row r="130">
          <cell r="B130" t="str">
            <v>C_LINWOOD_C</v>
          </cell>
        </row>
        <row r="131">
          <cell r="B131" t="str">
            <v>C_LINWOOD_D</v>
          </cell>
        </row>
        <row r="132">
          <cell r="B132" t="str">
            <v>C_LOCHRYAN_C</v>
          </cell>
        </row>
        <row r="133">
          <cell r="B133" t="str">
            <v>C_LOCHRYAN_D</v>
          </cell>
        </row>
        <row r="134">
          <cell r="B134" t="str">
            <v>C_LOMONDGATE_C</v>
          </cell>
        </row>
        <row r="135">
          <cell r="B135" t="str">
            <v>C_LOMONDGATE_D</v>
          </cell>
        </row>
        <row r="136">
          <cell r="B136" t="str">
            <v>C_MACMERRY_C</v>
          </cell>
        </row>
        <row r="137">
          <cell r="B137" t="str">
            <v>C_MACMERRY_D</v>
          </cell>
        </row>
        <row r="138">
          <cell r="B138" t="str">
            <v>C_MACRIHANISH_D</v>
          </cell>
        </row>
        <row r="139">
          <cell r="B139" t="str">
            <v>C_MARYWELL_C</v>
          </cell>
        </row>
        <row r="140">
          <cell r="B140" t="str">
            <v>C_MARYWELL_D</v>
          </cell>
        </row>
        <row r="141">
          <cell r="B141" t="str">
            <v>C_MOREBATTLE_C</v>
          </cell>
        </row>
        <row r="142">
          <cell r="B142" t="str">
            <v>C_MOREBATTLE_D</v>
          </cell>
        </row>
        <row r="143">
          <cell r="B143" t="str">
            <v>C_MUCLOSBRN_C</v>
          </cell>
        </row>
        <row r="144">
          <cell r="B144" t="str">
            <v>C_MUCLOSBRN_D</v>
          </cell>
        </row>
        <row r="145">
          <cell r="B145" t="str">
            <v>C_NAPIERRD_C</v>
          </cell>
        </row>
        <row r="146">
          <cell r="B146" t="str">
            <v>C_NAPIERRD_H20</v>
          </cell>
        </row>
        <row r="147">
          <cell r="B147" t="str">
            <v>C_NETTLEHIL_C</v>
          </cell>
        </row>
        <row r="148">
          <cell r="B148" t="str">
            <v>C_NETTLEHIL_D</v>
          </cell>
        </row>
        <row r="149">
          <cell r="B149" t="str">
            <v>C_RGUABERDEEN_C</v>
          </cell>
        </row>
        <row r="150">
          <cell r="B150" t="str">
            <v>C_RGUABERDEEN_D</v>
          </cell>
        </row>
        <row r="151">
          <cell r="B151" t="str">
            <v>C_ROBGORUNI_C</v>
          </cell>
        </row>
        <row r="152">
          <cell r="B152" t="str">
            <v>C_SHORETER_C</v>
          </cell>
        </row>
        <row r="153">
          <cell r="B153" t="str">
            <v>C_SL1014</v>
          </cell>
        </row>
        <row r="154">
          <cell r="B154" t="str">
            <v>C_SL1042</v>
          </cell>
        </row>
        <row r="155">
          <cell r="B155" t="str">
            <v>C_SL1061</v>
          </cell>
        </row>
        <row r="156">
          <cell r="B156" t="str">
            <v>C_SL1075</v>
          </cell>
        </row>
        <row r="157">
          <cell r="B157" t="str">
            <v>C_SL1093</v>
          </cell>
        </row>
        <row r="158">
          <cell r="B158" t="str">
            <v>C_SL1095</v>
          </cell>
        </row>
        <row r="159">
          <cell r="B159" t="str">
            <v>C_SL1136</v>
          </cell>
        </row>
        <row r="160">
          <cell r="B160" t="str">
            <v>C_SL1136_D</v>
          </cell>
        </row>
        <row r="161">
          <cell r="B161" t="str">
            <v>C_SL1139</v>
          </cell>
        </row>
        <row r="162">
          <cell r="B162" t="str">
            <v>C_SL1143</v>
          </cell>
        </row>
        <row r="163">
          <cell r="B163" t="str">
            <v>C_SL1156</v>
          </cell>
        </row>
        <row r="164">
          <cell r="B164" t="str">
            <v>C_SL1158</v>
          </cell>
        </row>
        <row r="165">
          <cell r="B165" t="str">
            <v>C_SL1163</v>
          </cell>
        </row>
        <row r="166">
          <cell r="B166" t="str">
            <v>C_SL1165</v>
          </cell>
        </row>
        <row r="167">
          <cell r="B167" t="str">
            <v>C_SL1168</v>
          </cell>
        </row>
        <row r="168">
          <cell r="B168" t="str">
            <v>C_SL1172</v>
          </cell>
        </row>
        <row r="169">
          <cell r="B169" t="str">
            <v>C_SL1173</v>
          </cell>
        </row>
        <row r="170">
          <cell r="B170" t="str">
            <v>C_SL1174</v>
          </cell>
        </row>
        <row r="171">
          <cell r="B171" t="str">
            <v>C_SL1197</v>
          </cell>
        </row>
        <row r="172">
          <cell r="B172" t="str">
            <v>C_SL1199</v>
          </cell>
        </row>
        <row r="173">
          <cell r="B173" t="str">
            <v>C_SL1210</v>
          </cell>
        </row>
        <row r="174">
          <cell r="B174" t="str">
            <v>C_SL1211</v>
          </cell>
        </row>
        <row r="175">
          <cell r="B175" t="str">
            <v>C_SL1214</v>
          </cell>
        </row>
        <row r="176">
          <cell r="B176" t="str">
            <v>C_SL1217</v>
          </cell>
        </row>
        <row r="177">
          <cell r="B177" t="str">
            <v>C_SL1218_D</v>
          </cell>
        </row>
        <row r="178">
          <cell r="B178" t="str">
            <v>C_SL1222</v>
          </cell>
        </row>
        <row r="179">
          <cell r="B179" t="str">
            <v>C_SL1226</v>
          </cell>
        </row>
        <row r="180">
          <cell r="B180" t="str">
            <v>C_SL1228</v>
          </cell>
        </row>
        <row r="181">
          <cell r="B181" t="str">
            <v>C_SL1232</v>
          </cell>
        </row>
        <row r="182">
          <cell r="B182" t="str">
            <v>C_SL1233</v>
          </cell>
        </row>
        <row r="183">
          <cell r="B183" t="str">
            <v>C_SL1235</v>
          </cell>
        </row>
        <row r="184">
          <cell r="B184" t="str">
            <v>C_SL1241</v>
          </cell>
        </row>
        <row r="185">
          <cell r="B185" t="str">
            <v>C_SL1242</v>
          </cell>
        </row>
        <row r="186">
          <cell r="B186" t="str">
            <v>C_SL1243</v>
          </cell>
        </row>
        <row r="187">
          <cell r="B187" t="str">
            <v>C_SL1245</v>
          </cell>
        </row>
        <row r="188">
          <cell r="B188" t="str">
            <v>C_SL1248</v>
          </cell>
        </row>
        <row r="189">
          <cell r="B189" t="str">
            <v>C_SL1249</v>
          </cell>
        </row>
        <row r="190">
          <cell r="B190" t="str">
            <v>C_SL1256</v>
          </cell>
        </row>
        <row r="191">
          <cell r="B191" t="str">
            <v>C_SL1262</v>
          </cell>
        </row>
        <row r="192">
          <cell r="B192" t="str">
            <v>C_SL1263</v>
          </cell>
        </row>
        <row r="193">
          <cell r="B193" t="str">
            <v>C_SL1271</v>
          </cell>
        </row>
        <row r="194">
          <cell r="B194" t="str">
            <v>C_SL1274</v>
          </cell>
        </row>
        <row r="195">
          <cell r="B195" t="str">
            <v>C_SL1277</v>
          </cell>
        </row>
        <row r="196">
          <cell r="B196" t="str">
            <v>C_SL1280</v>
          </cell>
        </row>
        <row r="197">
          <cell r="B197" t="str">
            <v>C_SL1283</v>
          </cell>
        </row>
        <row r="198">
          <cell r="B198" t="str">
            <v>C_SL1285</v>
          </cell>
        </row>
        <row r="199">
          <cell r="B199" t="str">
            <v>C_SL1287</v>
          </cell>
        </row>
        <row r="200">
          <cell r="B200" t="str">
            <v>C_SL1302</v>
          </cell>
        </row>
        <row r="201">
          <cell r="B201" t="str">
            <v>C_SL1308</v>
          </cell>
        </row>
        <row r="202">
          <cell r="B202" t="str">
            <v>C_SL1321</v>
          </cell>
        </row>
        <row r="203">
          <cell r="B203" t="str">
            <v>C_SL1324</v>
          </cell>
        </row>
        <row r="204">
          <cell r="B204" t="str">
            <v>C_SL369</v>
          </cell>
        </row>
        <row r="205">
          <cell r="B205" t="str">
            <v>C_SL470</v>
          </cell>
        </row>
        <row r="206">
          <cell r="B206" t="str">
            <v>C_SL522</v>
          </cell>
        </row>
        <row r="207">
          <cell r="B207" t="str">
            <v>C_SL541</v>
          </cell>
        </row>
        <row r="208">
          <cell r="B208" t="str">
            <v>C_SL676</v>
          </cell>
        </row>
        <row r="209">
          <cell r="B209" t="str">
            <v>C_SL803</v>
          </cell>
        </row>
        <row r="210">
          <cell r="B210" t="str">
            <v>C_SL804</v>
          </cell>
        </row>
        <row r="211">
          <cell r="B211" t="str">
            <v>C_SL805</v>
          </cell>
        </row>
        <row r="212">
          <cell r="B212" t="str">
            <v>C_SL806</v>
          </cell>
        </row>
        <row r="213">
          <cell r="B213" t="str">
            <v>C_SL807</v>
          </cell>
        </row>
        <row r="214">
          <cell r="B214" t="str">
            <v>C_SL808</v>
          </cell>
        </row>
        <row r="215">
          <cell r="B215" t="str">
            <v>C_SL809</v>
          </cell>
        </row>
        <row r="216">
          <cell r="B216" t="str">
            <v>C_SL812</v>
          </cell>
        </row>
        <row r="217">
          <cell r="B217" t="str">
            <v>C_SL855</v>
          </cell>
        </row>
        <row r="218">
          <cell r="B218" t="str">
            <v>C_SL861</v>
          </cell>
        </row>
        <row r="219">
          <cell r="B219" t="str">
            <v>C_SL905</v>
          </cell>
        </row>
        <row r="220">
          <cell r="B220" t="str">
            <v>C_SL916</v>
          </cell>
        </row>
        <row r="221">
          <cell r="B221" t="str">
            <v>C_SL939</v>
          </cell>
        </row>
        <row r="222">
          <cell r="B222" t="str">
            <v>C_SL940</v>
          </cell>
        </row>
        <row r="223">
          <cell r="B223" t="str">
            <v>C_SL942</v>
          </cell>
        </row>
        <row r="224">
          <cell r="B224" t="str">
            <v>C_SLLEACHKIN_C</v>
          </cell>
        </row>
        <row r="225">
          <cell r="B225" t="str">
            <v>C_SLLEACHKIN_D</v>
          </cell>
        </row>
        <row r="226">
          <cell r="B226" t="str">
            <v>C_SLSPRINGHIL_C</v>
          </cell>
        </row>
        <row r="227">
          <cell r="B227" t="str">
            <v>C_SLSPRINGHIL_D</v>
          </cell>
        </row>
        <row r="228">
          <cell r="B228" t="str">
            <v>C_SMITHINTABR_D</v>
          </cell>
        </row>
        <row r="229">
          <cell r="B229" t="str">
            <v>C_STANDREWFIP_C</v>
          </cell>
        </row>
        <row r="230">
          <cell r="B230" t="str">
            <v>C_STENHOUSEMR_C</v>
          </cell>
        </row>
        <row r="231">
          <cell r="B231" t="str">
            <v>C_STENHOUSEMR_D</v>
          </cell>
        </row>
        <row r="232">
          <cell r="B232" t="str">
            <v>C_SUNNYLAW_C</v>
          </cell>
        </row>
        <row r="233">
          <cell r="B233" t="str">
            <v>C_SUNNYLAW_D</v>
          </cell>
        </row>
        <row r="234">
          <cell r="B234" t="str">
            <v>C_VIEWFLDROAD_C</v>
          </cell>
        </row>
        <row r="235">
          <cell r="B235" t="str">
            <v>C_VIEWFLDROAD_D</v>
          </cell>
        </row>
        <row r="236">
          <cell r="B236" t="str">
            <v>HOZDP_D&amp;B0298</v>
          </cell>
        </row>
        <row r="237">
          <cell r="B237" t="str">
            <v>HOZDP_D&amp;B0490</v>
          </cell>
        </row>
        <row r="238">
          <cell r="B238" t="str">
            <v>HOZDP_D&amp;B0642</v>
          </cell>
        </row>
        <row r="239">
          <cell r="B239" t="str">
            <v>HOZDP_D&amp;B1143</v>
          </cell>
        </row>
        <row r="240">
          <cell r="B240" t="str">
            <v>HOZDP_D&amp;B1227</v>
          </cell>
        </row>
        <row r="241">
          <cell r="B241" t="str">
            <v>HOZDP_D&amp;B1271</v>
          </cell>
        </row>
        <row r="242">
          <cell r="B242" t="str">
            <v>HOZDP_D&amp;B1533</v>
          </cell>
        </row>
        <row r="243">
          <cell r="B243" t="str">
            <v>HOZDP_D&amp;B1927</v>
          </cell>
        </row>
        <row r="244">
          <cell r="B244" t="str">
            <v>HOZDP_D&amp;B2071</v>
          </cell>
        </row>
        <row r="245">
          <cell r="B245" t="str">
            <v>HOZDP_D&amp;B2217</v>
          </cell>
        </row>
        <row r="246">
          <cell r="B246" t="str">
            <v>HOZDP_D&amp;B2222</v>
          </cell>
        </row>
        <row r="247">
          <cell r="B247" t="str">
            <v>HOZDP_D&amp;B2280</v>
          </cell>
        </row>
        <row r="248">
          <cell r="B248" t="str">
            <v>HOZDP_DBC0212</v>
          </cell>
        </row>
        <row r="249">
          <cell r="B249" t="str">
            <v>HOZDP_DBC0298</v>
          </cell>
        </row>
        <row r="250">
          <cell r="B250" t="str">
            <v>HOZDP_DBC0489</v>
          </cell>
        </row>
        <row r="251">
          <cell r="B251" t="str">
            <v>HOZDP_DBC1009</v>
          </cell>
        </row>
        <row r="252">
          <cell r="B252" t="str">
            <v>HOZDP_DBC1419</v>
          </cell>
        </row>
        <row r="253">
          <cell r="B253" t="str">
            <v>HOZDP_DBC1534</v>
          </cell>
        </row>
        <row r="254">
          <cell r="B254" t="str">
            <v>HOZDP_DBC2065</v>
          </cell>
        </row>
        <row r="255">
          <cell r="B255" t="str">
            <v>HOZDP_DBC2092</v>
          </cell>
        </row>
        <row r="256">
          <cell r="B256" t="str">
            <v>HOZDP_DBC2176</v>
          </cell>
        </row>
        <row r="257">
          <cell r="B257" t="str">
            <v>HOZDP_DBC2323</v>
          </cell>
        </row>
        <row r="258">
          <cell r="B258" t="str">
            <v>HOZDP_DIA1494</v>
          </cell>
        </row>
        <row r="259">
          <cell r="B259" t="str">
            <v>HOZDP_DIA1590</v>
          </cell>
        </row>
        <row r="260">
          <cell r="B260" t="str">
            <v>HOZDP_DIA2092</v>
          </cell>
        </row>
        <row r="261">
          <cell r="B261" t="str">
            <v>HOZDP_DIA2114</v>
          </cell>
        </row>
        <row r="262">
          <cell r="B262" t="str">
            <v>HOZDP_DIA2140</v>
          </cell>
        </row>
        <row r="263">
          <cell r="B263" t="str">
            <v>HOZDP_DIA2191</v>
          </cell>
        </row>
        <row r="264">
          <cell r="B264" t="str">
            <v>HOZDP_DIA2192</v>
          </cell>
        </row>
        <row r="265">
          <cell r="B265" t="str">
            <v>HOZDP_DIA2204</v>
          </cell>
        </row>
        <row r="266">
          <cell r="B266" t="str">
            <v>HOZDP_DIA2211</v>
          </cell>
        </row>
        <row r="267">
          <cell r="B267" t="str">
            <v>HOZDP_DIA2218</v>
          </cell>
        </row>
        <row r="268">
          <cell r="B268" t="str">
            <v>HOZDP_DIA2219</v>
          </cell>
        </row>
        <row r="269">
          <cell r="B269" t="str">
            <v>HOZDP_DIA2221</v>
          </cell>
        </row>
        <row r="270">
          <cell r="B270" t="str">
            <v>HOZDP_DIA2224</v>
          </cell>
        </row>
        <row r="271">
          <cell r="B271" t="str">
            <v>HOZDP_DIA2226</v>
          </cell>
        </row>
        <row r="272">
          <cell r="B272" t="str">
            <v>HOZDP_DIA2231</v>
          </cell>
        </row>
        <row r="273">
          <cell r="B273" t="str">
            <v>HOZDP_DIA2239</v>
          </cell>
        </row>
        <row r="274">
          <cell r="B274" t="str">
            <v>HOZDP_DIA2240</v>
          </cell>
        </row>
        <row r="275">
          <cell r="B275" t="str">
            <v>HOZDP_DIA2244</v>
          </cell>
        </row>
        <row r="276">
          <cell r="B276" t="str">
            <v>HOZDP_DIA2247</v>
          </cell>
        </row>
        <row r="277">
          <cell r="B277" t="str">
            <v>HOZDP_DIA2251</v>
          </cell>
        </row>
        <row r="278">
          <cell r="B278" t="str">
            <v>HOZDP_DIA2253</v>
          </cell>
        </row>
        <row r="279">
          <cell r="B279" t="str">
            <v>HOZDP_DIA2254</v>
          </cell>
        </row>
        <row r="280">
          <cell r="B280" t="str">
            <v>HOZDP_DIA2255</v>
          </cell>
        </row>
        <row r="281">
          <cell r="B281" t="str">
            <v>HOZDP_DIA2257</v>
          </cell>
        </row>
        <row r="282">
          <cell r="B282" t="str">
            <v>HOZDP_DIA2263</v>
          </cell>
        </row>
        <row r="283">
          <cell r="B283" t="str">
            <v>HOZDP_DIA2269</v>
          </cell>
        </row>
        <row r="284">
          <cell r="B284" t="str">
            <v>HOZDP_DIA2270</v>
          </cell>
        </row>
        <row r="285">
          <cell r="B285" t="str">
            <v>HOZDP_DIA2276</v>
          </cell>
        </row>
        <row r="286">
          <cell r="B286" t="str">
            <v>HOZDP_DIA2279</v>
          </cell>
        </row>
        <row r="287">
          <cell r="B287" t="str">
            <v>HOZDP_DIA2288</v>
          </cell>
        </row>
        <row r="288">
          <cell r="B288" t="str">
            <v>HOZDP_DIA2291</v>
          </cell>
        </row>
        <row r="289">
          <cell r="B289" t="str">
            <v>HOZDP_DIA2294</v>
          </cell>
        </row>
        <row r="290">
          <cell r="B290" t="str">
            <v>HOZDP_DIA2295</v>
          </cell>
        </row>
        <row r="291">
          <cell r="B291" t="str">
            <v>HOZDP_DIA2296</v>
          </cell>
        </row>
        <row r="292">
          <cell r="B292" t="str">
            <v>HOZDP_DIA2299</v>
          </cell>
        </row>
        <row r="293">
          <cell r="B293" t="str">
            <v>HOZDP_DIA2300</v>
          </cell>
        </row>
        <row r="294">
          <cell r="B294" t="str">
            <v>HOZDP_DIA2301</v>
          </cell>
        </row>
        <row r="295">
          <cell r="B295" t="str">
            <v>HOZDP_DIA2304</v>
          </cell>
        </row>
        <row r="296">
          <cell r="B296" t="str">
            <v>HOZDP_DIA2307</v>
          </cell>
        </row>
        <row r="297">
          <cell r="B297" t="str">
            <v>HOZDP_DIA2309</v>
          </cell>
        </row>
        <row r="298">
          <cell r="B298" t="str">
            <v>HOZDP_DIA2310</v>
          </cell>
        </row>
        <row r="299">
          <cell r="B299" t="str">
            <v>HOZDP_DIA2315</v>
          </cell>
        </row>
        <row r="300">
          <cell r="B300" t="str">
            <v>HOZDP_DIA2317</v>
          </cell>
        </row>
        <row r="301">
          <cell r="B301" t="str">
            <v>HOZDP_DIA2318</v>
          </cell>
        </row>
        <row r="302">
          <cell r="B302" t="str">
            <v>HOZDP_DIA2320</v>
          </cell>
        </row>
        <row r="303">
          <cell r="B303" t="str">
            <v>HOZDP_DIA2326</v>
          </cell>
        </row>
        <row r="304">
          <cell r="B304" t="str">
            <v>HOZDP_DIA2329</v>
          </cell>
        </row>
        <row r="305">
          <cell r="B305" t="str">
            <v>HOZDP_DIA2330</v>
          </cell>
        </row>
        <row r="306">
          <cell r="B306" t="str">
            <v>HOZDP_WIA1267</v>
          </cell>
        </row>
        <row r="307">
          <cell r="B307" t="str">
            <v>HOZDP_WIA1516</v>
          </cell>
        </row>
        <row r="308">
          <cell r="B308" t="str">
            <v>HOZDP_WIA1986</v>
          </cell>
        </row>
        <row r="309">
          <cell r="B309" t="str">
            <v>HOZDP_WIA2018</v>
          </cell>
        </row>
        <row r="310">
          <cell r="B310" t="str">
            <v>HOZDP_WIA2092</v>
          </cell>
        </row>
        <row r="311">
          <cell r="B311" t="str">
            <v>HOZDP_WIA2167</v>
          </cell>
        </row>
        <row r="312">
          <cell r="B312" t="str">
            <v>HOZDP_WIA2221</v>
          </cell>
        </row>
        <row r="313">
          <cell r="B313" t="str">
            <v>HOZDP_WIA2224</v>
          </cell>
        </row>
        <row r="314">
          <cell r="B314" t="str">
            <v>HOZDP_WIA2233</v>
          </cell>
        </row>
        <row r="315">
          <cell r="B315" t="str">
            <v>HOZDP_WIA2243</v>
          </cell>
        </row>
        <row r="316">
          <cell r="B316" t="str">
            <v>HOZDP_WIA2244</v>
          </cell>
        </row>
        <row r="317">
          <cell r="B317" t="str">
            <v>HOZDP_WIA2252</v>
          </cell>
        </row>
        <row r="318">
          <cell r="B318" t="str">
            <v>HOZDP_WIA2269</v>
          </cell>
        </row>
        <row r="319">
          <cell r="B319" t="str">
            <v>HOZDP_WIA2270</v>
          </cell>
        </row>
        <row r="320">
          <cell r="B320" t="str">
            <v>HOZDP_WIA2273</v>
          </cell>
        </row>
        <row r="321">
          <cell r="B321" t="str">
            <v>HOZDP_WIA2277</v>
          </cell>
        </row>
        <row r="322">
          <cell r="B322" t="str">
            <v>HOZDP_WIA2283</v>
          </cell>
        </row>
        <row r="323">
          <cell r="B323" t="str">
            <v>HOZDP_WIA2285</v>
          </cell>
        </row>
        <row r="324">
          <cell r="B324" t="str">
            <v>HOZDP_WIA2295</v>
          </cell>
        </row>
        <row r="325">
          <cell r="B325" t="str">
            <v>HOZDP_WIA2300</v>
          </cell>
        </row>
        <row r="326">
          <cell r="B326" t="str">
            <v>HOZFA00001</v>
          </cell>
        </row>
        <row r="327">
          <cell r="B327" t="str">
            <v>HOZFA00002</v>
          </cell>
        </row>
        <row r="328">
          <cell r="B328" t="str">
            <v>HOZFA00003</v>
          </cell>
        </row>
        <row r="329">
          <cell r="B329" t="str">
            <v>HOZFA00004</v>
          </cell>
        </row>
        <row r="330">
          <cell r="B330" t="str">
            <v>HOZFA00005</v>
          </cell>
        </row>
        <row r="331">
          <cell r="B331" t="str">
            <v>HOZFA00006</v>
          </cell>
        </row>
        <row r="332">
          <cell r="B332" t="str">
            <v>HOZFA00007</v>
          </cell>
        </row>
        <row r="333">
          <cell r="B333" t="str">
            <v>HOZFA00008</v>
          </cell>
        </row>
        <row r="334">
          <cell r="B334" t="str">
            <v>HOZFA00009</v>
          </cell>
        </row>
        <row r="335">
          <cell r="B335" t="str">
            <v>HOZFA00010</v>
          </cell>
        </row>
        <row r="336">
          <cell r="B336" t="str">
            <v>R_H2O_EXT_NR</v>
          </cell>
        </row>
        <row r="337">
          <cell r="B337" t="str">
            <v>R_IRNWRK_AYR_R</v>
          </cell>
        </row>
        <row r="338">
          <cell r="B338" t="str">
            <v>R_IRNWRK_CYD_R</v>
          </cell>
        </row>
        <row r="339">
          <cell r="B339" t="str">
            <v>R_IRNWRK_FTH_R</v>
          </cell>
        </row>
        <row r="340">
          <cell r="B340" t="str">
            <v>R_IRNWRK_NTH_R</v>
          </cell>
        </row>
        <row r="341">
          <cell r="B341" t="str">
            <v>SWC_ADAMSMITH_C</v>
          </cell>
        </row>
        <row r="342">
          <cell r="B342" t="str">
            <v>SWC_ADMIN_MET_C</v>
          </cell>
        </row>
        <row r="343">
          <cell r="B343" t="str">
            <v>SWC_ADVANM74_C</v>
          </cell>
        </row>
        <row r="344">
          <cell r="B344" t="str">
            <v>SWC_ADVANM74_D</v>
          </cell>
        </row>
        <row r="345">
          <cell r="B345" t="str">
            <v>SWC_AFTON_2_C</v>
          </cell>
        </row>
        <row r="346">
          <cell r="B346" t="str">
            <v>SWC_AFTON_2_D</v>
          </cell>
        </row>
        <row r="347">
          <cell r="B347" t="str">
            <v>SWC_AFTON_AYR_C</v>
          </cell>
        </row>
        <row r="348">
          <cell r="B348" t="str">
            <v>SWC_AFTON_D</v>
          </cell>
        </row>
        <row r="349">
          <cell r="B349" t="str">
            <v>SWC_AH54</v>
          </cell>
        </row>
        <row r="350">
          <cell r="B350" t="str">
            <v>SWC_AH55</v>
          </cell>
        </row>
        <row r="351">
          <cell r="B351" t="str">
            <v>SWC_AH59</v>
          </cell>
        </row>
        <row r="352">
          <cell r="B352" t="str">
            <v>SWC_AH62</v>
          </cell>
        </row>
        <row r="353">
          <cell r="B353" t="str">
            <v>SWC_ALC_PRI_BM</v>
          </cell>
        </row>
        <row r="354">
          <cell r="B354" t="str">
            <v>SWC_ALC_PRI_C01</v>
          </cell>
        </row>
        <row r="355">
          <cell r="B355" t="str">
            <v>SWC_ALC_PRI_DT</v>
          </cell>
        </row>
        <row r="356">
          <cell r="B356" t="str">
            <v>SWC_ALC_PRI_HM</v>
          </cell>
        </row>
        <row r="357">
          <cell r="B357" t="str">
            <v>SWC_ALC_PRI_RM</v>
          </cell>
        </row>
        <row r="358">
          <cell r="B358" t="str">
            <v>SWC_ALC_PRI_TB</v>
          </cell>
        </row>
        <row r="359">
          <cell r="B359" t="str">
            <v>SWC_ALC_PUB_AP</v>
          </cell>
        </row>
        <row r="360">
          <cell r="B360" t="str">
            <v>SWC_ALC_PUB_BM</v>
          </cell>
        </row>
        <row r="361">
          <cell r="B361" t="str">
            <v>SWC_ALC_PUB_C01</v>
          </cell>
        </row>
        <row r="362">
          <cell r="B362" t="str">
            <v>SWC_ALC_PUB_CMD</v>
          </cell>
        </row>
        <row r="363">
          <cell r="B363" t="str">
            <v>SWC_ALC_PUB_CR</v>
          </cell>
        </row>
        <row r="364">
          <cell r="B364" t="str">
            <v>SWC_ALC_PUB_DA</v>
          </cell>
        </row>
        <row r="365">
          <cell r="B365" t="str">
            <v>SWC_ALC_PUB_EB</v>
          </cell>
        </row>
        <row r="366">
          <cell r="B366" t="str">
            <v>SWC_ALC_PUB_ENT</v>
          </cell>
        </row>
        <row r="367">
          <cell r="B367" t="str">
            <v>SWC_ALC_PUB_GF</v>
          </cell>
        </row>
        <row r="368">
          <cell r="B368" t="str">
            <v>SWC_ALC_PUB_JB</v>
          </cell>
        </row>
        <row r="369">
          <cell r="B369" t="str">
            <v>SWC_ALC_PUB_JS</v>
          </cell>
        </row>
        <row r="370">
          <cell r="B370" t="str">
            <v>SWC_ALC_PUB_MS</v>
          </cell>
        </row>
        <row r="371">
          <cell r="B371" t="str">
            <v>SWC_ALC_PUB_SM</v>
          </cell>
        </row>
        <row r="372">
          <cell r="B372" t="str">
            <v>SWC_ALC_PUB_TB</v>
          </cell>
        </row>
        <row r="373">
          <cell r="B373" t="str">
            <v>SWC_ALCPRI_FRTH</v>
          </cell>
        </row>
        <row r="374">
          <cell r="B374" t="str">
            <v>SWC_ALCPUB_FRTH</v>
          </cell>
        </row>
        <row r="375">
          <cell r="B375" t="str">
            <v>SWC_ALNDALE_C01</v>
          </cell>
        </row>
        <row r="376">
          <cell r="B376" t="str">
            <v>SWC_ALNDALE_DSN</v>
          </cell>
        </row>
        <row r="377">
          <cell r="B377" t="str">
            <v>SWC_ALNDALE_OPT</v>
          </cell>
        </row>
        <row r="378">
          <cell r="B378" t="str">
            <v>SWC_ANNAN2_PH2</v>
          </cell>
        </row>
        <row r="379">
          <cell r="B379" t="str">
            <v>SWC_AQSSIN_C01</v>
          </cell>
        </row>
        <row r="380">
          <cell r="B380" t="str">
            <v>SWC_ARDERSIER_C</v>
          </cell>
        </row>
        <row r="381">
          <cell r="B381" t="str">
            <v>SWC_ARI_PUB_JB</v>
          </cell>
        </row>
        <row r="382">
          <cell r="B382" t="str">
            <v>SWC_ASCGBUTE_SC</v>
          </cell>
        </row>
        <row r="383">
          <cell r="B383" t="str">
            <v>SWC_ASCOG_C01</v>
          </cell>
        </row>
        <row r="384">
          <cell r="B384" t="str">
            <v>SWC_ASCOG_DSN</v>
          </cell>
        </row>
        <row r="385">
          <cell r="B385" t="str">
            <v>SWC_ASCOG_OPT</v>
          </cell>
        </row>
        <row r="386">
          <cell r="B386" t="str">
            <v>SWC_ASSYNT_C01</v>
          </cell>
        </row>
        <row r="387">
          <cell r="B387" t="str">
            <v>SWC_AST_SUP_AP</v>
          </cell>
        </row>
        <row r="388">
          <cell r="B388" t="str">
            <v>SWC_AST_SUP_C01</v>
          </cell>
        </row>
        <row r="389">
          <cell r="B389" t="str">
            <v>SWC_AST_SUP_EB</v>
          </cell>
        </row>
        <row r="390">
          <cell r="B390" t="str">
            <v>SWC_AST_SUP_HM</v>
          </cell>
        </row>
        <row r="391">
          <cell r="B391" t="str">
            <v>SWC_AST_SUP_TB</v>
          </cell>
        </row>
        <row r="392">
          <cell r="B392" t="str">
            <v>SWC_AUCHN_KIM_C</v>
          </cell>
        </row>
        <row r="393">
          <cell r="B393" t="str">
            <v>SWC_AUCHN_KIM_D</v>
          </cell>
        </row>
        <row r="394">
          <cell r="B394" t="str">
            <v>SWC_AUCHROBT_C</v>
          </cell>
        </row>
        <row r="395">
          <cell r="B395" t="str">
            <v>SWC_AUCHROBT_D</v>
          </cell>
        </row>
        <row r="396">
          <cell r="B396" t="str">
            <v>SWC_AYRKNOC_C01</v>
          </cell>
        </row>
        <row r="397">
          <cell r="B397" t="str">
            <v>SWC_AYRKNOC_D</v>
          </cell>
        </row>
        <row r="398">
          <cell r="B398" t="str">
            <v>SWC_BACKIES_C01</v>
          </cell>
        </row>
        <row r="399">
          <cell r="B399" t="str">
            <v>SWC_BALBEGGI_C</v>
          </cell>
        </row>
        <row r="400">
          <cell r="B400" t="str">
            <v>SWC_BALBEGGI_D</v>
          </cell>
        </row>
        <row r="401">
          <cell r="B401" t="str">
            <v>SWC_BALBEUC_C01</v>
          </cell>
        </row>
        <row r="402">
          <cell r="B402" t="str">
            <v>SWC_BALCHAR_C01</v>
          </cell>
        </row>
        <row r="403">
          <cell r="B403" t="str">
            <v>SWC_BALCHMYL_C</v>
          </cell>
        </row>
        <row r="404">
          <cell r="B404" t="str">
            <v>SWC_BALJAFFRY_C</v>
          </cell>
        </row>
        <row r="405">
          <cell r="B405" t="str">
            <v>SWC_BALMORE_C</v>
          </cell>
        </row>
        <row r="406">
          <cell r="B406" t="str">
            <v>SWC_BALMORESC_D</v>
          </cell>
        </row>
        <row r="407">
          <cell r="B407" t="str">
            <v>SWC_BALMORGG_SC</v>
          </cell>
        </row>
        <row r="408">
          <cell r="B408" t="str">
            <v>SWC_BALMULO_C</v>
          </cell>
        </row>
        <row r="409">
          <cell r="B409" t="str">
            <v>SWC_BALMULO_D</v>
          </cell>
        </row>
        <row r="410">
          <cell r="B410" t="str">
            <v>SWC_BANCHY_C01</v>
          </cell>
        </row>
        <row r="411">
          <cell r="B411" t="str">
            <v>SWC_BANCHY_DSN</v>
          </cell>
        </row>
        <row r="412">
          <cell r="B412" t="str">
            <v>SWC_BANCHY_OPT</v>
          </cell>
        </row>
        <row r="413">
          <cell r="B413" t="str">
            <v>SWC_BANKNOCK_C</v>
          </cell>
        </row>
        <row r="414">
          <cell r="B414" t="str">
            <v>SWC_BANKNOCK_D</v>
          </cell>
        </row>
        <row r="415">
          <cell r="B415" t="str">
            <v>SWC_BARLCYE_C</v>
          </cell>
        </row>
        <row r="416">
          <cell r="B416" t="str">
            <v>SWC_BARLCYE_D</v>
          </cell>
        </row>
        <row r="417">
          <cell r="B417" t="str">
            <v>SWC_BCHGATE_EB</v>
          </cell>
        </row>
        <row r="418">
          <cell r="B418" t="str">
            <v>SWC_BCHGATE_MN</v>
          </cell>
        </row>
        <row r="419">
          <cell r="B419" t="str">
            <v>SWC_BDSSIN_C01</v>
          </cell>
        </row>
        <row r="420">
          <cell r="B420" t="str">
            <v>SWC_BEAULY_C01</v>
          </cell>
        </row>
        <row r="421">
          <cell r="B421" t="str">
            <v>SWC_BELL_BY_BB</v>
          </cell>
        </row>
        <row r="422">
          <cell r="B422" t="str">
            <v>SWC_BELL_BY_C01</v>
          </cell>
        </row>
        <row r="423">
          <cell r="B423" t="str">
            <v>SWC_BELL_BY_EB</v>
          </cell>
        </row>
        <row r="424">
          <cell r="B424" t="str">
            <v>SWC_BELL_BY_IH</v>
          </cell>
        </row>
        <row r="425">
          <cell r="B425" t="str">
            <v>SWC_BELWOOD_C</v>
          </cell>
        </row>
        <row r="426">
          <cell r="B426" t="str">
            <v>SWC_BELWOOD_D</v>
          </cell>
        </row>
        <row r="427">
          <cell r="B427" t="str">
            <v>SWC_BENDOHY_C01</v>
          </cell>
        </row>
        <row r="428">
          <cell r="B428" t="str">
            <v>SWC_BLACISLE_C0</v>
          </cell>
        </row>
        <row r="429">
          <cell r="B429" t="str">
            <v>SWC_BLACKIMR_C</v>
          </cell>
        </row>
        <row r="430">
          <cell r="B430" t="str">
            <v>SWC_BLACKIMR_D</v>
          </cell>
        </row>
        <row r="431">
          <cell r="B431" t="str">
            <v>SWC_BLRATHL_C01</v>
          </cell>
        </row>
        <row r="432">
          <cell r="B432" t="str">
            <v>SWC_BOSWELL_C</v>
          </cell>
        </row>
        <row r="433">
          <cell r="B433" t="str">
            <v>SWC_BOSWELL_D</v>
          </cell>
        </row>
        <row r="434">
          <cell r="B434" t="str">
            <v>SWC_BPTSALEN_C</v>
          </cell>
        </row>
        <row r="435">
          <cell r="B435" t="str">
            <v>SWC_BRANCHTN_C</v>
          </cell>
        </row>
        <row r="436">
          <cell r="B436" t="str">
            <v>SWC_BRANCHTN_D</v>
          </cell>
        </row>
        <row r="437">
          <cell r="B437" t="str">
            <v>SWC_BRD_MYOT_C</v>
          </cell>
        </row>
        <row r="438">
          <cell r="B438" t="str">
            <v>SWC_BRD_MYOT_D</v>
          </cell>
        </row>
        <row r="439">
          <cell r="B439" t="str">
            <v>SWC_BRIDGEND_C</v>
          </cell>
        </row>
        <row r="440">
          <cell r="B440" t="str">
            <v>SWC_BROALAN_C01</v>
          </cell>
        </row>
        <row r="441">
          <cell r="B441" t="str">
            <v>SWC_BUCKIE_C01</v>
          </cell>
        </row>
        <row r="442">
          <cell r="B442" t="str">
            <v>SWC_BURGIR_C</v>
          </cell>
        </row>
        <row r="443">
          <cell r="B443" t="str">
            <v>SWC_BURGIR_D</v>
          </cell>
        </row>
        <row r="444">
          <cell r="B444" t="str">
            <v>SWC_BUS_DEV_PLN</v>
          </cell>
        </row>
        <row r="445">
          <cell r="B445" t="str">
            <v>SWC_BUSMETER_C</v>
          </cell>
        </row>
        <row r="446">
          <cell r="B446" t="str">
            <v>SWC_BUSMETER_DA</v>
          </cell>
        </row>
        <row r="447">
          <cell r="B447" t="str">
            <v>SWC_BUSMETER_ED</v>
          </cell>
        </row>
        <row r="448">
          <cell r="B448" t="str">
            <v>SWC_BUSMETER_JC</v>
          </cell>
        </row>
        <row r="449">
          <cell r="B449" t="str">
            <v>SWC_BUSMETER_JS</v>
          </cell>
        </row>
        <row r="450">
          <cell r="B450" t="str">
            <v>SWC_BUSMETER_MN</v>
          </cell>
        </row>
        <row r="451">
          <cell r="B451" t="str">
            <v>SWC_BUSMETER_RM</v>
          </cell>
        </row>
        <row r="452">
          <cell r="B452" t="str">
            <v>SWC_BUSMETER_SC</v>
          </cell>
        </row>
        <row r="453">
          <cell r="B453" t="str">
            <v>SWC_BVREPR_C01</v>
          </cell>
        </row>
        <row r="454">
          <cell r="B454" t="str">
            <v>SWC_CAIRNHILL_C</v>
          </cell>
        </row>
        <row r="455">
          <cell r="B455" t="str">
            <v>SWC_CAIRNHILL_D</v>
          </cell>
        </row>
        <row r="456">
          <cell r="B456" t="str">
            <v>SWC_CAIRNRYAN_C</v>
          </cell>
        </row>
        <row r="457">
          <cell r="B457" t="str">
            <v>SWC_CAIRNRYAN_D</v>
          </cell>
        </row>
        <row r="458">
          <cell r="B458" t="str">
            <v>SWC_CAMP_KIL_C2</v>
          </cell>
        </row>
        <row r="459">
          <cell r="B459" t="str">
            <v>SWC_CAMP_TRK1_C</v>
          </cell>
        </row>
        <row r="460">
          <cell r="B460" t="str">
            <v>SWC_CANLST_C01</v>
          </cell>
        </row>
        <row r="461">
          <cell r="B461" t="str">
            <v>SWC_CARBRAIN_C</v>
          </cell>
        </row>
        <row r="462">
          <cell r="B462" t="str">
            <v>SWC_CARBRAIN_D</v>
          </cell>
        </row>
        <row r="463">
          <cell r="B463" t="str">
            <v>SWC_CARMANS_C01</v>
          </cell>
        </row>
        <row r="464">
          <cell r="B464" t="str">
            <v>SWC_CARNBESTH_C</v>
          </cell>
        </row>
        <row r="465">
          <cell r="B465" t="str">
            <v>SWC_CARNBESTH_D</v>
          </cell>
        </row>
        <row r="466">
          <cell r="B466" t="str">
            <v>SWC_CARNBESTH_X</v>
          </cell>
        </row>
        <row r="467">
          <cell r="B467" t="str">
            <v>SWC_CARRADALE_C</v>
          </cell>
        </row>
        <row r="468">
          <cell r="B468" t="str">
            <v>SWC_CARRADALE_D</v>
          </cell>
        </row>
        <row r="469">
          <cell r="B469" t="str">
            <v>SWC_CARSLTH_C01</v>
          </cell>
        </row>
        <row r="470">
          <cell r="B470" t="str">
            <v>SWC_CASHEAD_ROH</v>
          </cell>
        </row>
        <row r="471">
          <cell r="B471" t="str">
            <v>SWC_CAWDOR_C01</v>
          </cell>
        </row>
        <row r="472">
          <cell r="B472" t="str">
            <v>SWC_CD143</v>
          </cell>
        </row>
        <row r="473">
          <cell r="B473" t="str">
            <v>SWC_CD180</v>
          </cell>
        </row>
        <row r="474">
          <cell r="B474" t="str">
            <v>SWC_CD191</v>
          </cell>
        </row>
        <row r="475">
          <cell r="B475" t="str">
            <v>SWC_CD197</v>
          </cell>
        </row>
        <row r="476">
          <cell r="B476" t="str">
            <v>SWC_CD202</v>
          </cell>
        </row>
        <row r="477">
          <cell r="B477" t="str">
            <v>SWC_CD204</v>
          </cell>
        </row>
        <row r="478">
          <cell r="B478" t="str">
            <v>SWC_CD206</v>
          </cell>
        </row>
        <row r="479">
          <cell r="B479" t="str">
            <v>SWC_CD207</v>
          </cell>
        </row>
        <row r="480">
          <cell r="B480" t="str">
            <v>SWC_CD209</v>
          </cell>
        </row>
        <row r="481">
          <cell r="B481" t="str">
            <v>SWC_CD210</v>
          </cell>
        </row>
        <row r="482">
          <cell r="B482" t="str">
            <v>SWC_CD211</v>
          </cell>
        </row>
        <row r="483">
          <cell r="B483" t="str">
            <v>SWC_CD212</v>
          </cell>
        </row>
        <row r="484">
          <cell r="B484" t="str">
            <v>SWC_CD213</v>
          </cell>
        </row>
        <row r="485">
          <cell r="B485" t="str">
            <v>SWC_CD214</v>
          </cell>
        </row>
        <row r="486">
          <cell r="B486" t="str">
            <v>SWC_CD215</v>
          </cell>
        </row>
        <row r="487">
          <cell r="B487" t="str">
            <v>SWC_CD217</v>
          </cell>
        </row>
        <row r="488">
          <cell r="B488" t="str">
            <v>SWC_CD219</v>
          </cell>
        </row>
        <row r="489">
          <cell r="B489" t="str">
            <v>SWC_CD220</v>
          </cell>
        </row>
        <row r="490">
          <cell r="B490" t="str">
            <v>SWC_CD221</v>
          </cell>
        </row>
        <row r="491">
          <cell r="B491" t="str">
            <v>SWC_CD223</v>
          </cell>
        </row>
        <row r="492">
          <cell r="B492" t="str">
            <v>SWC_CD224</v>
          </cell>
        </row>
        <row r="493">
          <cell r="B493" t="str">
            <v>SWC_CD225</v>
          </cell>
        </row>
        <row r="494">
          <cell r="B494" t="str">
            <v>SWC_CD226</v>
          </cell>
        </row>
        <row r="495">
          <cell r="B495" t="str">
            <v>SWC_CD232</v>
          </cell>
        </row>
        <row r="496">
          <cell r="B496" t="str">
            <v>SWC_CD233</v>
          </cell>
        </row>
        <row r="497">
          <cell r="B497" t="str">
            <v>SWC_CD235</v>
          </cell>
        </row>
        <row r="498">
          <cell r="B498" t="str">
            <v>SWC_CD236</v>
          </cell>
        </row>
        <row r="499">
          <cell r="B499" t="str">
            <v>SWC_CD239</v>
          </cell>
        </row>
        <row r="500">
          <cell r="B500" t="str">
            <v>SWC_CD243</v>
          </cell>
        </row>
        <row r="501">
          <cell r="B501" t="str">
            <v>SWC_CD247</v>
          </cell>
        </row>
        <row r="502">
          <cell r="B502" t="str">
            <v>SWC_CD251</v>
          </cell>
        </row>
        <row r="503">
          <cell r="B503" t="str">
            <v>SWC_CHAPWEST_C</v>
          </cell>
        </row>
        <row r="504">
          <cell r="B504" t="str">
            <v>SWC_CHAPWEST_D</v>
          </cell>
        </row>
        <row r="505">
          <cell r="B505" t="str">
            <v>SWC_CHURCHST_C</v>
          </cell>
        </row>
        <row r="506">
          <cell r="B506" t="str">
            <v>SWC_CHURCHST_C</v>
          </cell>
        </row>
        <row r="507">
          <cell r="B507" t="str">
            <v>SWC_CHURCHST_D</v>
          </cell>
        </row>
        <row r="508">
          <cell r="B508" t="str">
            <v>SWC_CIDPRV2_DM</v>
          </cell>
        </row>
        <row r="509">
          <cell r="B509" t="str">
            <v>SWC_CIDTHERM_C</v>
          </cell>
        </row>
        <row r="510">
          <cell r="B510" t="str">
            <v>SWC_CLARKYH_C01</v>
          </cell>
        </row>
        <row r="511">
          <cell r="B511" t="str">
            <v>SWC_CLEAN_O</v>
          </cell>
        </row>
        <row r="512">
          <cell r="B512" t="str">
            <v>SWC_CLOVENFRD_C</v>
          </cell>
        </row>
        <row r="513">
          <cell r="B513" t="str">
            <v>SWC_CLOVENFRD_D</v>
          </cell>
        </row>
        <row r="514">
          <cell r="B514" t="str">
            <v>SWC_CM_MATS_C01</v>
          </cell>
        </row>
        <row r="515">
          <cell r="B515" t="str">
            <v>SWC_CM_MATS_MN</v>
          </cell>
        </row>
        <row r="516">
          <cell r="B516" t="str">
            <v>SWC_CM_MATS_RM</v>
          </cell>
        </row>
        <row r="517">
          <cell r="B517" t="str">
            <v>SWC_COALSNOTN_C</v>
          </cell>
        </row>
        <row r="518">
          <cell r="B518" t="str">
            <v>SWC_COALSNOTN_D</v>
          </cell>
        </row>
        <row r="519">
          <cell r="B519" t="str">
            <v>SWC_COCHRANE_C</v>
          </cell>
        </row>
        <row r="520">
          <cell r="B520" t="str">
            <v>SWC_COCHRANE_O</v>
          </cell>
        </row>
        <row r="521">
          <cell r="B521" t="str">
            <v>SWC_COLEBROOK_O</v>
          </cell>
        </row>
        <row r="522">
          <cell r="B522" t="str">
            <v>SWC_CONCT_BMD</v>
          </cell>
        </row>
        <row r="523">
          <cell r="B523" t="str">
            <v>SWC_CONCT_C01</v>
          </cell>
        </row>
        <row r="524">
          <cell r="B524" t="str">
            <v>SWC_CONCT_JML</v>
          </cell>
        </row>
        <row r="525">
          <cell r="B525" t="str">
            <v>SWC_CONTMTR_BM</v>
          </cell>
        </row>
        <row r="526">
          <cell r="B526" t="str">
            <v>SWC_CONTMTR_C01</v>
          </cell>
        </row>
        <row r="527">
          <cell r="B527" t="str">
            <v>SWC_CONTMTR_ED</v>
          </cell>
        </row>
        <row r="528">
          <cell r="B528" t="str">
            <v>SWC_CONTMTR_JS</v>
          </cell>
        </row>
        <row r="529">
          <cell r="B529" t="str">
            <v>SWC_CRANBERRY_C</v>
          </cell>
        </row>
        <row r="530">
          <cell r="B530" t="str">
            <v>SWC_CRANBERRY_D</v>
          </cell>
        </row>
        <row r="531">
          <cell r="B531" t="str">
            <v>SWC_CRAWHIL_OPT</v>
          </cell>
        </row>
        <row r="532">
          <cell r="B532" t="str">
            <v>SWC_CRGMILLER_C</v>
          </cell>
        </row>
        <row r="533">
          <cell r="B533" t="str">
            <v>SWC_CRGMILLER_D</v>
          </cell>
        </row>
        <row r="534">
          <cell r="B534" t="str">
            <v>SWC_CRITAYR10_C</v>
          </cell>
        </row>
        <row r="535">
          <cell r="B535" t="str">
            <v>SWC_CRMARTY_C01</v>
          </cell>
        </row>
        <row r="536">
          <cell r="B536" t="str">
            <v>SWC_CROSHOUSE_C</v>
          </cell>
        </row>
        <row r="537">
          <cell r="B537" t="str">
            <v>SWC_CROSHOUSE_D</v>
          </cell>
        </row>
        <row r="538">
          <cell r="B538" t="str">
            <v>SWC_CROYBURN_C</v>
          </cell>
        </row>
        <row r="539">
          <cell r="B539" t="str">
            <v>SWC_CROYBURN_D</v>
          </cell>
        </row>
        <row r="540">
          <cell r="B540" t="str">
            <v>SWC_CRYSTALGT_C</v>
          </cell>
        </row>
        <row r="541">
          <cell r="B541" t="str">
            <v>SWC_CRYSTALGT_D</v>
          </cell>
        </row>
        <row r="542">
          <cell r="B542" t="str">
            <v>SWC_CULLODE_C01</v>
          </cell>
        </row>
        <row r="543">
          <cell r="B543" t="str">
            <v>SWC_DALCRUE_C01</v>
          </cell>
        </row>
        <row r="544">
          <cell r="B544" t="str">
            <v>SWC_DALCRUE_D</v>
          </cell>
        </row>
        <row r="545">
          <cell r="B545" t="str">
            <v>SWC_DALMALLY_C</v>
          </cell>
        </row>
        <row r="546">
          <cell r="B546" t="str">
            <v>SWC_DALMALLY_D</v>
          </cell>
        </row>
        <row r="547">
          <cell r="B547" t="str">
            <v>SWC_DALMCLT_A_D</v>
          </cell>
        </row>
        <row r="548">
          <cell r="B548" t="str">
            <v>SWC_DALMCLT-A_C</v>
          </cell>
        </row>
        <row r="549">
          <cell r="B549" t="str">
            <v>SWC_DALQURN_BM</v>
          </cell>
        </row>
        <row r="550">
          <cell r="B550" t="str">
            <v>SWC_DALQURN_C01</v>
          </cell>
        </row>
        <row r="551">
          <cell r="B551" t="str">
            <v>SWC_DALQURN_KM</v>
          </cell>
        </row>
        <row r="552">
          <cell r="B552" t="str">
            <v>SWC_DANA_C</v>
          </cell>
        </row>
        <row r="553">
          <cell r="B553" t="str">
            <v>SWC_DANA_D</v>
          </cell>
        </row>
        <row r="554">
          <cell r="B554" t="str">
            <v>SWC_DEANFLD_C01</v>
          </cell>
        </row>
        <row r="555">
          <cell r="B555" t="str">
            <v>SWC_DEANFLD_DSN</v>
          </cell>
        </row>
        <row r="556">
          <cell r="B556" t="str">
            <v>SWC_DEANFLD_OPT</v>
          </cell>
        </row>
        <row r="557">
          <cell r="B557" t="str">
            <v>SWC_DIV_R_NREG</v>
          </cell>
        </row>
        <row r="558">
          <cell r="B558" t="str">
            <v>SWC_DIV_R_REG</v>
          </cell>
        </row>
        <row r="559">
          <cell r="B559" t="str">
            <v>SWC_DIV083</v>
          </cell>
        </row>
        <row r="560">
          <cell r="B560" t="str">
            <v>SWC_DIV123</v>
          </cell>
        </row>
        <row r="561">
          <cell r="B561" t="str">
            <v>SWC_DIV124</v>
          </cell>
        </row>
        <row r="562">
          <cell r="B562" t="str">
            <v>SWC_DIV125</v>
          </cell>
        </row>
        <row r="563">
          <cell r="B563" t="str">
            <v>SWC_DIV128</v>
          </cell>
        </row>
        <row r="564">
          <cell r="B564" t="str">
            <v>SWC_DIV129</v>
          </cell>
        </row>
        <row r="565">
          <cell r="B565" t="str">
            <v>SWC_DIV130</v>
          </cell>
        </row>
        <row r="566">
          <cell r="B566" t="str">
            <v>SWC_DIV135</v>
          </cell>
        </row>
        <row r="567">
          <cell r="B567" t="str">
            <v>SWC_DIV140</v>
          </cell>
        </row>
        <row r="568">
          <cell r="B568" t="str">
            <v>SWC_DIVAMEET</v>
          </cell>
        </row>
        <row r="569">
          <cell r="B569" t="str">
            <v>SWC_DIVEXT_AM</v>
          </cell>
        </row>
        <row r="570">
          <cell r="B570" t="str">
            <v>SWC_DIVEXT_BB</v>
          </cell>
        </row>
        <row r="571">
          <cell r="B571" t="str">
            <v>SWC_DIVEXT_C01</v>
          </cell>
        </row>
        <row r="572">
          <cell r="B572" t="str">
            <v>SWC_DIVEXT_DP</v>
          </cell>
        </row>
        <row r="573">
          <cell r="B573" t="str">
            <v>SWC_DIVEXT_JML</v>
          </cell>
        </row>
        <row r="574">
          <cell r="B574" t="str">
            <v>SWC_DIVEXT_KN</v>
          </cell>
        </row>
        <row r="575">
          <cell r="B575" t="str">
            <v>SWC_DMA_ED_C01</v>
          </cell>
        </row>
        <row r="576">
          <cell r="B576" t="str">
            <v>SWC_DMACARR_AMC</v>
          </cell>
        </row>
        <row r="577">
          <cell r="B577" t="str">
            <v>SWC_DMACARR_C</v>
          </cell>
        </row>
        <row r="578">
          <cell r="B578" t="str">
            <v>SWC_DMAED02_C</v>
          </cell>
        </row>
        <row r="579">
          <cell r="B579" t="str">
            <v>SWC_DMAED02_RMP</v>
          </cell>
        </row>
        <row r="580">
          <cell r="B580" t="str">
            <v>SWC_DMAEDLAR_C</v>
          </cell>
        </row>
        <row r="581">
          <cell r="B581" t="str">
            <v>SWC_DMAEDLAR_DM</v>
          </cell>
        </row>
        <row r="582">
          <cell r="B582" t="str">
            <v>SWC_DMAEDLAR_DT</v>
          </cell>
        </row>
        <row r="583">
          <cell r="B583" t="str">
            <v>SWC_DMAEDLAR_ED</v>
          </cell>
        </row>
        <row r="584">
          <cell r="B584" t="str">
            <v>SWC_DMAFORT_AMC</v>
          </cell>
        </row>
        <row r="585">
          <cell r="B585" t="str">
            <v>SWC_DMAFORT_C</v>
          </cell>
        </row>
        <row r="586">
          <cell r="B586" t="str">
            <v>SWC_DMAGLAS_AP</v>
          </cell>
        </row>
        <row r="587">
          <cell r="B587" t="str">
            <v>SWC_DMAGLAS_C</v>
          </cell>
        </row>
        <row r="588">
          <cell r="B588" t="str">
            <v>SWC_DMAGR234_C</v>
          </cell>
        </row>
        <row r="589">
          <cell r="B589" t="str">
            <v>SWC_DMAGR234_MS</v>
          </cell>
        </row>
        <row r="590">
          <cell r="B590" t="str">
            <v>SWC_DMAGRAM_C</v>
          </cell>
        </row>
        <row r="591">
          <cell r="B591" t="str">
            <v>SWC_DMAGRAM_MS</v>
          </cell>
        </row>
        <row r="592">
          <cell r="B592" t="str">
            <v>SWC_DMAIND_C</v>
          </cell>
        </row>
        <row r="593">
          <cell r="B593" t="str">
            <v>SWC_DMAMAT_C01</v>
          </cell>
        </row>
        <row r="594">
          <cell r="B594" t="str">
            <v>SWC_DMATAY_C</v>
          </cell>
        </row>
        <row r="595">
          <cell r="B595" t="str">
            <v>SWC_DMATAY_MS</v>
          </cell>
        </row>
        <row r="596">
          <cell r="B596" t="str">
            <v>SWC_DMATAY4_C</v>
          </cell>
        </row>
        <row r="597">
          <cell r="B597" t="str">
            <v>SWC_DMATAY4_MS</v>
          </cell>
        </row>
        <row r="598">
          <cell r="B598" t="str">
            <v>SWC_DOLPHING_C</v>
          </cell>
        </row>
        <row r="599">
          <cell r="B599" t="str">
            <v>SWC_DOLPHING_D</v>
          </cell>
        </row>
        <row r="600">
          <cell r="B600" t="str">
            <v>SWC_DUNCANSO_C</v>
          </cell>
        </row>
        <row r="601">
          <cell r="B601" t="str">
            <v>SWC_DUNCANSO_D</v>
          </cell>
        </row>
        <row r="602">
          <cell r="B602" t="str">
            <v>SWC_DUNCANSO_O</v>
          </cell>
        </row>
        <row r="603">
          <cell r="B603" t="str">
            <v>SWC_DUNINO_C</v>
          </cell>
        </row>
        <row r="604">
          <cell r="B604" t="str">
            <v>SWC_DUNINO_D</v>
          </cell>
        </row>
        <row r="605">
          <cell r="B605" t="str">
            <v>SWC_DUNNICHN_C</v>
          </cell>
        </row>
        <row r="606">
          <cell r="B606" t="str">
            <v>SWC_DUNNICHN_D</v>
          </cell>
        </row>
        <row r="607">
          <cell r="B607" t="str">
            <v>SWC_DUNSIDE_C</v>
          </cell>
        </row>
        <row r="608">
          <cell r="B608" t="str">
            <v>SWC_DUNSIDE_D</v>
          </cell>
        </row>
        <row r="609">
          <cell r="B609" t="str">
            <v>SWC_EASTBUSH_C</v>
          </cell>
        </row>
        <row r="610">
          <cell r="B610" t="str">
            <v>SWC_EASTBUSH_D</v>
          </cell>
        </row>
        <row r="611">
          <cell r="B611" t="str">
            <v>SWC_EASTKILB_C</v>
          </cell>
        </row>
        <row r="612">
          <cell r="B612" t="str">
            <v>SWC_EASTKILB_D</v>
          </cell>
        </row>
        <row r="613">
          <cell r="B613" t="str">
            <v>SWC_EASTR_LPA_C</v>
          </cell>
        </row>
        <row r="614">
          <cell r="B614" t="str">
            <v>SWC_EASTR_LPA_D</v>
          </cell>
        </row>
        <row r="615">
          <cell r="B615" t="str">
            <v>SWC_EAYRLR_C01</v>
          </cell>
        </row>
        <row r="616">
          <cell r="B616" t="str">
            <v>SWC_ED_MUB_C01</v>
          </cell>
        </row>
        <row r="617">
          <cell r="B617" t="str">
            <v>SWC_ED_MUB_DM</v>
          </cell>
        </row>
        <row r="618">
          <cell r="B618" t="str">
            <v>SWC_EDI_KEIR_C</v>
          </cell>
        </row>
        <row r="619">
          <cell r="B619" t="str">
            <v>SWC_EDI_KEIR_D</v>
          </cell>
        </row>
        <row r="620">
          <cell r="B620" t="str">
            <v>SWC_EDINSBRDG_C</v>
          </cell>
        </row>
        <row r="621">
          <cell r="B621" t="str">
            <v>SWC_EDZELL_C01</v>
          </cell>
        </row>
        <row r="622">
          <cell r="B622" t="str">
            <v>SWC_EDZELL_DSN</v>
          </cell>
        </row>
        <row r="623">
          <cell r="B623" t="str">
            <v>SWC_EDZELL_OPT</v>
          </cell>
        </row>
        <row r="624">
          <cell r="B624" t="str">
            <v>SWC_EKCU_RESURV</v>
          </cell>
        </row>
        <row r="625">
          <cell r="B625" t="str">
            <v>SWC_ELZY_DSN</v>
          </cell>
        </row>
        <row r="626">
          <cell r="B626" t="str">
            <v>SWC_ELZY_OPT</v>
          </cell>
        </row>
        <row r="627">
          <cell r="B627" t="str">
            <v>SWC_ELZY_RD_C01</v>
          </cell>
        </row>
        <row r="628">
          <cell r="B628" t="str">
            <v>SWC_EXTCON_AM</v>
          </cell>
        </row>
        <row r="629">
          <cell r="B629" t="str">
            <v>SWC_EXTCON_BB</v>
          </cell>
        </row>
        <row r="630">
          <cell r="B630" t="str">
            <v>SWC_EXTCON_C01</v>
          </cell>
        </row>
        <row r="631">
          <cell r="B631" t="str">
            <v>SWC_EXTCON_DP</v>
          </cell>
        </row>
        <row r="632">
          <cell r="B632" t="str">
            <v>SWC_EXTCON_JML</v>
          </cell>
        </row>
        <row r="633">
          <cell r="B633" t="str">
            <v>SWC_EXTCON_KN</v>
          </cell>
        </row>
        <row r="634">
          <cell r="B634" t="str">
            <v>SWC_EXTNSTD_AM</v>
          </cell>
        </row>
        <row r="635">
          <cell r="B635" t="str">
            <v>SWC_EXTNSTD_BB</v>
          </cell>
        </row>
        <row r="636">
          <cell r="B636" t="str">
            <v>SWC_EXTNSTD_C01</v>
          </cell>
        </row>
        <row r="637">
          <cell r="B637" t="str">
            <v>SWC_EXTNSTD_DP</v>
          </cell>
        </row>
        <row r="638">
          <cell r="B638" t="str">
            <v>SWC_EXTNSTD_JML</v>
          </cell>
        </row>
        <row r="639">
          <cell r="B639" t="str">
            <v>SWC_EXTNSTD_KN</v>
          </cell>
        </row>
        <row r="640">
          <cell r="B640" t="str">
            <v>SWC_FADNWIL_C01</v>
          </cell>
        </row>
        <row r="641">
          <cell r="B641" t="str">
            <v>SWC_FADNWIL_C01</v>
          </cell>
        </row>
        <row r="642">
          <cell r="B642" t="str">
            <v>SWC_FADNWIL_D</v>
          </cell>
        </row>
        <row r="643">
          <cell r="B643" t="str">
            <v>SWC_FBMETER_C01</v>
          </cell>
        </row>
        <row r="644">
          <cell r="B644" t="str">
            <v>SWC_FBMETER_IH</v>
          </cell>
        </row>
        <row r="645">
          <cell r="B645" t="str">
            <v>SWC_FENVILGE_C</v>
          </cell>
        </row>
        <row r="646">
          <cell r="B646" t="str">
            <v>SWC_FENVILGE_D</v>
          </cell>
        </row>
        <row r="647">
          <cell r="B647" t="str">
            <v>SWC_FERNHILL_C</v>
          </cell>
        </row>
        <row r="648">
          <cell r="B648" t="str">
            <v>SWC_FFSSIN_C01</v>
          </cell>
        </row>
        <row r="649">
          <cell r="B649" t="str">
            <v>SWC_FH_SNAG_BM</v>
          </cell>
        </row>
        <row r="650">
          <cell r="B650" t="str">
            <v>SWC_FH_SNAG_C01</v>
          </cell>
        </row>
        <row r="651">
          <cell r="B651" t="str">
            <v>SWC_FH_SNAG_DT</v>
          </cell>
        </row>
        <row r="652">
          <cell r="B652" t="str">
            <v>SWC_FH_SNAG_EB</v>
          </cell>
        </row>
        <row r="653">
          <cell r="B653" t="str">
            <v>SWC_FH_SNAG_ED</v>
          </cell>
        </row>
        <row r="654">
          <cell r="B654" t="str">
            <v>SWC_FH_SNAG_JS</v>
          </cell>
        </row>
        <row r="655">
          <cell r="B655" t="str">
            <v>SWC_FIREHYD_BM</v>
          </cell>
        </row>
        <row r="656">
          <cell r="B656" t="str">
            <v>SWC_FIREHYD_C01</v>
          </cell>
        </row>
        <row r="657">
          <cell r="B657" t="str">
            <v>SWC_FIREHYD_CMD</v>
          </cell>
        </row>
        <row r="658">
          <cell r="B658" t="str">
            <v>SWC_FIREHYD_DA</v>
          </cell>
        </row>
        <row r="659">
          <cell r="B659" t="str">
            <v>SWC_FIREHYD_DT</v>
          </cell>
        </row>
        <row r="660">
          <cell r="B660" t="str">
            <v>SWC_FIREHYD_EB</v>
          </cell>
        </row>
        <row r="661">
          <cell r="B661" t="str">
            <v>SWC_FIREHYD_ED</v>
          </cell>
        </row>
        <row r="662">
          <cell r="B662" t="str">
            <v>SWC_FIREHYD_JB</v>
          </cell>
        </row>
        <row r="663">
          <cell r="B663" t="str">
            <v>SWC_FIREHYD_JML</v>
          </cell>
        </row>
        <row r="664">
          <cell r="B664" t="str">
            <v>SWC_FIREHYD_JS</v>
          </cell>
        </row>
        <row r="665">
          <cell r="B665" t="str">
            <v>SWC_FIREHYD_ML</v>
          </cell>
        </row>
        <row r="666">
          <cell r="B666" t="str">
            <v>SWC_FIREHYD_RM</v>
          </cell>
        </row>
        <row r="667">
          <cell r="B667" t="str">
            <v>SWC_FIREHYD_SC</v>
          </cell>
        </row>
        <row r="668">
          <cell r="B668" t="str">
            <v>SWC_FOCHABERS_C</v>
          </cell>
        </row>
        <row r="669">
          <cell r="B669" t="str">
            <v>SWC_FOCHABERS_D</v>
          </cell>
        </row>
        <row r="670">
          <cell r="B670" t="str">
            <v>SWC_FOXBAR_C</v>
          </cell>
        </row>
        <row r="671">
          <cell r="B671" t="str">
            <v>SWC_FOXBAR_C</v>
          </cell>
        </row>
        <row r="672">
          <cell r="B672" t="str">
            <v>SWC_FOXBAR_D</v>
          </cell>
        </row>
        <row r="673">
          <cell r="B673" t="str">
            <v>SWC_FREELND_C01</v>
          </cell>
        </row>
        <row r="674">
          <cell r="B674" t="str">
            <v>SWC_FREELND_D</v>
          </cell>
        </row>
        <row r="675">
          <cell r="B675" t="str">
            <v>SWC_GARTLOCH_C</v>
          </cell>
        </row>
        <row r="676">
          <cell r="B676" t="str">
            <v>SWC_GARTLOCH_D</v>
          </cell>
        </row>
        <row r="677">
          <cell r="B677" t="str">
            <v>SWC_GBRIDGE_C01</v>
          </cell>
        </row>
        <row r="678">
          <cell r="B678" t="str">
            <v>SWC_GBRIDGE_D</v>
          </cell>
        </row>
        <row r="679">
          <cell r="B679" t="str">
            <v>SWC_GENERAL_D</v>
          </cell>
        </row>
        <row r="680">
          <cell r="B680" t="str">
            <v>SWC_GENIND_C01</v>
          </cell>
        </row>
        <row r="681">
          <cell r="B681" t="str">
            <v>SWC_GENON_C01</v>
          </cell>
        </row>
        <row r="682">
          <cell r="B682" t="str">
            <v>SWC_GLASDMA2_C</v>
          </cell>
        </row>
        <row r="683">
          <cell r="B683" t="str">
            <v>SWC_GLASDMA2_DM</v>
          </cell>
        </row>
        <row r="684">
          <cell r="B684" t="str">
            <v>SWC_GLASDMA2_MS</v>
          </cell>
        </row>
        <row r="685">
          <cell r="B685" t="str">
            <v>SWC_GLASDMA2_TM</v>
          </cell>
        </row>
        <row r="686">
          <cell r="B686" t="str">
            <v>SWC_GLASNOK_C01</v>
          </cell>
        </row>
        <row r="687">
          <cell r="B687" t="str">
            <v>SWC_GLEBRAE_C01</v>
          </cell>
        </row>
        <row r="688">
          <cell r="B688" t="str">
            <v>SWC_GLEBRAE_JML</v>
          </cell>
        </row>
        <row r="689">
          <cell r="B689" t="str">
            <v>SWC_GLENCORSE_C</v>
          </cell>
        </row>
        <row r="690">
          <cell r="B690" t="str">
            <v>SWC_GLENCORSE_D</v>
          </cell>
        </row>
        <row r="691">
          <cell r="B691" t="str">
            <v>SWC_GLENELG_C</v>
          </cell>
        </row>
        <row r="692">
          <cell r="B692" t="str">
            <v>SWC_GLENELG_D</v>
          </cell>
        </row>
        <row r="693">
          <cell r="B693" t="str">
            <v>SWC_GLENFARG_C</v>
          </cell>
        </row>
        <row r="694">
          <cell r="B694" t="str">
            <v>SWC_GLENGAP_C</v>
          </cell>
        </row>
        <row r="695">
          <cell r="B695" t="str">
            <v>SWC_GLENGAP_D</v>
          </cell>
        </row>
        <row r="696">
          <cell r="B696" t="str">
            <v>SWC_GLENMAV_C01</v>
          </cell>
        </row>
        <row r="697">
          <cell r="B697" t="str">
            <v>SWC_GLENSTRT_C</v>
          </cell>
        </row>
        <row r="698">
          <cell r="B698" t="str">
            <v>SWC_GLENSTRT_D</v>
          </cell>
        </row>
        <row r="699">
          <cell r="B699" t="str">
            <v>SWC_GORBAL_C1_C</v>
          </cell>
        </row>
        <row r="700">
          <cell r="B700" t="str">
            <v>SWC_GORBAL_C1_D</v>
          </cell>
        </row>
        <row r="701">
          <cell r="B701" t="str">
            <v>SWC_GOWRIE_C</v>
          </cell>
        </row>
        <row r="702">
          <cell r="B702" t="str">
            <v>SWC_GOWRIE_D</v>
          </cell>
        </row>
        <row r="703">
          <cell r="B703" t="str">
            <v>SWC_GRANTNLK_C</v>
          </cell>
        </row>
        <row r="704">
          <cell r="B704" t="str">
            <v>SWC_GRANTNSQ_C</v>
          </cell>
        </row>
        <row r="705">
          <cell r="B705" t="str">
            <v>SWC_GRANTNSQ_D</v>
          </cell>
        </row>
        <row r="706">
          <cell r="B706" t="str">
            <v>SWC_GREEN-RD_C</v>
          </cell>
        </row>
        <row r="707">
          <cell r="B707" t="str">
            <v>SWC_GREEN-RD_D</v>
          </cell>
        </row>
        <row r="708">
          <cell r="B708" t="str">
            <v>SWC_GREEN-RD_O</v>
          </cell>
        </row>
        <row r="709">
          <cell r="B709" t="str">
            <v>SWC_GRTJUNC_C</v>
          </cell>
        </row>
        <row r="710">
          <cell r="B710" t="str">
            <v>SWC_GRTJUNC_O</v>
          </cell>
        </row>
        <row r="711">
          <cell r="B711" t="str">
            <v>SWC_GRUID_C01</v>
          </cell>
        </row>
        <row r="712">
          <cell r="B712" t="str">
            <v>SWC_GWEST_C</v>
          </cell>
        </row>
        <row r="713">
          <cell r="B713" t="str">
            <v>SWC_GWEST_D</v>
          </cell>
        </row>
        <row r="714">
          <cell r="B714" t="str">
            <v>SWC_HARDGATE_D</v>
          </cell>
        </row>
        <row r="715">
          <cell r="B715" t="str">
            <v>SWC_HARDGTE_C01</v>
          </cell>
        </row>
        <row r="716">
          <cell r="B716" t="str">
            <v>SWC_HAYGDNS_C01</v>
          </cell>
        </row>
        <row r="717">
          <cell r="B717" t="str">
            <v>SWC_HAYGDNS_D</v>
          </cell>
        </row>
        <row r="718">
          <cell r="B718" t="str">
            <v>SWC_HELMSD_C01</v>
          </cell>
        </row>
        <row r="719">
          <cell r="B719" t="str">
            <v>SWC_HOODSHILL_C</v>
          </cell>
        </row>
        <row r="720">
          <cell r="B720" t="str">
            <v>SWC_HOODSHILL_D</v>
          </cell>
        </row>
        <row r="721">
          <cell r="B721" t="str">
            <v>SWC_HOTGP1_C01</v>
          </cell>
        </row>
        <row r="722">
          <cell r="B722" t="str">
            <v>SWC_HOTGP11_C01</v>
          </cell>
        </row>
        <row r="723">
          <cell r="B723" t="str">
            <v>SWC_HOTGP3_C01</v>
          </cell>
        </row>
        <row r="724">
          <cell r="B724" t="str">
            <v>SWC_HOTGP45_C01</v>
          </cell>
        </row>
        <row r="725">
          <cell r="B725" t="str">
            <v>SWC_HOTGRP63</v>
          </cell>
        </row>
        <row r="726">
          <cell r="B726" t="str">
            <v>SWC_HUTCHRD_C</v>
          </cell>
        </row>
        <row r="727">
          <cell r="B727" t="str">
            <v>SWC_HUTCHRD_D</v>
          </cell>
        </row>
        <row r="728">
          <cell r="B728" t="str">
            <v>SWC_ICEHOUSE_C</v>
          </cell>
        </row>
        <row r="729">
          <cell r="B729" t="str">
            <v>SWC_ICEHOUSE_O</v>
          </cell>
        </row>
        <row r="730">
          <cell r="B730" t="str">
            <v>SWC_IFOCTR38_C</v>
          </cell>
        </row>
        <row r="731">
          <cell r="B731" t="str">
            <v>SWC_IFOCTR38_O</v>
          </cell>
        </row>
        <row r="732">
          <cell r="B732" t="str">
            <v>SWC_IFOCTR39_C</v>
          </cell>
        </row>
        <row r="733">
          <cell r="B733" t="str">
            <v>SWC_IFOCTR39_O</v>
          </cell>
        </row>
        <row r="734">
          <cell r="B734" t="str">
            <v>SWC_IFOCTR40_C</v>
          </cell>
        </row>
        <row r="735">
          <cell r="B735" t="str">
            <v>SWC_IFOCTR40_O</v>
          </cell>
        </row>
        <row r="736">
          <cell r="B736" t="str">
            <v>SWC_IFOCTR41_C</v>
          </cell>
        </row>
        <row r="737">
          <cell r="B737" t="str">
            <v>SWC_IFOCTR41_O</v>
          </cell>
        </row>
        <row r="738">
          <cell r="B738" t="str">
            <v>SWC_INCIDENT1</v>
          </cell>
        </row>
        <row r="739">
          <cell r="B739" t="str">
            <v>SWC_INVERSS_C01</v>
          </cell>
        </row>
        <row r="740">
          <cell r="B740" t="str">
            <v>SWC_INVERSS_DSN</v>
          </cell>
        </row>
        <row r="741">
          <cell r="B741" t="str">
            <v>SWC_INVERSS_OPT</v>
          </cell>
        </row>
        <row r="742">
          <cell r="B742" t="str">
            <v>SWC_INVLDIA_C</v>
          </cell>
        </row>
        <row r="743">
          <cell r="B743" t="str">
            <v>SWC_JOHNSTON_O</v>
          </cell>
        </row>
        <row r="744">
          <cell r="B744" t="str">
            <v>SWC_KELBURNTR_C</v>
          </cell>
        </row>
        <row r="745">
          <cell r="B745" t="str">
            <v>SWC_KELBURNTR_D</v>
          </cell>
        </row>
        <row r="746">
          <cell r="B746" t="str">
            <v>SWC_KERSE2_C01</v>
          </cell>
        </row>
        <row r="747">
          <cell r="B747" t="str">
            <v>SWC_KERSE2_D</v>
          </cell>
        </row>
        <row r="748">
          <cell r="B748" t="str">
            <v>SWC_KETTLN_OPT</v>
          </cell>
        </row>
        <row r="749">
          <cell r="B749" t="str">
            <v>SWC_KILBIRNIE_C</v>
          </cell>
        </row>
        <row r="750">
          <cell r="B750" t="str">
            <v>SWC_KILBIRNIE_D</v>
          </cell>
        </row>
        <row r="751">
          <cell r="B751" t="str">
            <v>SWC_KILNIVER_C0</v>
          </cell>
        </row>
        <row r="752">
          <cell r="B752" t="str">
            <v>SWC_KINGSBNTH_C</v>
          </cell>
        </row>
        <row r="753">
          <cell r="B753" t="str">
            <v>SWC_KINGSBNTH_D</v>
          </cell>
        </row>
        <row r="754">
          <cell r="B754" t="str">
            <v>SWC_KINGSBNTH_X</v>
          </cell>
        </row>
        <row r="755">
          <cell r="B755" t="str">
            <v>SWC_KINLOSS_C01</v>
          </cell>
        </row>
        <row r="756">
          <cell r="B756" t="str">
            <v>SWC_KINLOSS_CW</v>
          </cell>
        </row>
        <row r="757">
          <cell r="B757" t="str">
            <v>SWC_KIRKINTIL_C</v>
          </cell>
        </row>
        <row r="758">
          <cell r="B758" t="str">
            <v>SWC_KIRKLISTN_C</v>
          </cell>
        </row>
        <row r="759">
          <cell r="B759" t="str">
            <v>SWC_KIRKLISTN_D</v>
          </cell>
        </row>
        <row r="760">
          <cell r="B760" t="str">
            <v>SWC_KLCHNAN_C01</v>
          </cell>
        </row>
        <row r="761">
          <cell r="B761" t="str">
            <v>SWC_KLCHNAN_DSN</v>
          </cell>
        </row>
        <row r="762">
          <cell r="B762" t="str">
            <v>SWC_KLCHNAN_OPT</v>
          </cell>
        </row>
        <row r="763">
          <cell r="B763" t="str">
            <v>SWC_KRKENAN_C01</v>
          </cell>
        </row>
        <row r="764">
          <cell r="B764" t="str">
            <v>SWC_KRKMCHL_C01</v>
          </cell>
        </row>
        <row r="765">
          <cell r="B765" t="str">
            <v>SWC_KRKMCHL_DSN</v>
          </cell>
        </row>
        <row r="766">
          <cell r="B766" t="str">
            <v>SWC_KRKMCHL_OPT</v>
          </cell>
        </row>
        <row r="767">
          <cell r="B767" t="str">
            <v>SWC_KYLNTRA_C01</v>
          </cell>
        </row>
        <row r="768">
          <cell r="B768" t="str">
            <v>SWC_KYLNTRA_DSN</v>
          </cell>
        </row>
        <row r="769">
          <cell r="B769" t="str">
            <v>SWC_LANARK_FIND</v>
          </cell>
        </row>
        <row r="770">
          <cell r="B770" t="str">
            <v>SWC_LANARK_FIX</v>
          </cell>
        </row>
        <row r="771">
          <cell r="B771" t="str">
            <v>SWC_LANGLEA_C01</v>
          </cell>
        </row>
        <row r="772">
          <cell r="B772" t="str">
            <v>SWC_LANGLEA_D</v>
          </cell>
        </row>
        <row r="773">
          <cell r="B773" t="str">
            <v>SWC_LATHEN_C</v>
          </cell>
        </row>
        <row r="774">
          <cell r="B774" t="str">
            <v>SWC_LAURNCKRK_C</v>
          </cell>
        </row>
        <row r="775">
          <cell r="B775" t="str">
            <v>SWC_LCHEN_LPA_C</v>
          </cell>
        </row>
        <row r="776">
          <cell r="B776" t="str">
            <v>SWC_LCHEN_LPA_D</v>
          </cell>
        </row>
        <row r="777">
          <cell r="B777" t="str">
            <v>SWC_LDIAREP_C01</v>
          </cell>
        </row>
        <row r="778">
          <cell r="B778" t="str">
            <v>SWC_LDIAREP_IH</v>
          </cell>
        </row>
        <row r="779">
          <cell r="B779" t="str">
            <v>SWC_LDOCKS_C01</v>
          </cell>
        </row>
        <row r="780">
          <cell r="B780" t="str">
            <v>SWC_LDOCKS_D</v>
          </cell>
        </row>
        <row r="781">
          <cell r="B781" t="str">
            <v>SWC_LEDFARM_DSN</v>
          </cell>
        </row>
        <row r="782">
          <cell r="B782" t="str">
            <v>SWC_LEDFARM_OPT</v>
          </cell>
        </row>
        <row r="783">
          <cell r="B783" t="str">
            <v>SWC_LEED_MET_C</v>
          </cell>
        </row>
        <row r="784">
          <cell r="B784" t="str">
            <v>SWC_LEED_MET_JS</v>
          </cell>
        </row>
        <row r="785">
          <cell r="B785" t="str">
            <v>SWC_LEITHST_C01</v>
          </cell>
        </row>
        <row r="786">
          <cell r="B786" t="str">
            <v>SWC_LEITHST_D</v>
          </cell>
        </row>
        <row r="787">
          <cell r="B787" t="str">
            <v>SWC_LEMMON_ST_C</v>
          </cell>
        </row>
        <row r="788">
          <cell r="B788" t="str">
            <v>SWC_LEMMON_ST_D</v>
          </cell>
        </row>
        <row r="789">
          <cell r="B789" t="str">
            <v>SWC_LEUCHARS_C0</v>
          </cell>
        </row>
        <row r="790">
          <cell r="B790" t="str">
            <v>SWC_LEUCHARS_CW</v>
          </cell>
        </row>
        <row r="791">
          <cell r="B791" t="str">
            <v>SWC_LEUCHARS_ED</v>
          </cell>
        </row>
        <row r="792">
          <cell r="B792" t="str">
            <v>SWC_LEVENRD_C</v>
          </cell>
        </row>
        <row r="793">
          <cell r="B793" t="str">
            <v>SWC_LEVENRD_D</v>
          </cell>
        </row>
        <row r="794">
          <cell r="B794" t="str">
            <v>SWC_LINDIFRON_C</v>
          </cell>
        </row>
        <row r="795">
          <cell r="B795" t="str">
            <v>SWC_LINDIFRON_D</v>
          </cell>
        </row>
        <row r="796">
          <cell r="B796" t="str">
            <v>SWC_LINSIDE_C01</v>
          </cell>
        </row>
        <row r="797">
          <cell r="B797" t="str">
            <v>SWC_LIZZIE1_C01</v>
          </cell>
        </row>
        <row r="798">
          <cell r="B798" t="str">
            <v>SWC_LIZZIE2_C01</v>
          </cell>
        </row>
        <row r="799">
          <cell r="B799" t="str">
            <v>SWC_LOCHWINCH_C</v>
          </cell>
        </row>
        <row r="800">
          <cell r="B800" t="str">
            <v>SWC_LOCHWINCH_D</v>
          </cell>
        </row>
        <row r="801">
          <cell r="B801" t="str">
            <v>SWC_LOM_HILL_C0</v>
          </cell>
        </row>
        <row r="802">
          <cell r="B802" t="str">
            <v>SWC_LOM_HILL_DM</v>
          </cell>
        </row>
        <row r="803">
          <cell r="B803" t="str">
            <v>SWC_LOM_HILL_KM</v>
          </cell>
        </row>
        <row r="804">
          <cell r="B804" t="str">
            <v>SWC_LOM_HILL_TB</v>
          </cell>
        </row>
        <row r="805">
          <cell r="B805" t="str">
            <v>SWC_LOMONDHIL_C</v>
          </cell>
        </row>
        <row r="806">
          <cell r="B806" t="str">
            <v>SWC_LOMONDHIL_D</v>
          </cell>
        </row>
        <row r="807">
          <cell r="B807" t="str">
            <v>SWC_LOSSIEAQ_C0</v>
          </cell>
        </row>
        <row r="808">
          <cell r="B808" t="str">
            <v>SWC_LOSSIEAQ_CW</v>
          </cell>
        </row>
        <row r="809">
          <cell r="B809" t="str">
            <v>SWC_LOSSIEAQ_ED</v>
          </cell>
        </row>
        <row r="810">
          <cell r="B810" t="str">
            <v>SWC_M1MUG1_C01</v>
          </cell>
        </row>
        <row r="811">
          <cell r="B811" t="str">
            <v>SWC_M4_MUG_C01</v>
          </cell>
        </row>
        <row r="812">
          <cell r="B812" t="str">
            <v>SWC_M4_MUG_D</v>
          </cell>
        </row>
        <row r="813">
          <cell r="B813" t="str">
            <v>SWC_MAIDENHL_C</v>
          </cell>
        </row>
        <row r="814">
          <cell r="B814" t="str">
            <v>SWC_MAIDENHL_D</v>
          </cell>
        </row>
        <row r="815">
          <cell r="B815" t="str">
            <v>SWC_MAINL_BMD</v>
          </cell>
        </row>
        <row r="816">
          <cell r="B816" t="str">
            <v>SWC_MAINL_C01</v>
          </cell>
        </row>
        <row r="817">
          <cell r="B817" t="str">
            <v>SWC_MAINL_JML</v>
          </cell>
        </row>
        <row r="818">
          <cell r="B818" t="str">
            <v>SWC_MARCHBK_C01</v>
          </cell>
        </row>
        <row r="819">
          <cell r="B819" t="str">
            <v>SWC_MARCHBK_D</v>
          </cell>
        </row>
        <row r="820">
          <cell r="B820" t="str">
            <v>SWC_MARICWOOD_C</v>
          </cell>
        </row>
        <row r="821">
          <cell r="B821" t="str">
            <v>SWC_MARICWOOD_D</v>
          </cell>
        </row>
        <row r="822">
          <cell r="B822" t="str">
            <v>SWC_MAUKHIL_C01</v>
          </cell>
        </row>
        <row r="823">
          <cell r="B823" t="str">
            <v>SWC_MCHFIELD_C0</v>
          </cell>
        </row>
        <row r="824">
          <cell r="B824" t="str">
            <v>SWC_MCHFIELD_D</v>
          </cell>
        </row>
        <row r="825">
          <cell r="B825" t="str">
            <v>SWC_MCNAIRFRM_C</v>
          </cell>
        </row>
        <row r="826">
          <cell r="B826" t="str">
            <v>SWC_MCNAIRFRM_D</v>
          </cell>
        </row>
        <row r="827">
          <cell r="B827" t="str">
            <v>SWC_MEADOW_RD_C</v>
          </cell>
        </row>
        <row r="828">
          <cell r="B828" t="str">
            <v>SWC_MEADOW_RD_D</v>
          </cell>
        </row>
        <row r="829">
          <cell r="B829" t="str">
            <v>SWC_MEIGLE_C01</v>
          </cell>
        </row>
        <row r="830">
          <cell r="B830" t="str">
            <v>SWC_MEIGLE_D</v>
          </cell>
        </row>
        <row r="831">
          <cell r="B831" t="str">
            <v>SWC_METERREP_C</v>
          </cell>
        </row>
        <row r="832">
          <cell r="B832" t="str">
            <v>SWC_METERS_TB</v>
          </cell>
        </row>
        <row r="833">
          <cell r="B833" t="str">
            <v>SWC_METFIRE_C01</v>
          </cell>
        </row>
        <row r="834">
          <cell r="B834" t="str">
            <v>SWC_METVER_A_C</v>
          </cell>
        </row>
        <row r="835">
          <cell r="B835" t="str">
            <v>SWC_METVER_C_C</v>
          </cell>
        </row>
        <row r="836">
          <cell r="B836" t="str">
            <v>SWC_MIDATLS_C01</v>
          </cell>
        </row>
        <row r="837">
          <cell r="B837" t="str">
            <v>SWC_MIDGLEN_C01</v>
          </cell>
        </row>
        <row r="838">
          <cell r="B838" t="str">
            <v>SWC_MIDGLEN_D</v>
          </cell>
        </row>
        <row r="839">
          <cell r="B839" t="str">
            <v>SWC_MILL_WARF_C</v>
          </cell>
        </row>
        <row r="840">
          <cell r="B840" t="str">
            <v>SWC_MILL_WARF_D</v>
          </cell>
        </row>
        <row r="841">
          <cell r="B841" t="str">
            <v>SWC_MILLPORT_C</v>
          </cell>
        </row>
        <row r="842">
          <cell r="B842" t="str">
            <v>SWC_MILLPORT_D</v>
          </cell>
        </row>
        <row r="843">
          <cell r="B843" t="str">
            <v>SWC_MILLPORT_SC</v>
          </cell>
        </row>
        <row r="844">
          <cell r="B844" t="str">
            <v>SWC_MILNG_C1_SC</v>
          </cell>
        </row>
        <row r="845">
          <cell r="B845" t="str">
            <v>SWC_MILNG_C2_SC</v>
          </cell>
        </row>
        <row r="846">
          <cell r="B846" t="str">
            <v>SWC_MILNG_C3_SC</v>
          </cell>
        </row>
        <row r="847">
          <cell r="B847" t="str">
            <v>SWC_MILNG_M2_SC</v>
          </cell>
        </row>
        <row r="848">
          <cell r="B848" t="str">
            <v>SWC_MILTN_LEY_C</v>
          </cell>
        </row>
        <row r="849">
          <cell r="B849" t="str">
            <v>SWC_MILTN_LEY_D</v>
          </cell>
        </row>
        <row r="850">
          <cell r="B850" t="str">
            <v>SWC_MIN_WRK_AP</v>
          </cell>
        </row>
        <row r="851">
          <cell r="B851" t="str">
            <v>SWC_MIN_WRK_BM</v>
          </cell>
        </row>
        <row r="852">
          <cell r="B852" t="str">
            <v>SWC_MIN_WRK_C01</v>
          </cell>
        </row>
        <row r="853">
          <cell r="B853" t="str">
            <v>SWC_MIN_WRK_DA</v>
          </cell>
        </row>
        <row r="854">
          <cell r="B854" t="str">
            <v>SWC_MIN_WRK_DM</v>
          </cell>
        </row>
        <row r="855">
          <cell r="B855" t="str">
            <v>SWC_MIN_WRK_EB</v>
          </cell>
        </row>
        <row r="856">
          <cell r="B856" t="str">
            <v>SWC_MIN_WRK_ED</v>
          </cell>
        </row>
        <row r="857">
          <cell r="B857" t="str">
            <v>SWC_MIN_WRK_HM</v>
          </cell>
        </row>
        <row r="858">
          <cell r="B858" t="str">
            <v>SWC_MIN_WRK_IH</v>
          </cell>
        </row>
        <row r="859">
          <cell r="B859" t="str">
            <v>SWC_MIN_WRK_JC</v>
          </cell>
        </row>
        <row r="860">
          <cell r="B860" t="str">
            <v>SWC_MIN_WRK_JML</v>
          </cell>
        </row>
        <row r="861">
          <cell r="B861" t="str">
            <v>SWC_MIN_WRK_JS</v>
          </cell>
        </row>
        <row r="862">
          <cell r="B862" t="str">
            <v>SWC_MIN_WRK_MN</v>
          </cell>
        </row>
        <row r="863">
          <cell r="B863" t="str">
            <v>SWC_MIN_WRK_RM</v>
          </cell>
        </row>
        <row r="864">
          <cell r="B864" t="str">
            <v>SWC_MIN_WRK_SC</v>
          </cell>
        </row>
        <row r="865">
          <cell r="B865" t="str">
            <v>SWC_MIN_WRK_TB</v>
          </cell>
        </row>
        <row r="866">
          <cell r="B866" t="str">
            <v>SWC_MINWORK_CMD</v>
          </cell>
        </row>
        <row r="867">
          <cell r="B867" t="str">
            <v>SWC_MINWRKM74_C</v>
          </cell>
        </row>
        <row r="868">
          <cell r="B868" t="str">
            <v>SWC_MINWRKM74_D</v>
          </cell>
        </row>
        <row r="869">
          <cell r="B869" t="str">
            <v>SWC_MUGDOCKM3_C</v>
          </cell>
        </row>
        <row r="870">
          <cell r="B870" t="str">
            <v>SWC_MUGDOCKM3_D</v>
          </cell>
        </row>
        <row r="871">
          <cell r="B871" t="str">
            <v>SWC_MUIRDYKP2_C</v>
          </cell>
        </row>
        <row r="872">
          <cell r="B872" t="str">
            <v>SWC_MUIRENDRD_C</v>
          </cell>
        </row>
        <row r="873">
          <cell r="B873" t="str">
            <v>SWC_MUIRENDRD_O</v>
          </cell>
        </row>
        <row r="874">
          <cell r="B874" t="str">
            <v>SWC_NAVITY_C01</v>
          </cell>
        </row>
        <row r="875">
          <cell r="B875" t="str">
            <v>SWC_NAVITY_DSN</v>
          </cell>
        </row>
        <row r="876">
          <cell r="B876" t="str">
            <v>SWC_NAVITY_OPT</v>
          </cell>
        </row>
        <row r="877">
          <cell r="B877" t="str">
            <v>SWC_NE_EMER_C01</v>
          </cell>
        </row>
        <row r="878">
          <cell r="B878" t="str">
            <v>SWC_NIDDRIE_C01</v>
          </cell>
        </row>
        <row r="879">
          <cell r="B879" t="str">
            <v>SWC_NIDDRIE_D</v>
          </cell>
        </row>
        <row r="880">
          <cell r="B880" t="str">
            <v>SWC_NIWTRTNDR_C</v>
          </cell>
        </row>
        <row r="881">
          <cell r="B881" t="str">
            <v>SWC_NSTDCON_BMD</v>
          </cell>
        </row>
        <row r="882">
          <cell r="B882" t="str">
            <v>SWC_NSTDCON_C01</v>
          </cell>
        </row>
        <row r="883">
          <cell r="B883" t="str">
            <v>SWC_NSTDCON_JML</v>
          </cell>
        </row>
        <row r="884">
          <cell r="B884" t="str">
            <v>SWC_NTH_BLFRN_C</v>
          </cell>
        </row>
        <row r="885">
          <cell r="B885" t="str">
            <v>SWC_OBAN_STH_C</v>
          </cell>
        </row>
        <row r="886">
          <cell r="B886" t="str">
            <v>SWC_OBSHORT_A</v>
          </cell>
        </row>
        <row r="887">
          <cell r="B887" t="str">
            <v>SWC_OBSHORT_BGW</v>
          </cell>
        </row>
        <row r="888">
          <cell r="B888" t="str">
            <v>SWC_OBSHORT_C</v>
          </cell>
        </row>
        <row r="889">
          <cell r="B889" t="str">
            <v>SWC_OBSHORT_R</v>
          </cell>
        </row>
        <row r="890">
          <cell r="B890" t="str">
            <v>SWC_OUDENARDE_C</v>
          </cell>
        </row>
        <row r="891">
          <cell r="B891" t="str">
            <v>SWC_OUDENARDE_D</v>
          </cell>
        </row>
        <row r="892">
          <cell r="B892" t="str">
            <v>SWC_PARKHALL_C0</v>
          </cell>
        </row>
        <row r="893">
          <cell r="B893" t="str">
            <v>SWC_PERF_COMPLN</v>
          </cell>
        </row>
        <row r="894">
          <cell r="B894" t="str">
            <v>SWC_PHILHILL_C</v>
          </cell>
        </row>
        <row r="895">
          <cell r="B895" t="str">
            <v>SWC_PHILHILL_D</v>
          </cell>
        </row>
        <row r="896">
          <cell r="B896" t="str">
            <v>SWC_PINKIE_C</v>
          </cell>
        </row>
        <row r="897">
          <cell r="B897" t="str">
            <v>SWC_PINKIE_D</v>
          </cell>
        </row>
        <row r="898">
          <cell r="B898" t="str">
            <v>SWC_PLC1_BM</v>
          </cell>
        </row>
        <row r="899">
          <cell r="B899" t="str">
            <v>SWC_PLC1_C01</v>
          </cell>
        </row>
        <row r="900">
          <cell r="B900" t="str">
            <v>SWC_PLNCLAN_PLN</v>
          </cell>
        </row>
        <row r="901">
          <cell r="B901" t="str">
            <v>SWC_PNTCATLND_C</v>
          </cell>
        </row>
        <row r="902">
          <cell r="B902" t="str">
            <v>SWC_POLKEMMET_C</v>
          </cell>
        </row>
        <row r="903">
          <cell r="B903" t="str">
            <v>SWC_POLKEMMET_D</v>
          </cell>
        </row>
        <row r="904">
          <cell r="B904" t="str">
            <v>SWC_PORT_LOGN_C</v>
          </cell>
        </row>
        <row r="905">
          <cell r="B905" t="str">
            <v>SWC_POSSIL_C</v>
          </cell>
        </row>
        <row r="906">
          <cell r="B906" t="str">
            <v>SWC_PROAQUA_AM</v>
          </cell>
        </row>
        <row r="907">
          <cell r="B907" t="str">
            <v>SWC_PROAQUA_C01</v>
          </cell>
        </row>
        <row r="908">
          <cell r="B908" t="str">
            <v>SWC_PROAQUA_CW</v>
          </cell>
        </row>
        <row r="909">
          <cell r="B909" t="str">
            <v>SWC_PROAQUA_JMG</v>
          </cell>
        </row>
        <row r="910">
          <cell r="B910" t="str">
            <v>SWC_PROAQUA_JS</v>
          </cell>
        </row>
        <row r="911">
          <cell r="B911" t="str">
            <v>SWC_PROAQUA_RM</v>
          </cell>
        </row>
        <row r="912">
          <cell r="B912" t="str">
            <v>SWC_PRV_INS_C01</v>
          </cell>
        </row>
        <row r="913">
          <cell r="B913" t="str">
            <v>SWC_PRV_INS_HH</v>
          </cell>
        </row>
        <row r="914">
          <cell r="B914" t="str">
            <v>SWC_PRV_INS_IH</v>
          </cell>
        </row>
        <row r="915">
          <cell r="B915" t="str">
            <v>SWC_RECOVER_C01</v>
          </cell>
        </row>
        <row r="916">
          <cell r="B916" t="str">
            <v>SWC_REHAB_D</v>
          </cell>
        </row>
        <row r="917">
          <cell r="B917" t="str">
            <v>SWC_REHAB_P</v>
          </cell>
        </row>
        <row r="918">
          <cell r="B918" t="str">
            <v>SWC_REHMISC_C01</v>
          </cell>
        </row>
        <row r="919">
          <cell r="B919" t="str">
            <v>SWC_REID_GLA_C0</v>
          </cell>
        </row>
        <row r="920">
          <cell r="B920" t="str">
            <v>SWC_REID_GLA_JB</v>
          </cell>
        </row>
        <row r="921">
          <cell r="B921" t="str">
            <v>SWC_REIND_C01</v>
          </cell>
        </row>
        <row r="922">
          <cell r="B922" t="str">
            <v>SWC_REMOTE_BM</v>
          </cell>
        </row>
        <row r="923">
          <cell r="B923" t="str">
            <v>SWC_REMOTE_C01</v>
          </cell>
        </row>
        <row r="924">
          <cell r="B924" t="str">
            <v>SWC_REP&amp;MAIN_SM</v>
          </cell>
        </row>
        <row r="925">
          <cell r="B925" t="str">
            <v>SWC_RESTON_C</v>
          </cell>
        </row>
        <row r="926">
          <cell r="B926" t="str">
            <v>SWC_RESTON_D</v>
          </cell>
        </row>
        <row r="927">
          <cell r="B927" t="str">
            <v>SWC_RONEHOUSE_O</v>
          </cell>
        </row>
        <row r="928">
          <cell r="B928" t="str">
            <v>SWC_ROSEHIL_DSN</v>
          </cell>
        </row>
        <row r="929">
          <cell r="B929" t="str">
            <v>SWC_ROSEHIL_OPT</v>
          </cell>
        </row>
        <row r="930">
          <cell r="B930" t="str">
            <v>SWC_ROSENETH_C</v>
          </cell>
        </row>
        <row r="931">
          <cell r="B931" t="str">
            <v>SWC_ROSENETH_D</v>
          </cell>
        </row>
        <row r="932">
          <cell r="B932" t="str">
            <v>SWC_ROZELLE_C</v>
          </cell>
        </row>
        <row r="933">
          <cell r="B933" t="str">
            <v>SWC_SELFCON_AM</v>
          </cell>
        </row>
        <row r="934">
          <cell r="B934" t="str">
            <v>SWC_SELFCON_BB</v>
          </cell>
        </row>
        <row r="935">
          <cell r="B935" t="str">
            <v>SWC_SELFCON_C01</v>
          </cell>
        </row>
        <row r="936">
          <cell r="B936" t="str">
            <v>SWC_SELFCON_DP</v>
          </cell>
        </row>
        <row r="937">
          <cell r="B937" t="str">
            <v>SWC_SELFCON_JML</v>
          </cell>
        </row>
        <row r="938">
          <cell r="B938" t="str">
            <v>SWC_SELFCON_KN</v>
          </cell>
        </row>
        <row r="939">
          <cell r="B939" t="str">
            <v>SWC_SELFLAY_AM</v>
          </cell>
        </row>
        <row r="940">
          <cell r="B940" t="str">
            <v>SWC_SELFLAY_BB</v>
          </cell>
        </row>
        <row r="941">
          <cell r="B941" t="str">
            <v>SWC_SELFLAY_C01</v>
          </cell>
        </row>
        <row r="942">
          <cell r="B942" t="str">
            <v>SWC_SELFLAY_D</v>
          </cell>
        </row>
        <row r="943">
          <cell r="B943" t="str">
            <v>SWC_SELFLAY_DN</v>
          </cell>
        </row>
        <row r="944">
          <cell r="B944" t="str">
            <v>SWC_SELFLAY_DP</v>
          </cell>
        </row>
        <row r="945">
          <cell r="B945" t="str">
            <v>SWC_SELFLAY_JML</v>
          </cell>
        </row>
        <row r="946">
          <cell r="B946" t="str">
            <v>SWC_SELFLAY_KN</v>
          </cell>
        </row>
        <row r="947">
          <cell r="B947" t="str">
            <v>SWC_SELKIRK_C</v>
          </cell>
        </row>
        <row r="948">
          <cell r="B948" t="str">
            <v>SWC_SELKIRK_O</v>
          </cell>
        </row>
        <row r="949">
          <cell r="B949" t="str">
            <v>SWC_SHAWFAIR_C0</v>
          </cell>
        </row>
        <row r="950">
          <cell r="B950" t="str">
            <v>SWC_SHEDDOCK_C</v>
          </cell>
        </row>
        <row r="951">
          <cell r="B951" t="str">
            <v>SWC_SHIELDHLL_C</v>
          </cell>
        </row>
        <row r="952">
          <cell r="B952" t="str">
            <v>SWC_SHIELDHLL_D</v>
          </cell>
        </row>
        <row r="953">
          <cell r="B953" t="str">
            <v>SWC_SHIELNG_C01</v>
          </cell>
        </row>
        <row r="954">
          <cell r="B954" t="str">
            <v>SWC_SHIELNG_DSN</v>
          </cell>
        </row>
        <row r="955">
          <cell r="B955" t="str">
            <v>SWC_SHIELNG_OPT</v>
          </cell>
        </row>
        <row r="956">
          <cell r="B956" t="str">
            <v>SWC_SINCLR_DSN</v>
          </cell>
        </row>
        <row r="957">
          <cell r="B957" t="str">
            <v>SWC_SINCLR_OPT</v>
          </cell>
        </row>
        <row r="958">
          <cell r="B958" t="str">
            <v>SWC_SKEOCH_C01</v>
          </cell>
        </row>
        <row r="959">
          <cell r="B959" t="str">
            <v>SWC_SL1002</v>
          </cell>
        </row>
        <row r="960">
          <cell r="B960" t="str">
            <v>SWC_SL1003</v>
          </cell>
        </row>
        <row r="961">
          <cell r="B961" t="str">
            <v>SWC_SL1007</v>
          </cell>
        </row>
        <row r="962">
          <cell r="B962" t="str">
            <v>SWC_SL1026</v>
          </cell>
        </row>
        <row r="963">
          <cell r="B963" t="str">
            <v>SWC_SL1027</v>
          </cell>
        </row>
        <row r="964">
          <cell r="B964" t="str">
            <v>SWC_SL1028</v>
          </cell>
        </row>
        <row r="965">
          <cell r="B965" t="str">
            <v>SWC_SL1033</v>
          </cell>
        </row>
        <row r="966">
          <cell r="B966" t="str">
            <v>SWC_SL1035</v>
          </cell>
        </row>
        <row r="967">
          <cell r="B967" t="str">
            <v>SWC_SL1037</v>
          </cell>
        </row>
        <row r="968">
          <cell r="B968" t="str">
            <v>SWC_SL1045</v>
          </cell>
        </row>
        <row r="969">
          <cell r="B969" t="str">
            <v>SWC_SL1048</v>
          </cell>
        </row>
        <row r="970">
          <cell r="B970" t="str">
            <v>SWC_SL1049</v>
          </cell>
        </row>
        <row r="971">
          <cell r="B971" t="str">
            <v>SWC_SL1057</v>
          </cell>
        </row>
        <row r="972">
          <cell r="B972" t="str">
            <v>SWC_SL1067</v>
          </cell>
        </row>
        <row r="973">
          <cell r="B973" t="str">
            <v>SWC_SL1068</v>
          </cell>
        </row>
        <row r="974">
          <cell r="B974" t="str">
            <v>SWC_SL1071</v>
          </cell>
        </row>
        <row r="975">
          <cell r="B975" t="str">
            <v>SWC_SL1076</v>
          </cell>
        </row>
        <row r="976">
          <cell r="B976" t="str">
            <v>SWC_SL1079</v>
          </cell>
        </row>
        <row r="977">
          <cell r="B977" t="str">
            <v>SWC_SL1081</v>
          </cell>
        </row>
        <row r="978">
          <cell r="B978" t="str">
            <v>SWC_SL1085</v>
          </cell>
        </row>
        <row r="979">
          <cell r="B979" t="str">
            <v>SWC_SL1090</v>
          </cell>
        </row>
        <row r="980">
          <cell r="B980" t="str">
            <v>SWC_SL1101</v>
          </cell>
        </row>
        <row r="981">
          <cell r="B981" t="str">
            <v>SWC_SL1102</v>
          </cell>
        </row>
        <row r="982">
          <cell r="B982" t="str">
            <v>SWC_SL1110</v>
          </cell>
        </row>
        <row r="983">
          <cell r="B983" t="str">
            <v>SWC_SL1114</v>
          </cell>
        </row>
        <row r="984">
          <cell r="B984" t="str">
            <v>SWC_SL1124</v>
          </cell>
        </row>
        <row r="985">
          <cell r="B985" t="str">
            <v>SWC_SL1126</v>
          </cell>
        </row>
        <row r="986">
          <cell r="B986" t="str">
            <v>SWC_SL1127</v>
          </cell>
        </row>
        <row r="987">
          <cell r="B987" t="str">
            <v>SWC_SL1128</v>
          </cell>
        </row>
        <row r="988">
          <cell r="B988" t="str">
            <v>SWC_SL1130</v>
          </cell>
        </row>
        <row r="989">
          <cell r="B989" t="str">
            <v>SWC_SL1133</v>
          </cell>
        </row>
        <row r="990">
          <cell r="B990" t="str">
            <v>SWC_SL1144</v>
          </cell>
        </row>
        <row r="991">
          <cell r="B991" t="str">
            <v>SWC_SL1146</v>
          </cell>
        </row>
        <row r="992">
          <cell r="B992" t="str">
            <v>SWC_SL1148</v>
          </cell>
        </row>
        <row r="993">
          <cell r="B993" t="str">
            <v>SWC_SL1160</v>
          </cell>
        </row>
        <row r="994">
          <cell r="B994" t="str">
            <v>SWC_SL1162</v>
          </cell>
        </row>
        <row r="995">
          <cell r="B995" t="str">
            <v>SWC_SL1166</v>
          </cell>
        </row>
        <row r="996">
          <cell r="B996" t="str">
            <v>SWC_SL1169</v>
          </cell>
        </row>
        <row r="997">
          <cell r="B997" t="str">
            <v>SWC_SL1170</v>
          </cell>
        </row>
        <row r="998">
          <cell r="B998" t="str">
            <v>SWC_SL1187</v>
          </cell>
        </row>
        <row r="999">
          <cell r="B999" t="str">
            <v>SWC_SL1201</v>
          </cell>
        </row>
        <row r="1000">
          <cell r="B1000" t="str">
            <v>SWC_SL221</v>
          </cell>
        </row>
        <row r="1001">
          <cell r="B1001" t="str">
            <v>SWC_SL331</v>
          </cell>
        </row>
        <row r="1002">
          <cell r="B1002" t="str">
            <v>SWC_SL420</v>
          </cell>
        </row>
        <row r="1003">
          <cell r="B1003" t="str">
            <v>SWC_SL467</v>
          </cell>
        </row>
        <row r="1004">
          <cell r="B1004" t="str">
            <v>SWC_SL550</v>
          </cell>
        </row>
        <row r="1005">
          <cell r="B1005" t="str">
            <v>SWC_SL624</v>
          </cell>
        </row>
        <row r="1006">
          <cell r="B1006" t="str">
            <v>SWC_SL625</v>
          </cell>
        </row>
        <row r="1007">
          <cell r="B1007" t="str">
            <v>SWC_SL636</v>
          </cell>
        </row>
        <row r="1008">
          <cell r="B1008" t="str">
            <v>SWC_SL643</v>
          </cell>
        </row>
        <row r="1009">
          <cell r="B1009" t="str">
            <v>SWC_SL687</v>
          </cell>
        </row>
        <row r="1010">
          <cell r="B1010" t="str">
            <v>SWC_SL692</v>
          </cell>
        </row>
        <row r="1011">
          <cell r="B1011" t="str">
            <v>SWC_SL727</v>
          </cell>
        </row>
        <row r="1012">
          <cell r="B1012" t="str">
            <v>SWC_SL731</v>
          </cell>
        </row>
        <row r="1013">
          <cell r="B1013" t="str">
            <v>SWC_SL745</v>
          </cell>
        </row>
        <row r="1014">
          <cell r="B1014" t="str">
            <v>SWC_SL747</v>
          </cell>
        </row>
        <row r="1015">
          <cell r="B1015" t="str">
            <v>SWC_SL759</v>
          </cell>
        </row>
        <row r="1016">
          <cell r="B1016" t="str">
            <v>SWC_SL766</v>
          </cell>
        </row>
        <row r="1017">
          <cell r="B1017" t="str">
            <v>SWC_SL773</v>
          </cell>
        </row>
        <row r="1018">
          <cell r="B1018" t="str">
            <v>SWC_SL777</v>
          </cell>
        </row>
        <row r="1019">
          <cell r="B1019" t="str">
            <v>SWC_SL778</v>
          </cell>
        </row>
        <row r="1020">
          <cell r="B1020" t="str">
            <v>SWC_SL779</v>
          </cell>
        </row>
        <row r="1021">
          <cell r="B1021" t="str">
            <v>SWC_SL786</v>
          </cell>
        </row>
        <row r="1022">
          <cell r="B1022" t="str">
            <v>SWC_SL797</v>
          </cell>
        </row>
        <row r="1023">
          <cell r="B1023" t="str">
            <v>SWC_SL811</v>
          </cell>
        </row>
        <row r="1024">
          <cell r="B1024" t="str">
            <v>SWC_SL835</v>
          </cell>
        </row>
        <row r="1025">
          <cell r="B1025" t="str">
            <v>SWC_SL836</v>
          </cell>
        </row>
        <row r="1026">
          <cell r="B1026" t="str">
            <v>SWC_SL837</v>
          </cell>
        </row>
        <row r="1027">
          <cell r="B1027" t="str">
            <v>SWC_SL843</v>
          </cell>
        </row>
        <row r="1028">
          <cell r="B1028" t="str">
            <v>SWC_SL846</v>
          </cell>
        </row>
        <row r="1029">
          <cell r="B1029" t="str">
            <v>SWC_SL847</v>
          </cell>
        </row>
        <row r="1030">
          <cell r="B1030" t="str">
            <v>SWC_SL854</v>
          </cell>
        </row>
        <row r="1031">
          <cell r="B1031" t="str">
            <v>SWC_SL866</v>
          </cell>
        </row>
        <row r="1032">
          <cell r="B1032" t="str">
            <v>SWC_SL867</v>
          </cell>
        </row>
        <row r="1033">
          <cell r="B1033" t="str">
            <v>SWC_SL870</v>
          </cell>
        </row>
        <row r="1034">
          <cell r="B1034" t="str">
            <v>SWC_SL873</v>
          </cell>
        </row>
        <row r="1035">
          <cell r="B1035" t="str">
            <v>SWC_SL890</v>
          </cell>
        </row>
        <row r="1036">
          <cell r="B1036" t="str">
            <v>SWC_SL897</v>
          </cell>
        </row>
        <row r="1037">
          <cell r="B1037" t="str">
            <v>SWC_SL898</v>
          </cell>
        </row>
        <row r="1038">
          <cell r="B1038" t="str">
            <v>SWC_SL903</v>
          </cell>
        </row>
        <row r="1039">
          <cell r="B1039" t="str">
            <v>SWC_SL911</v>
          </cell>
        </row>
        <row r="1040">
          <cell r="B1040" t="str">
            <v>SWC_SL912</v>
          </cell>
        </row>
        <row r="1041">
          <cell r="B1041" t="str">
            <v>SWC_SL913</v>
          </cell>
        </row>
        <row r="1042">
          <cell r="B1042" t="str">
            <v>SWC_SL933</v>
          </cell>
        </row>
        <row r="1043">
          <cell r="B1043" t="str">
            <v>SWC_SL935</v>
          </cell>
        </row>
        <row r="1044">
          <cell r="B1044" t="str">
            <v>SWC_SL948</v>
          </cell>
        </row>
        <row r="1045">
          <cell r="B1045" t="str">
            <v>SWC_SL958</v>
          </cell>
        </row>
        <row r="1046">
          <cell r="B1046" t="str">
            <v>SWC_SL972</v>
          </cell>
        </row>
        <row r="1047">
          <cell r="B1047" t="str">
            <v>SWC_SL973</v>
          </cell>
        </row>
        <row r="1048">
          <cell r="B1048" t="str">
            <v>SWC_SL981</v>
          </cell>
        </row>
        <row r="1049">
          <cell r="B1049" t="str">
            <v>SWC_SL982</v>
          </cell>
        </row>
        <row r="1050">
          <cell r="B1050" t="str">
            <v>SWC_SL986</v>
          </cell>
        </row>
        <row r="1051">
          <cell r="B1051" t="str">
            <v>SWC_SL987</v>
          </cell>
        </row>
        <row r="1052">
          <cell r="B1052" t="str">
            <v>SWC_SL989</v>
          </cell>
        </row>
        <row r="1053">
          <cell r="B1053" t="str">
            <v>SWC_SL990</v>
          </cell>
        </row>
        <row r="1054">
          <cell r="B1054" t="str">
            <v>SWC_SL993</v>
          </cell>
        </row>
        <row r="1055">
          <cell r="B1055" t="str">
            <v>SWC_SL994</v>
          </cell>
        </row>
        <row r="1056">
          <cell r="B1056" t="str">
            <v>SWC_SL995</v>
          </cell>
        </row>
        <row r="1057">
          <cell r="B1057" t="str">
            <v>SWC_SLSSIN_C01</v>
          </cell>
        </row>
        <row r="1058">
          <cell r="B1058" t="str">
            <v>SWC_SM_WRK_AM</v>
          </cell>
        </row>
        <row r="1059">
          <cell r="B1059" t="str">
            <v>SWC_SM_WRK_BB</v>
          </cell>
        </row>
        <row r="1060">
          <cell r="B1060" t="str">
            <v>SWC_SM_WRK_C01</v>
          </cell>
        </row>
        <row r="1061">
          <cell r="B1061" t="str">
            <v>SWC_SM_WRK_DP</v>
          </cell>
        </row>
        <row r="1062">
          <cell r="B1062" t="str">
            <v>SWC_SM_WRK_JML</v>
          </cell>
        </row>
        <row r="1063">
          <cell r="B1063" t="str">
            <v>SWC_SM_WRK_KN</v>
          </cell>
        </row>
        <row r="1064">
          <cell r="B1064" t="str">
            <v>SWC_SNCLRRD_C01</v>
          </cell>
        </row>
        <row r="1065">
          <cell r="B1065" t="str">
            <v>SWC_SOUTHBNK_C</v>
          </cell>
        </row>
        <row r="1066">
          <cell r="B1066" t="str">
            <v>SWC_SOUTHBNK_D</v>
          </cell>
        </row>
        <row r="1067">
          <cell r="B1067" t="str">
            <v>SWC_SSIND_C01</v>
          </cell>
        </row>
        <row r="1068">
          <cell r="B1068" t="str">
            <v>SWC_STAFFLER_C</v>
          </cell>
        </row>
        <row r="1069">
          <cell r="B1069" t="str">
            <v>SWC_STAFFLER_D</v>
          </cell>
        </row>
        <row r="1070">
          <cell r="B1070" t="str">
            <v>SWC_STANDRE_C01</v>
          </cell>
        </row>
        <row r="1071">
          <cell r="B1071" t="str">
            <v>SWC_STEIGHT_C</v>
          </cell>
        </row>
        <row r="1072">
          <cell r="B1072" t="str">
            <v>SWC_STEIGHT_D</v>
          </cell>
        </row>
        <row r="1073">
          <cell r="B1073" t="str">
            <v>SWC_STOBSMR_D</v>
          </cell>
        </row>
        <row r="1074">
          <cell r="B1074" t="str">
            <v>SWC_STOCK_RETRN</v>
          </cell>
        </row>
        <row r="1075">
          <cell r="B1075" t="str">
            <v>SWC_STRAKIN_C01</v>
          </cell>
        </row>
        <row r="1076">
          <cell r="B1076" t="str">
            <v>SWC_SW_DISC_BM</v>
          </cell>
        </row>
        <row r="1077">
          <cell r="B1077" t="str">
            <v>SWC_SW_DISC_C01</v>
          </cell>
        </row>
        <row r="1078">
          <cell r="B1078" t="str">
            <v>SWC_SWIRLBRN_C</v>
          </cell>
        </row>
        <row r="1079">
          <cell r="B1079" t="str">
            <v>SWC_SWLR_BM</v>
          </cell>
        </row>
        <row r="1080">
          <cell r="B1080" t="str">
            <v>SWC_SWLR_C01</v>
          </cell>
        </row>
        <row r="1081">
          <cell r="B1081" t="str">
            <v>SWC_SWLR_DA</v>
          </cell>
        </row>
        <row r="1082">
          <cell r="B1082" t="str">
            <v>SWC_SWLR_JC</v>
          </cell>
        </row>
        <row r="1083">
          <cell r="B1083" t="str">
            <v>SWC_SWSDESIGN</v>
          </cell>
        </row>
        <row r="1084">
          <cell r="B1084" t="str">
            <v>SWC_SWSTHERM_C</v>
          </cell>
        </row>
        <row r="1085">
          <cell r="B1085" t="str">
            <v>SWC_TAY_AUCHL_C</v>
          </cell>
        </row>
        <row r="1086">
          <cell r="B1086" t="str">
            <v>SWC_TAY_AUCHL_D</v>
          </cell>
        </row>
        <row r="1087">
          <cell r="B1087" t="str">
            <v>SWC_TAYBROCH_C</v>
          </cell>
        </row>
        <row r="1088">
          <cell r="B1088" t="str">
            <v>SWC_TAYBROCH_D</v>
          </cell>
        </row>
        <row r="1089">
          <cell r="B1089" t="str">
            <v>SWC_THRNBNK_C01</v>
          </cell>
        </row>
        <row r="1090">
          <cell r="B1090" t="str">
            <v>SWC_THRNBNK_DSN</v>
          </cell>
        </row>
        <row r="1091">
          <cell r="B1091" t="str">
            <v>SWC_THRNBNK_OPT</v>
          </cell>
        </row>
        <row r="1092">
          <cell r="B1092" t="str">
            <v>SWC_TIE_IN_BMD</v>
          </cell>
        </row>
        <row r="1093">
          <cell r="B1093" t="str">
            <v>SWC_TIE_IN_C01</v>
          </cell>
        </row>
        <row r="1094">
          <cell r="B1094" t="str">
            <v>SWC_TIE_IN_JML</v>
          </cell>
        </row>
        <row r="1095">
          <cell r="B1095" t="str">
            <v>SWC_TIGH-MAI_C</v>
          </cell>
        </row>
        <row r="1096">
          <cell r="B1096" t="str">
            <v>SWC_TIGH-MAI_D</v>
          </cell>
        </row>
        <row r="1097">
          <cell r="B1097" t="str">
            <v>SWC_TM_BUSSERV</v>
          </cell>
        </row>
        <row r="1098">
          <cell r="B1098" t="str">
            <v>SWC_TODHILL_C</v>
          </cell>
        </row>
        <row r="1099">
          <cell r="B1099" t="str">
            <v>SWC_TODHILL_D</v>
          </cell>
        </row>
        <row r="1100">
          <cell r="B1100" t="str">
            <v>SWC_TORRA_C</v>
          </cell>
        </row>
        <row r="1101">
          <cell r="B1101" t="str">
            <v>SWC_TRABCH_C01</v>
          </cell>
        </row>
        <row r="1102">
          <cell r="B1102" t="str">
            <v>SWC_TRABCH_DSN</v>
          </cell>
        </row>
        <row r="1103">
          <cell r="B1103" t="str">
            <v>SWC_TRABCH_OPT</v>
          </cell>
        </row>
        <row r="1104">
          <cell r="B1104" t="str">
            <v>SWC_TRANSIT_C01</v>
          </cell>
        </row>
        <row r="1105">
          <cell r="B1105" t="str">
            <v>SWC_TUMELBR_C</v>
          </cell>
        </row>
        <row r="1106">
          <cell r="B1106" t="str">
            <v>SWC_TUMELBR_D</v>
          </cell>
        </row>
        <row r="1107">
          <cell r="B1107" t="str">
            <v>SWC_TWECHAR_C</v>
          </cell>
        </row>
        <row r="1108">
          <cell r="B1108" t="str">
            <v>SWC_TWECHAR_O</v>
          </cell>
        </row>
        <row r="1109">
          <cell r="B1109" t="str">
            <v>SWC_UODIVA</v>
          </cell>
        </row>
        <row r="1110">
          <cell r="B1110" t="str">
            <v>SWC_UODIVBGW</v>
          </cell>
        </row>
        <row r="1111">
          <cell r="B1111" t="str">
            <v>SWC_UODIVBSR</v>
          </cell>
        </row>
        <row r="1112">
          <cell r="B1112" t="str">
            <v>SWC_UODIVBWR</v>
          </cell>
        </row>
        <row r="1113">
          <cell r="B1113" t="str">
            <v>SWC_UODIVC</v>
          </cell>
        </row>
        <row r="1114">
          <cell r="B1114" t="str">
            <v>SWC_UUTENDER_C</v>
          </cell>
        </row>
        <row r="1115">
          <cell r="B1115" t="str">
            <v>SWC_VICT_RD_C01</v>
          </cell>
        </row>
        <row r="1116">
          <cell r="B1116" t="str">
            <v>SWC_VICT_RD_D</v>
          </cell>
        </row>
        <row r="1117">
          <cell r="B1117" t="str">
            <v>SWC_VICT_RD_OPT</v>
          </cell>
        </row>
        <row r="1118">
          <cell r="B1118" t="str">
            <v>SWC_WALFRDNEW_C</v>
          </cell>
        </row>
        <row r="1119">
          <cell r="B1119" t="str">
            <v>SWC_WALFRDNEW_D</v>
          </cell>
        </row>
        <row r="1120">
          <cell r="B1120" t="str">
            <v>SWC_WALLYFRD_C0</v>
          </cell>
        </row>
        <row r="1121">
          <cell r="B1121" t="str">
            <v>SWC_WESTGATE_C</v>
          </cell>
        </row>
        <row r="1122">
          <cell r="B1122" t="str">
            <v>SWC_WESTGATE_D</v>
          </cell>
        </row>
        <row r="1123">
          <cell r="B1123" t="str">
            <v>SWC_WESTHIL_C</v>
          </cell>
        </row>
        <row r="1124">
          <cell r="B1124" t="str">
            <v>SWC_WESTHIL_D</v>
          </cell>
        </row>
        <row r="1125">
          <cell r="B1125" t="str">
            <v>SWC_WESTLOV_C01</v>
          </cell>
        </row>
        <row r="1126">
          <cell r="B1126" t="str">
            <v>SWC_WESTMAIN_C</v>
          </cell>
        </row>
        <row r="1127">
          <cell r="B1127" t="str">
            <v>SWC_WESTMAIN_D</v>
          </cell>
        </row>
        <row r="1128">
          <cell r="B1128" t="str">
            <v>SWC_WHITLETS_C</v>
          </cell>
        </row>
        <row r="1129">
          <cell r="B1129" t="str">
            <v>SWC_WHITLETS_D</v>
          </cell>
        </row>
        <row r="1130">
          <cell r="B1130" t="str">
            <v>SWC_WILLMSH_C01</v>
          </cell>
        </row>
        <row r="1131">
          <cell r="B1131" t="str">
            <v>SWC_WILMSH2_C01</v>
          </cell>
        </row>
        <row r="1132">
          <cell r="B1132" t="str">
            <v>SWC_WILMSH2_C01</v>
          </cell>
        </row>
        <row r="1133">
          <cell r="B1133" t="str">
            <v>SWC_WOODILEE_C</v>
          </cell>
        </row>
        <row r="1134">
          <cell r="B1134" t="str">
            <v>SWC_WOODILEE_D</v>
          </cell>
        </row>
        <row r="1135">
          <cell r="B1135" t="str">
            <v>SWC_WWRIND_C</v>
          </cell>
        </row>
        <row r="1136">
          <cell r="B1136" t="str">
            <v>SWC_XCONGRAM_C</v>
          </cell>
        </row>
        <row r="1137">
          <cell r="B1137" t="str">
            <v>SWC_XCONGRAM_CH</v>
          </cell>
        </row>
        <row r="1138">
          <cell r="B1138" t="str">
            <v>SWC_XCONGRAM_IH</v>
          </cell>
        </row>
        <row r="1139">
          <cell r="B1139" t="str">
            <v>SWC_XCONIND_C</v>
          </cell>
        </row>
        <row r="1140">
          <cell r="B1140" t="str">
            <v>SWC_XCONLANK_C</v>
          </cell>
        </row>
        <row r="1141">
          <cell r="B1141" t="str">
            <v>SWC_XCONLANK_CH</v>
          </cell>
        </row>
        <row r="1142">
          <cell r="B1142" t="str">
            <v>SWC_XCONLANK_IH</v>
          </cell>
        </row>
        <row r="1143">
          <cell r="B1143" t="str">
            <v>SWC_YAROWFORD_C</v>
          </cell>
        </row>
        <row r="1144">
          <cell r="B1144" t="str">
            <v>SWC_YETHOLM_C</v>
          </cell>
        </row>
        <row r="1145">
          <cell r="B1145" t="str">
            <v>SWC_YETHOLM_O</v>
          </cell>
        </row>
      </sheetData>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Fixed asset summary "/>
      <sheetName val="Disposals"/>
      <sheetName val="IT summarised breakdown"/>
      <sheetName val="OP accruals PIVOT"/>
      <sheetName val="Summary Op accruals"/>
      <sheetName val="Op accruals by proj"/>
      <sheetName val="p12 prioir year"/>
      <sheetName val="GL to p12 with Proj codes"/>
      <sheetName val="New Project codes"/>
      <sheetName val="FAA11008 Hi Aff Upgrade 5 "/>
      <sheetName val="Finance FA additions PIVOT P12"/>
      <sheetName val="P1 - P12 PIVOT DATA Original"/>
      <sheetName val="P1 - P12 PIVOT IT"/>
      <sheetName val="Depr Jnl"/>
      <sheetName val="GeneralLedgerBalances"/>
      <sheetName val="cerb &amp; bre"/>
    </sheetNames>
    <sheetDataSet>
      <sheetData sheetId="0"/>
      <sheetData sheetId="1">
        <row r="12">
          <cell r="AB12">
            <v>-6413781.4699999997</v>
          </cell>
        </row>
      </sheetData>
      <sheetData sheetId="2">
        <row r="35">
          <cell r="H35">
            <v>585692.55100000009</v>
          </cell>
        </row>
      </sheetData>
      <sheetData sheetId="3">
        <row r="5">
          <cell r="B5" t="str">
            <v>FAA10011</v>
          </cell>
        </row>
      </sheetData>
      <sheetData sheetId="4"/>
      <sheetData sheetId="5"/>
      <sheetData sheetId="6"/>
      <sheetData sheetId="7"/>
      <sheetData sheetId="8">
        <row r="1206">
          <cell r="X1206">
            <v>2149736.0599999982</v>
          </cell>
        </row>
      </sheetData>
      <sheetData sheetId="9"/>
      <sheetData sheetId="10"/>
      <sheetData sheetId="11">
        <row r="4">
          <cell r="A4" t="str">
            <v>Row Labels</v>
          </cell>
        </row>
      </sheetData>
      <sheetData sheetId="12"/>
      <sheetData sheetId="13"/>
      <sheetData sheetId="14"/>
      <sheetData sheetId="15">
        <row r="2">
          <cell r="S2">
            <v>11245758.83</v>
          </cell>
        </row>
      </sheetData>
      <sheetData sheetId="16"/>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Raj"/>
      <sheetName val="Out_Calc"/>
      <sheetName val="Input"/>
      <sheetName val="Control"/>
      <sheetName val="Consultancy"/>
      <sheetName val="Report"/>
      <sheetName val="BusGrp_var"/>
      <sheetName val="Lyr"/>
      <sheetName val="Variance"/>
      <sheetName val="Quarterly"/>
      <sheetName val="NZpost"/>
      <sheetName val="LG"/>
      <sheetName val="LD"/>
      <sheetName val="LL"/>
      <sheetName val="LB"/>
      <sheetName val="LR"/>
      <sheetName val="LK"/>
      <sheetName val="LM"/>
      <sheetName val="LE"/>
      <sheetName val="DD"/>
      <sheetName val="DX"/>
      <sheetName val="DG"/>
      <sheetName val="DM"/>
      <sheetName val="DC"/>
      <sheetName val="DT"/>
      <sheetName val="DL"/>
      <sheetName val="DR"/>
      <sheetName val="DS"/>
      <sheetName val="DA"/>
      <sheetName val="DE"/>
      <sheetName val="IG"/>
      <sheetName val="IM"/>
      <sheetName val="IC"/>
      <sheetName val="IA"/>
      <sheetName val="IO"/>
      <sheetName val="IX"/>
      <sheetName val="SB"/>
      <sheetName val="CI"/>
      <sheetName val="ZP"/>
      <sheetName val="CG"/>
      <sheetName val="CF"/>
      <sheetName val="CH"/>
      <sheetName val="CC"/>
      <sheetName val="CR"/>
      <sheetName val="CEO"/>
      <sheetName val="CN"/>
      <sheetName val="CO"/>
      <sheetName val="CX"/>
      <sheetName val="Elim"/>
      <sheetName val="PD"/>
      <sheetName val="EE"/>
      <sheetName val="XP"/>
      <sheetName val="Residual"/>
      <sheetName val="e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Log of changes"/>
      <sheetName val="Key"/>
      <sheetName val="M1"/>
      <sheetName val="M2"/>
      <sheetName val="M3"/>
      <sheetName val="M4"/>
      <sheetName val="M5"/>
      <sheetName val="M6"/>
      <sheetName val="M6-R"/>
      <sheetName val="M6-T"/>
      <sheetName val="M7"/>
      <sheetName val="M11"/>
      <sheetName val="M18 W"/>
      <sheetName val="M18 WW"/>
      <sheetName val="M21"/>
      <sheetName val="M22"/>
      <sheetName val="M27"/>
      <sheetName val="M28"/>
      <sheetName val="M30"/>
      <sheetName val="M31"/>
      <sheetName val="M32"/>
      <sheetName val="report year index"/>
    </sheetNames>
    <sheetDataSet>
      <sheetData sheetId="0"/>
      <sheetData sheetId="1"/>
      <sheetData sheetId="2"/>
      <sheetData sheetId="3">
        <row r="9">
          <cell r="F9">
            <v>-158.29</v>
          </cell>
        </row>
      </sheetData>
      <sheetData sheetId="4"/>
      <sheetData sheetId="5"/>
      <sheetData sheetId="6"/>
      <sheetData sheetId="7"/>
      <sheetData sheetId="8"/>
      <sheetData sheetId="9"/>
      <sheetData sheetId="10"/>
      <sheetData sheetId="11">
        <row r="17">
          <cell r="K17">
            <v>1148.9889999999998</v>
          </cell>
        </row>
      </sheetData>
      <sheetData sheetId="12"/>
      <sheetData sheetId="13">
        <row r="55">
          <cell r="W55">
            <v>15.827999999999999</v>
          </cell>
        </row>
      </sheetData>
      <sheetData sheetId="14">
        <row r="17">
          <cell r="U17">
            <v>141.881</v>
          </cell>
        </row>
      </sheetData>
      <sheetData sheetId="15"/>
      <sheetData sheetId="16"/>
      <sheetData sheetId="17"/>
      <sheetData sheetId="18"/>
      <sheetData sheetId="19"/>
      <sheetData sheetId="20"/>
      <sheetData sheetId="21"/>
      <sheetData sheetId="22">
        <row r="4">
          <cell r="C4" t="str">
            <v>2015-16</v>
          </cell>
        </row>
        <row r="5">
          <cell r="C5" t="str">
            <v>2016-17</v>
          </cell>
        </row>
        <row r="6">
          <cell r="C6" t="str">
            <v>2017-18</v>
          </cell>
        </row>
        <row r="7">
          <cell r="C7" t="str">
            <v>2018-19</v>
          </cell>
        </row>
        <row r="8">
          <cell r="C8" t="str">
            <v>2019-20</v>
          </cell>
        </row>
        <row r="9">
          <cell r="C9" t="str">
            <v>2020-21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y.govt.nz/publications/efu/half-year-economic-and-fiscal-update-2022"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642E7-59F5-4350-BBA6-5FE72F9BFCAA}">
  <dimension ref="A1:H22"/>
  <sheetViews>
    <sheetView tabSelected="1" zoomScaleNormal="100" workbookViewId="0">
      <selection sqref="A1:XFD1048576"/>
    </sheetView>
  </sheetViews>
  <sheetFormatPr defaultColWidth="23.25" defaultRowHeight="15.5" x14ac:dyDescent="0.35"/>
  <cols>
    <col min="2" max="2" width="1.75" bestFit="1" customWidth="1"/>
    <col min="3" max="3" width="95.33203125" bestFit="1" customWidth="1"/>
    <col min="4" max="4" width="8.75" customWidth="1"/>
    <col min="5" max="5" width="25.5" bestFit="1" customWidth="1"/>
    <col min="6" max="6" width="30.1640625" bestFit="1" customWidth="1"/>
    <col min="7" max="7" width="17" bestFit="1" customWidth="1"/>
    <col min="8" max="8" width="8.83203125" bestFit="1" customWidth="1"/>
  </cols>
  <sheetData>
    <row r="1" spans="1:8" x14ac:dyDescent="0.35">
      <c r="A1" t="s">
        <v>0</v>
      </c>
    </row>
    <row r="3" spans="1:8" x14ac:dyDescent="0.35">
      <c r="C3" s="100" t="s">
        <v>1</v>
      </c>
      <c r="D3" s="100" t="s">
        <v>2</v>
      </c>
      <c r="E3" s="100" t="s">
        <v>3</v>
      </c>
      <c r="F3" s="100" t="s">
        <v>4</v>
      </c>
      <c r="G3" s="100" t="s">
        <v>5</v>
      </c>
      <c r="H3" s="100" t="s">
        <v>6</v>
      </c>
    </row>
    <row r="4" spans="1:8" x14ac:dyDescent="0.35">
      <c r="A4" t="s">
        <v>7</v>
      </c>
      <c r="C4" s="100" t="s">
        <v>584</v>
      </c>
      <c r="D4" s="291" t="s">
        <v>118</v>
      </c>
      <c r="E4" s="291" t="str">
        <f>Assumptions!B6</f>
        <v>Method 3: Revised NZ$185bn</v>
      </c>
      <c r="F4" s="100" t="str">
        <f>Assumptions!B3</f>
        <v>1 CSE - Base case</v>
      </c>
      <c r="G4" s="100" t="str">
        <f>IF(Assumptions!B7=Assumptions!B325, "Mid-point estimate", IF(Assumptions!B7=Assumptions!B326, "High estimate", ""))</f>
        <v>Mid-point estimate</v>
      </c>
      <c r="H4" s="298">
        <v>0.14499999999999999</v>
      </c>
    </row>
    <row r="5" spans="1:8" x14ac:dyDescent="0.35">
      <c r="C5" s="8"/>
      <c r="D5" s="8"/>
    </row>
    <row r="6" spans="1:8" x14ac:dyDescent="0.35">
      <c r="A6" s="8" t="s">
        <v>8</v>
      </c>
      <c r="B6" s="8"/>
      <c r="C6" t="s">
        <v>9</v>
      </c>
      <c r="D6" s="8"/>
    </row>
    <row r="8" spans="1:8" x14ac:dyDescent="0.35">
      <c r="A8" s="293" t="s">
        <v>10</v>
      </c>
    </row>
    <row r="9" spans="1:8" x14ac:dyDescent="0.35">
      <c r="A9" t="s">
        <v>11</v>
      </c>
      <c r="C9" t="s">
        <v>12</v>
      </c>
    </row>
    <row r="10" spans="1:8" x14ac:dyDescent="0.35">
      <c r="A10" t="s">
        <v>13</v>
      </c>
      <c r="C10" t="s">
        <v>14</v>
      </c>
    </row>
    <row r="11" spans="1:8" x14ac:dyDescent="0.35">
      <c r="A11" t="s">
        <v>15</v>
      </c>
      <c r="C11" t="s">
        <v>16</v>
      </c>
    </row>
    <row r="12" spans="1:8" x14ac:dyDescent="0.35">
      <c r="A12" t="s">
        <v>568</v>
      </c>
      <c r="C12" t="s">
        <v>569</v>
      </c>
    </row>
    <row r="13" spans="1:8" x14ac:dyDescent="0.35">
      <c r="A13" t="s">
        <v>570</v>
      </c>
      <c r="C13" t="s">
        <v>18</v>
      </c>
      <c r="E13" s="111"/>
    </row>
    <row r="14" spans="1:8" x14ac:dyDescent="0.35">
      <c r="E14" s="111"/>
    </row>
    <row r="15" spans="1:8" x14ac:dyDescent="0.35">
      <c r="B15" s="8"/>
      <c r="D15" s="8"/>
      <c r="E15" s="111"/>
    </row>
    <row r="16" spans="1:8" x14ac:dyDescent="0.35">
      <c r="A16" s="293" t="s">
        <v>553</v>
      </c>
      <c r="E16" s="111"/>
    </row>
    <row r="17" spans="1:7" x14ac:dyDescent="0.35">
      <c r="A17" s="8" t="s">
        <v>554</v>
      </c>
      <c r="E17" s="111"/>
    </row>
    <row r="18" spans="1:7" ht="260.5" customHeight="1" x14ac:dyDescent="0.35">
      <c r="A18" s="243">
        <v>1</v>
      </c>
      <c r="C18" s="241" t="s">
        <v>555</v>
      </c>
    </row>
    <row r="19" spans="1:7" ht="260" customHeight="1" x14ac:dyDescent="0.35">
      <c r="A19" s="243">
        <v>2</v>
      </c>
      <c r="C19" s="241" t="s">
        <v>582</v>
      </c>
      <c r="E19" s="242"/>
      <c r="F19" s="242"/>
      <c r="G19" s="223"/>
    </row>
    <row r="20" spans="1:7" ht="38.5" customHeight="1" x14ac:dyDescent="0.35">
      <c r="A20" s="243">
        <f>A19+1</f>
        <v>3</v>
      </c>
      <c r="C20" s="242" t="s">
        <v>583</v>
      </c>
    </row>
    <row r="21" spans="1:7" ht="31" x14ac:dyDescent="0.35">
      <c r="A21" s="243">
        <v>4</v>
      </c>
      <c r="C21" s="242" t="s">
        <v>572</v>
      </c>
    </row>
    <row r="22" spans="1:7" ht="31" x14ac:dyDescent="0.35">
      <c r="A22" s="243">
        <f>A21+1</f>
        <v>5</v>
      </c>
      <c r="C22" s="223" t="s">
        <v>573</v>
      </c>
    </row>
  </sheetData>
  <sheetProtection algorithmName="SHA-512" hashValue="cBsMI2rcIY0fXo36l00WQgn7xRLeCKcty4Asp6oeI5qjfQ0Y65YLhm1nhzpgv458gqfrsOKenrWXeS3E9weHsg==" saltValue="wQYhIeMdXRdimQqCXlZt1w==" spinCount="100000" sheet="1" objects="1" scenarios="1"/>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BB028-FFBF-464F-AD46-368AE5C0386A}">
  <dimension ref="A1:BG37"/>
  <sheetViews>
    <sheetView zoomScaleNormal="100" workbookViewId="0">
      <selection sqref="A1:XFD1048576"/>
    </sheetView>
  </sheetViews>
  <sheetFormatPr defaultColWidth="8.83203125" defaultRowHeight="15.5" x14ac:dyDescent="0.35"/>
  <cols>
    <col min="1" max="1" width="31.33203125" bestFit="1" customWidth="1"/>
    <col min="3" max="5" width="15.83203125" hidden="1" customWidth="1"/>
    <col min="6" max="42" width="17" bestFit="1" customWidth="1"/>
  </cols>
  <sheetData>
    <row r="1" spans="1:59" x14ac:dyDescent="0.35">
      <c r="C1">
        <v>2022</v>
      </c>
      <c r="D1">
        <f t="shared" ref="D1:AP1" si="0">C1+1</f>
        <v>2023</v>
      </c>
      <c r="E1">
        <f t="shared" si="0"/>
        <v>2024</v>
      </c>
      <c r="F1">
        <f t="shared" si="0"/>
        <v>2025</v>
      </c>
      <c r="G1">
        <f t="shared" si="0"/>
        <v>2026</v>
      </c>
      <c r="H1">
        <f t="shared" si="0"/>
        <v>2027</v>
      </c>
      <c r="I1">
        <f t="shared" si="0"/>
        <v>2028</v>
      </c>
      <c r="J1">
        <f t="shared" si="0"/>
        <v>2029</v>
      </c>
      <c r="K1">
        <f t="shared" si="0"/>
        <v>2030</v>
      </c>
      <c r="L1">
        <f t="shared" si="0"/>
        <v>2031</v>
      </c>
      <c r="M1">
        <f t="shared" si="0"/>
        <v>2032</v>
      </c>
      <c r="N1">
        <f t="shared" si="0"/>
        <v>2033</v>
      </c>
      <c r="O1">
        <f t="shared" si="0"/>
        <v>2034</v>
      </c>
      <c r="P1">
        <f t="shared" si="0"/>
        <v>2035</v>
      </c>
      <c r="Q1">
        <f t="shared" si="0"/>
        <v>2036</v>
      </c>
      <c r="R1">
        <f t="shared" si="0"/>
        <v>2037</v>
      </c>
      <c r="S1">
        <f t="shared" si="0"/>
        <v>2038</v>
      </c>
      <c r="T1">
        <f t="shared" si="0"/>
        <v>2039</v>
      </c>
      <c r="U1">
        <f t="shared" si="0"/>
        <v>2040</v>
      </c>
      <c r="V1">
        <f t="shared" si="0"/>
        <v>2041</v>
      </c>
      <c r="W1">
        <f t="shared" si="0"/>
        <v>2042</v>
      </c>
      <c r="X1">
        <f t="shared" si="0"/>
        <v>2043</v>
      </c>
      <c r="Y1">
        <f t="shared" si="0"/>
        <v>2044</v>
      </c>
      <c r="Z1">
        <f t="shared" si="0"/>
        <v>2045</v>
      </c>
      <c r="AA1">
        <f t="shared" si="0"/>
        <v>2046</v>
      </c>
      <c r="AB1">
        <f t="shared" si="0"/>
        <v>2047</v>
      </c>
      <c r="AC1">
        <f t="shared" si="0"/>
        <v>2048</v>
      </c>
      <c r="AD1">
        <f t="shared" si="0"/>
        <v>2049</v>
      </c>
      <c r="AE1">
        <f t="shared" si="0"/>
        <v>2050</v>
      </c>
      <c r="AF1">
        <f t="shared" si="0"/>
        <v>2051</v>
      </c>
      <c r="AG1">
        <f t="shared" si="0"/>
        <v>2052</v>
      </c>
      <c r="AH1">
        <f t="shared" si="0"/>
        <v>2053</v>
      </c>
      <c r="AI1">
        <f t="shared" si="0"/>
        <v>2054</v>
      </c>
      <c r="AJ1">
        <f t="shared" si="0"/>
        <v>2055</v>
      </c>
      <c r="AK1">
        <f t="shared" si="0"/>
        <v>2056</v>
      </c>
      <c r="AL1">
        <f t="shared" si="0"/>
        <v>2057</v>
      </c>
      <c r="AM1">
        <f t="shared" si="0"/>
        <v>2058</v>
      </c>
      <c r="AN1">
        <f t="shared" si="0"/>
        <v>2059</v>
      </c>
      <c r="AO1">
        <f t="shared" si="0"/>
        <v>2060</v>
      </c>
      <c r="AP1">
        <f t="shared" si="0"/>
        <v>2061</v>
      </c>
    </row>
    <row r="2" spans="1:59" x14ac:dyDescent="0.3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row>
    <row r="3" spans="1:59" x14ac:dyDescent="0.3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row>
    <row r="4" spans="1:59" x14ac:dyDescent="0.35">
      <c r="A4" t="s">
        <v>425</v>
      </c>
      <c r="C4" s="161"/>
      <c r="D4" s="161"/>
      <c r="E4" s="161"/>
      <c r="F4" s="6">
        <f>Assumptions!F36</f>
        <v>8732667641.6569996</v>
      </c>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row>
    <row r="5" spans="1:59" x14ac:dyDescent="0.35">
      <c r="A5" t="s">
        <v>426</v>
      </c>
      <c r="C5" s="161"/>
      <c r="D5" s="161"/>
      <c r="E5" s="161"/>
      <c r="F5" s="6">
        <f>Assumptions!F37</f>
        <v>4366333820.8284998</v>
      </c>
      <c r="G5" s="6">
        <f>F10</f>
        <v>4495738409.3972998</v>
      </c>
      <c r="H5" s="6">
        <f t="shared" ref="H5" si="1">G10</f>
        <v>4633709707.2684526</v>
      </c>
      <c r="I5" s="6">
        <f t="shared" ref="I5" si="2">H10</f>
        <v>4780353843.7181749</v>
      </c>
      <c r="J5" s="6">
        <f t="shared" ref="J5" si="3">I10</f>
        <v>4935783726.3816013</v>
      </c>
      <c r="K5" s="6">
        <f t="shared" ref="K5" si="4">J10</f>
        <v>5100119083.9784784</v>
      </c>
      <c r="L5" s="6">
        <f t="shared" ref="L5" si="5">K10</f>
        <v>5273486513.4316721</v>
      </c>
      <c r="M5" s="6">
        <f t="shared" ref="M5" si="6">L10</f>
        <v>5456019531.3381691</v>
      </c>
      <c r="N5" s="6">
        <f t="shared" ref="N5" si="7">M10</f>
        <v>5647976575.2177935</v>
      </c>
      <c r="O5" s="6">
        <f t="shared" ref="O5" si="8">N10</f>
        <v>5849623075.2426872</v>
      </c>
      <c r="P5" s="6">
        <f t="shared" ref="P5" si="9">O10</f>
        <v>6061231630.3111057</v>
      </c>
      <c r="Q5" s="6">
        <f t="shared" ref="Q5" si="10">P10</f>
        <v>6288922807.2552099</v>
      </c>
      <c r="R5" s="6">
        <f t="shared" ref="R5" si="11">Q10</f>
        <v>6533129636.1387711</v>
      </c>
      <c r="S5" s="6">
        <f t="shared" ref="S5" si="12">R10</f>
        <v>6794367877.3487911</v>
      </c>
      <c r="T5" s="6">
        <f t="shared" ref="T5" si="13">S10</f>
        <v>7073166851.7676229</v>
      </c>
      <c r="U5" s="6">
        <f t="shared" ref="U5" si="14">T10</f>
        <v>7370069751.0361958</v>
      </c>
      <c r="V5" s="6">
        <f t="shared" ref="V5" si="15">U10</f>
        <v>7685633953.3596172</v>
      </c>
      <c r="W5" s="6">
        <f t="shared" ref="W5" si="16">V10</f>
        <v>8020431344.8862276</v>
      </c>
      <c r="X5" s="6">
        <f t="shared" ref="X5" si="17">W10</f>
        <v>8375290372.080204</v>
      </c>
      <c r="Y5" s="6">
        <f t="shared" ref="Y5" si="18">X10</f>
        <v>8751070730.0740299</v>
      </c>
      <c r="Z5" s="6">
        <f t="shared" ref="Z5" si="19">Y10</f>
        <v>9148664460.2446442</v>
      </c>
      <c r="AA5" s="6">
        <f t="shared" ref="AA5" si="20">Z10</f>
        <v>9575483734.0363731</v>
      </c>
      <c r="AB5" s="6">
        <f t="shared" ref="AB5" si="21">AA10</f>
        <v>10032850131.16543</v>
      </c>
      <c r="AC5" s="6">
        <f t="shared" ref="AC5" si="22">AB10</f>
        <v>10522136174.213165</v>
      </c>
      <c r="AD5" s="6">
        <f t="shared" ref="AD5" si="23">AC10</f>
        <v>11044767139.135773</v>
      </c>
      <c r="AE5" s="6">
        <f t="shared" ref="AE5" si="24">AD10</f>
        <v>11602222926.990234</v>
      </c>
      <c r="AF5" s="6">
        <f t="shared" ref="AF5" si="25">AE10</f>
        <v>12196039998.87673</v>
      </c>
      <c r="AG5" s="6">
        <f t="shared" ref="AG5:AP5" si="26">AF10</f>
        <v>12827813376.161478</v>
      </c>
      <c r="AH5" s="6">
        <f t="shared" si="26"/>
        <v>13499198708.109663</v>
      </c>
      <c r="AI5" s="6">
        <f t="shared" si="26"/>
        <v>14211914409.125885</v>
      </c>
      <c r="AJ5" s="6">
        <f t="shared" si="26"/>
        <v>14967743867.869448</v>
      </c>
      <c r="AK5" s="6">
        <f t="shared" si="26"/>
        <v>15746248210.375317</v>
      </c>
      <c r="AL5" s="6">
        <f t="shared" si="26"/>
        <v>16548107683.156363</v>
      </c>
      <c r="AM5" s="6">
        <f t="shared" si="26"/>
        <v>17374022940.120842</v>
      </c>
      <c r="AN5" s="6">
        <f t="shared" si="26"/>
        <v>18224715654.794254</v>
      </c>
      <c r="AO5" s="6">
        <f t="shared" si="26"/>
        <v>19100929150.907871</v>
      </c>
      <c r="AP5" s="6">
        <f t="shared" si="26"/>
        <v>20003429051.904892</v>
      </c>
      <c r="AQ5" s="6"/>
      <c r="AR5" s="6"/>
      <c r="AS5" s="6"/>
      <c r="AT5" s="6"/>
      <c r="AU5" s="6"/>
      <c r="AV5" s="6"/>
      <c r="AW5" s="6"/>
      <c r="AX5" s="6"/>
      <c r="AY5" s="6"/>
      <c r="AZ5" s="6"/>
      <c r="BA5" s="6"/>
      <c r="BB5" s="6"/>
      <c r="BC5" s="6"/>
      <c r="BD5" s="6"/>
      <c r="BE5" s="6"/>
      <c r="BF5" s="6"/>
      <c r="BG5" s="6"/>
    </row>
    <row r="6" spans="1:59" x14ac:dyDescent="0.35">
      <c r="A6" t="s">
        <v>427</v>
      </c>
      <c r="C6" s="161"/>
      <c r="D6" s="161"/>
      <c r="E6" s="161"/>
      <c r="F6" s="6">
        <f>Assumptions!F277*Assumptions!F26</f>
        <v>124846033.35019176</v>
      </c>
      <c r="G6" s="6">
        <f>Assumptions!G277*Assumptions!G26</f>
        <v>128591414.35069753</v>
      </c>
      <c r="H6" s="6">
        <f>Assumptions!H277*Assumptions!H26</f>
        <v>132449156.78121845</v>
      </c>
      <c r="I6" s="6">
        <f>Assumptions!I277*Assumptions!I26</f>
        <v>136422631.48465499</v>
      </c>
      <c r="J6" s="6">
        <f>Assumptions!J277*Assumptions!J26</f>
        <v>140515310.42919466</v>
      </c>
      <c r="K6" s="6">
        <f>Assumptions!K277*Assumptions!K26</f>
        <v>144730769.7420705</v>
      </c>
      <c r="L6" s="6">
        <f>Assumptions!L277*Assumptions!L26</f>
        <v>149072692.83433262</v>
      </c>
      <c r="M6" s="6">
        <f>Assumptions!M277*Assumptions!M26</f>
        <v>153544873.61936259</v>
      </c>
      <c r="N6" s="6">
        <f>Assumptions!N277*Assumptions!N26</f>
        <v>158151219.82794347</v>
      </c>
      <c r="O6" s="6">
        <f>Assumptions!O277*Assumptions!O26</f>
        <v>162895756.4227818</v>
      </c>
      <c r="P6" s="6">
        <f>Assumptions!P277*Assumptions!P26</f>
        <v>167782629.11546525</v>
      </c>
      <c r="Q6" s="6">
        <f>Assumptions!Q277*Assumptions!Q26</f>
        <v>172816107.98892921</v>
      </c>
      <c r="R6" s="6">
        <f>Assumptions!R277*Assumptions!R26</f>
        <v>178000591.2285971</v>
      </c>
      <c r="S6" s="6">
        <f>Assumptions!S277*Assumptions!S26</f>
        <v>183340608.96545503</v>
      </c>
      <c r="T6" s="6">
        <f>Assumptions!T277*Assumptions!T26</f>
        <v>188840827.23441869</v>
      </c>
      <c r="U6" s="6">
        <f>Assumptions!U277*Assumptions!U26</f>
        <v>194506052.05145124</v>
      </c>
      <c r="V6" s="6">
        <f>Assumptions!V277*Assumptions!V26</f>
        <v>200341233.61299479</v>
      </c>
      <c r="W6" s="6">
        <f>Assumptions!W277*Assumptions!W26</f>
        <v>206351470.62138462</v>
      </c>
      <c r="X6" s="6">
        <f>Assumptions!X277*Assumptions!X26</f>
        <v>212542014.74002615</v>
      </c>
      <c r="Y6" s="6">
        <f>Assumptions!Y277*Assumptions!Y26</f>
        <v>218918275.18222693</v>
      </c>
      <c r="Z6" s="6">
        <f>Assumptions!Z277*Assumptions!Z26</f>
        <v>225485823.43769374</v>
      </c>
      <c r="AA6" s="6">
        <f>Assumptions!AA277*Assumptions!AA26</f>
        <v>232250398.14082459</v>
      </c>
      <c r="AB6" s="6">
        <f>Assumptions!AB277*Assumptions!AB26</f>
        <v>239217910.08504933</v>
      </c>
      <c r="AC6" s="6">
        <f>Assumptions!AC277*Assumptions!AC26</f>
        <v>246394447.38760081</v>
      </c>
      <c r="AD6" s="6">
        <f>Assumptions!AD277*Assumptions!AD26</f>
        <v>253786280.80922884</v>
      </c>
      <c r="AE6" s="6">
        <f>Assumptions!AE277*Assumptions!AE26</f>
        <v>261399869.23350573</v>
      </c>
      <c r="AF6" s="6">
        <f>Assumptions!AF277*Assumptions!AF26</f>
        <v>269241865.31051087</v>
      </c>
      <c r="AG6" s="6">
        <f>Assumptions!AG277*Assumptions!AG26</f>
        <v>277319121.26982623</v>
      </c>
      <c r="AH6" s="6">
        <f>Assumptions!AH277*Assumptions!AH26</f>
        <v>285638694.90792102</v>
      </c>
      <c r="AI6" s="6">
        <f>Assumptions!AI277*Assumptions!AI26</f>
        <v>294207855.75515866</v>
      </c>
      <c r="AJ6" s="6">
        <f>Assumptions!AJ277*Assumptions!AJ26</f>
        <v>303034091.42781347</v>
      </c>
      <c r="AK6" s="6">
        <f>Assumptions!AK277*Assumptions!AK26</f>
        <v>312125114.17064786</v>
      </c>
      <c r="AL6" s="6">
        <f>Assumptions!AL277*Assumptions!AL26</f>
        <v>321488867.59576732</v>
      </c>
      <c r="AM6" s="6">
        <f>Assumptions!AM277*Assumptions!AM26</f>
        <v>331133533.6236403</v>
      </c>
      <c r="AN6" s="6">
        <f>Assumptions!AN277*Assumptions!AN26</f>
        <v>341067539.63234955</v>
      </c>
      <c r="AO6" s="6">
        <f>Assumptions!AO277*Assumptions!AO26</f>
        <v>351299565.82132</v>
      </c>
      <c r="AP6" s="6">
        <f>Assumptions!AP277*Assumptions!AP26</f>
        <v>361838552.79595965</v>
      </c>
      <c r="AQ6" s="6"/>
      <c r="AR6" s="6"/>
      <c r="AS6" s="6"/>
      <c r="AT6" s="6"/>
      <c r="AU6" s="6"/>
      <c r="AV6" s="6"/>
      <c r="AW6" s="6"/>
      <c r="AX6" s="6"/>
      <c r="AY6" s="6"/>
      <c r="AZ6" s="6"/>
      <c r="BA6" s="6"/>
      <c r="BB6" s="6"/>
      <c r="BC6" s="6"/>
      <c r="BD6" s="6"/>
      <c r="BE6" s="6"/>
      <c r="BF6" s="6"/>
      <c r="BG6" s="6"/>
    </row>
    <row r="7" spans="1:59" x14ac:dyDescent="0.35">
      <c r="A7" t="s">
        <v>428</v>
      </c>
      <c r="C7" s="161"/>
      <c r="D7" s="161"/>
      <c r="E7" s="161"/>
      <c r="F7" s="6">
        <f>Assumptions!F291*Assumptions!F26</f>
        <v>4558555.2186083058</v>
      </c>
      <c r="G7" s="6">
        <f>Assumptions!G291*Assumptions!G26</f>
        <v>9379883.5204556063</v>
      </c>
      <c r="H7" s="6">
        <f>Assumptions!H291*Assumptions!H26</f>
        <v>14194979.668503806</v>
      </c>
      <c r="I7" s="6">
        <f>Assumptions!I291*Assumptions!I26</f>
        <v>19007251.178771488</v>
      </c>
      <c r="J7" s="6">
        <f>Assumptions!J291*Assumptions!J26</f>
        <v>23820047.167682484</v>
      </c>
      <c r="K7" s="6">
        <f>Assumptions!K291*Assumptions!K26</f>
        <v>28636659.711123787</v>
      </c>
      <c r="L7" s="6">
        <f>Assumptions!L291*Assumptions!L26</f>
        <v>33460325.072164752</v>
      </c>
      <c r="M7" s="6">
        <f>Assumptions!M291*Assumptions!M26</f>
        <v>38412170.260261394</v>
      </c>
      <c r="N7" s="6">
        <f>Assumptions!N291*Assumptions!N26</f>
        <v>43495280.196949914</v>
      </c>
      <c r="O7" s="6">
        <f>Assumptions!O291*Assumptions!O26</f>
        <v>48712798.645636156</v>
      </c>
      <c r="P7" s="6">
        <f>Assumptions!P291*Assumptions!P26</f>
        <v>59908547.828638718</v>
      </c>
      <c r="Q7" s="6">
        <f>Assumptions!Q291*Assumptions!Q26</f>
        <v>71390720.894632578</v>
      </c>
      <c r="R7" s="6">
        <f>Assumptions!R291*Assumptions!R26</f>
        <v>83237649.981422976</v>
      </c>
      <c r="S7" s="6">
        <f>Assumptions!S291*Assumptions!S26</f>
        <v>95458365.453376681</v>
      </c>
      <c r="T7" s="6">
        <f>Assumptions!T291*Assumptions!T26</f>
        <v>108062072.03415374</v>
      </c>
      <c r="U7" s="6">
        <f>Assumptions!U291*Assumptions!U26</f>
        <v>121058150.27197027</v>
      </c>
      <c r="V7" s="6">
        <f>Assumptions!V291*Assumptions!V26</f>
        <v>134456157.91361502</v>
      </c>
      <c r="W7" s="6">
        <f>Assumptions!W291*Assumptions!W26</f>
        <v>148507556.57259133</v>
      </c>
      <c r="X7" s="6">
        <f>Assumptions!X291*Assumptions!X26</f>
        <v>163238343.25380021</v>
      </c>
      <c r="Y7" s="6">
        <f>Assumptions!Y291*Assumptions!Y26</f>
        <v>178675454.98838744</v>
      </c>
      <c r="Z7" s="6">
        <f>Assumptions!Z291*Assumptions!Z26</f>
        <v>201333450.35403472</v>
      </c>
      <c r="AA7" s="6">
        <f>Assumptions!AA291*Assumptions!AA26</f>
        <v>225115998.9882316</v>
      </c>
      <c r="AB7" s="6">
        <f>Assumptions!AB291*Assumptions!AB26</f>
        <v>250068132.96268591</v>
      </c>
      <c r="AC7" s="6">
        <f>Assumptions!AC291*Assumptions!AC26</f>
        <v>276236517.53500777</v>
      </c>
      <c r="AD7" s="6">
        <f>Assumptions!AD291*Assumptions!AD26</f>
        <v>303669507.04523373</v>
      </c>
      <c r="AE7" s="6">
        <f>Assumptions!AE291*Assumptions!AE26</f>
        <v>332417202.65299112</v>
      </c>
      <c r="AF7" s="6">
        <f>Assumptions!AF291*Assumptions!AF26</f>
        <v>362531511.97423756</v>
      </c>
      <c r="AG7" s="6">
        <f>Assumptions!AG291*Assumptions!AG26</f>
        <v>394066210.67835784</v>
      </c>
      <c r="AH7" s="6">
        <f>Assumptions!AH291*Assumptions!AH26</f>
        <v>427077006.10830045</v>
      </c>
      <c r="AI7" s="6">
        <f>Assumptions!AI291*Assumptions!AI26</f>
        <v>461621602.98840415</v>
      </c>
      <c r="AJ7" s="6">
        <f>Assumptions!AJ291*Assumptions!AJ26</f>
        <v>475470251.07805634</v>
      </c>
      <c r="AK7" s="6">
        <f>Assumptions!AK291*Assumptions!AK26</f>
        <v>489734358.61039805</v>
      </c>
      <c r="AL7" s="6">
        <f>Assumptions!AL291*Assumptions!AL26</f>
        <v>504426389.36870998</v>
      </c>
      <c r="AM7" s="6">
        <f>Assumptions!AM291*Assumptions!AM26</f>
        <v>519559181.04977131</v>
      </c>
      <c r="AN7" s="6">
        <f>Assumptions!AN291*Assumptions!AN26</f>
        <v>535145956.48126441</v>
      </c>
      <c r="AO7" s="6">
        <f>Assumptions!AO291*Assumptions!AO26</f>
        <v>551200335.17570233</v>
      </c>
      <c r="AP7" s="6">
        <f>Assumptions!AP291*Assumptions!AP26</f>
        <v>567736345.23097348</v>
      </c>
      <c r="AQ7" s="6"/>
      <c r="AR7" s="6"/>
      <c r="AS7" s="6"/>
      <c r="AT7" s="6"/>
      <c r="AU7" s="6"/>
      <c r="AV7" s="6"/>
      <c r="AW7" s="6"/>
      <c r="AX7" s="6"/>
      <c r="AY7" s="6"/>
      <c r="AZ7" s="6"/>
      <c r="BA7" s="6"/>
      <c r="BB7" s="6"/>
      <c r="BC7" s="6"/>
      <c r="BD7" s="6"/>
      <c r="BE7" s="6"/>
      <c r="BF7" s="6"/>
      <c r="BG7" s="6"/>
    </row>
    <row r="8" spans="1:59" x14ac:dyDescent="0.35">
      <c r="A8" t="s">
        <v>429</v>
      </c>
      <c r="C8" s="161"/>
      <c r="D8" s="161"/>
      <c r="E8" s="161"/>
      <c r="F8" s="6">
        <f>SUM($C$6:F7)</f>
        <v>129404588.56880006</v>
      </c>
      <c r="G8" s="6">
        <f>SUM($C$6:G7)</f>
        <v>267375886.43995321</v>
      </c>
      <c r="H8" s="6">
        <f>SUM($C$6:H7)</f>
        <v>414020022.8896755</v>
      </c>
      <c r="I8" s="6">
        <f>SUM($C$6:I7)</f>
        <v>569449905.55310202</v>
      </c>
      <c r="J8" s="6">
        <f>SUM($C$6:J7)</f>
        <v>733785263.14997911</v>
      </c>
      <c r="K8" s="6">
        <f>SUM($C$6:K7)</f>
        <v>907152692.60317338</v>
      </c>
      <c r="L8" s="6">
        <f>SUM($C$6:L7)</f>
        <v>1089685710.5096707</v>
      </c>
      <c r="M8" s="6">
        <f>SUM($C$6:M7)</f>
        <v>1281642754.3892944</v>
      </c>
      <c r="N8" s="6">
        <f>SUM($C$6:N7)</f>
        <v>1483289254.4141879</v>
      </c>
      <c r="O8" s="6">
        <f>SUM($C$6:O7)</f>
        <v>1694897809.4826057</v>
      </c>
      <c r="P8" s="6">
        <f>SUM($C$6:P7)</f>
        <v>1922588986.4267097</v>
      </c>
      <c r="Q8" s="6">
        <f>SUM($C$6:Q7)</f>
        <v>2166795815.3102713</v>
      </c>
      <c r="R8" s="6">
        <f>SUM($C$6:R7)</f>
        <v>2428034056.5202909</v>
      </c>
      <c r="S8" s="6">
        <f>SUM($C$6:S7)</f>
        <v>2706833030.9391236</v>
      </c>
      <c r="T8" s="6">
        <f>SUM($C$6:T7)</f>
        <v>3003735930.2076964</v>
      </c>
      <c r="U8" s="6">
        <f>SUM($C$6:U7)</f>
        <v>3319300132.5311184</v>
      </c>
      <c r="V8" s="6">
        <f>SUM($C$6:V7)</f>
        <v>3654097524.0577278</v>
      </c>
      <c r="W8" s="6">
        <f>SUM($C$6:W7)</f>
        <v>4008956551.2517037</v>
      </c>
      <c r="X8" s="6">
        <f>SUM($C$6:X7)</f>
        <v>4384736909.2455301</v>
      </c>
      <c r="Y8" s="6">
        <f>SUM($C$6:Y7)</f>
        <v>4782330639.4161453</v>
      </c>
      <c r="Z8" s="6">
        <f>SUM($C$6:Z7)</f>
        <v>5209149913.2078733</v>
      </c>
      <c r="AA8" s="6">
        <f>SUM($C$6:AA7)</f>
        <v>5666516310.3369284</v>
      </c>
      <c r="AB8" s="6">
        <f>SUM($C$6:AB7)</f>
        <v>6155802353.3846645</v>
      </c>
      <c r="AC8" s="6">
        <f>SUM($C$6:AC7)</f>
        <v>6678433318.307272</v>
      </c>
      <c r="AD8" s="6">
        <f>SUM($C$6:AD7)</f>
        <v>7235889106.1617346</v>
      </c>
      <c r="AE8" s="6">
        <f>SUM($C$6:AE7)</f>
        <v>7829706178.0482311</v>
      </c>
      <c r="AF8" s="6">
        <f>SUM($C$6:AF7)</f>
        <v>8461479555.3329792</v>
      </c>
      <c r="AG8" s="6">
        <f>SUM($C$6:AG7)</f>
        <v>9132864887.2811623</v>
      </c>
      <c r="AH8" s="6">
        <f>SUM($C$6:AH7)</f>
        <v>9845580588.2973843</v>
      </c>
      <c r="AI8" s="6">
        <f>SUM($C$6:AI7)</f>
        <v>10601410047.040947</v>
      </c>
      <c r="AJ8" s="6">
        <f>SUM($C$6:AJ7)</f>
        <v>11379914389.546814</v>
      </c>
      <c r="AK8" s="6">
        <f>SUM($C$6:AK7)</f>
        <v>12181773862.327862</v>
      </c>
      <c r="AL8" s="6">
        <f>SUM($C$6:AL7)</f>
        <v>13007689119.292336</v>
      </c>
      <c r="AM8" s="6">
        <f>SUM($C$6:AM7)</f>
        <v>13858381833.965748</v>
      </c>
      <c r="AN8" s="6">
        <f>SUM($C$6:AN7)</f>
        <v>14734595330.079363</v>
      </c>
      <c r="AO8" s="6">
        <f>SUM($C$6:AO7)</f>
        <v>15637095231.076385</v>
      </c>
      <c r="AP8" s="6">
        <f>SUM($C$6:AP7)</f>
        <v>16566670129.103315</v>
      </c>
      <c r="AQ8" s="6"/>
      <c r="AR8" s="6"/>
      <c r="AS8" s="6"/>
      <c r="AT8" s="6"/>
      <c r="AU8" s="6"/>
      <c r="AV8" s="6"/>
      <c r="AW8" s="6"/>
      <c r="AX8" s="6"/>
      <c r="AY8" s="6"/>
      <c r="AZ8" s="6"/>
      <c r="BA8" s="6"/>
      <c r="BB8" s="6"/>
      <c r="BC8" s="6"/>
      <c r="BD8" s="6"/>
      <c r="BE8" s="6"/>
      <c r="BF8" s="6"/>
      <c r="BG8" s="6"/>
    </row>
    <row r="9" spans="1:59" x14ac:dyDescent="0.35">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row>
    <row r="10" spans="1:59" x14ac:dyDescent="0.35">
      <c r="A10" t="s">
        <v>430</v>
      </c>
      <c r="C10" s="161"/>
      <c r="D10" s="161"/>
      <c r="E10" s="161"/>
      <c r="F10" s="6">
        <f>F5+F6+F7</f>
        <v>4495738409.3972998</v>
      </c>
      <c r="G10" s="6">
        <f>G5+G6+G7</f>
        <v>4633709707.2684526</v>
      </c>
      <c r="H10" s="6">
        <f t="shared" ref="H10" si="27">H5+H6+H7</f>
        <v>4780353843.7181749</v>
      </c>
      <c r="I10" s="6">
        <f t="shared" ref="I10:AF10" si="28">I5+I6+I7</f>
        <v>4935783726.3816013</v>
      </c>
      <c r="J10" s="6">
        <f t="shared" si="28"/>
        <v>5100119083.9784784</v>
      </c>
      <c r="K10" s="6">
        <f t="shared" si="28"/>
        <v>5273486513.4316721</v>
      </c>
      <c r="L10" s="6">
        <f t="shared" si="28"/>
        <v>5456019531.3381691</v>
      </c>
      <c r="M10" s="6">
        <f t="shared" si="28"/>
        <v>5647976575.2177935</v>
      </c>
      <c r="N10" s="6">
        <f t="shared" si="28"/>
        <v>5849623075.2426872</v>
      </c>
      <c r="O10" s="6">
        <f t="shared" si="28"/>
        <v>6061231630.3111057</v>
      </c>
      <c r="P10" s="6">
        <f t="shared" si="28"/>
        <v>6288922807.2552099</v>
      </c>
      <c r="Q10" s="6">
        <f t="shared" si="28"/>
        <v>6533129636.1387711</v>
      </c>
      <c r="R10" s="6">
        <f t="shared" si="28"/>
        <v>6794367877.3487911</v>
      </c>
      <c r="S10" s="6">
        <f t="shared" si="28"/>
        <v>7073166851.7676229</v>
      </c>
      <c r="T10" s="6">
        <f t="shared" si="28"/>
        <v>7370069751.0361958</v>
      </c>
      <c r="U10" s="6">
        <f t="shared" si="28"/>
        <v>7685633953.3596172</v>
      </c>
      <c r="V10" s="6">
        <f t="shared" si="28"/>
        <v>8020431344.8862276</v>
      </c>
      <c r="W10" s="6">
        <f t="shared" si="28"/>
        <v>8375290372.080204</v>
      </c>
      <c r="X10" s="6">
        <f t="shared" si="28"/>
        <v>8751070730.0740299</v>
      </c>
      <c r="Y10" s="6">
        <f t="shared" si="28"/>
        <v>9148664460.2446442</v>
      </c>
      <c r="Z10" s="6">
        <f t="shared" si="28"/>
        <v>9575483734.0363731</v>
      </c>
      <c r="AA10" s="6">
        <f t="shared" si="28"/>
        <v>10032850131.16543</v>
      </c>
      <c r="AB10" s="6">
        <f t="shared" si="28"/>
        <v>10522136174.213165</v>
      </c>
      <c r="AC10" s="6">
        <f t="shared" si="28"/>
        <v>11044767139.135773</v>
      </c>
      <c r="AD10" s="6">
        <f t="shared" si="28"/>
        <v>11602222926.990234</v>
      </c>
      <c r="AE10" s="6">
        <f t="shared" si="28"/>
        <v>12196039998.87673</v>
      </c>
      <c r="AF10" s="6">
        <f t="shared" si="28"/>
        <v>12827813376.161478</v>
      </c>
      <c r="AG10" s="6">
        <f t="shared" ref="AG10:AP10" si="29">AG5+AG6+AG7</f>
        <v>13499198708.109663</v>
      </c>
      <c r="AH10" s="6">
        <f t="shared" si="29"/>
        <v>14211914409.125885</v>
      </c>
      <c r="AI10" s="6">
        <f t="shared" si="29"/>
        <v>14967743867.869448</v>
      </c>
      <c r="AJ10" s="6">
        <f t="shared" si="29"/>
        <v>15746248210.375317</v>
      </c>
      <c r="AK10" s="6">
        <f t="shared" si="29"/>
        <v>16548107683.156363</v>
      </c>
      <c r="AL10" s="6">
        <f t="shared" si="29"/>
        <v>17374022940.120842</v>
      </c>
      <c r="AM10" s="6">
        <f t="shared" si="29"/>
        <v>18224715654.794254</v>
      </c>
      <c r="AN10" s="6">
        <f t="shared" si="29"/>
        <v>19100929150.907871</v>
      </c>
      <c r="AO10" s="6">
        <f t="shared" si="29"/>
        <v>20003429051.904892</v>
      </c>
      <c r="AP10" s="6">
        <f t="shared" si="29"/>
        <v>20933003949.931824</v>
      </c>
      <c r="AQ10" s="6"/>
      <c r="AR10" s="6"/>
      <c r="AS10" s="6"/>
      <c r="AT10" s="6"/>
      <c r="AU10" s="6"/>
      <c r="AV10" s="6"/>
      <c r="AW10" s="6"/>
      <c r="AX10" s="6"/>
      <c r="AY10" s="6"/>
      <c r="AZ10" s="6"/>
      <c r="BA10" s="6"/>
      <c r="BB10" s="6"/>
      <c r="BC10" s="6"/>
      <c r="BD10" s="6"/>
      <c r="BE10" s="6"/>
      <c r="BF10" s="6"/>
      <c r="BG10" s="6"/>
    </row>
    <row r="11" spans="1:59" x14ac:dyDescent="0.35">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row>
    <row r="12" spans="1:59" x14ac:dyDescent="0.35">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row>
    <row r="13" spans="1:59" x14ac:dyDescent="0.35">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row>
    <row r="14" spans="1:59" x14ac:dyDescent="0.35">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row>
    <row r="15" spans="1:59" x14ac:dyDescent="0.35">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row>
    <row r="16" spans="1:59" x14ac:dyDescent="0.35">
      <c r="A16" t="s">
        <v>431</v>
      </c>
      <c r="C16" s="161"/>
      <c r="D16" s="161"/>
      <c r="E16" s="161"/>
      <c r="F16" s="6">
        <f>Investment!F30</f>
        <v>319048384.50668609</v>
      </c>
      <c r="G16" s="6">
        <f>Investment!G30</f>
        <v>332531303.71838164</v>
      </c>
      <c r="H16" s="6">
        <f>Investment!H30</f>
        <v>334544270.70198083</v>
      </c>
      <c r="I16" s="6">
        <f>Investment!I30</f>
        <v>336780198.93929076</v>
      </c>
      <c r="J16" s="6">
        <f>Investment!J30</f>
        <v>339238504.96581131</v>
      </c>
      <c r="K16" s="6">
        <f>Investment!K30</f>
        <v>341918722.82252532</v>
      </c>
      <c r="L16" s="6">
        <f>Investment!L30</f>
        <v>344820500.97697216</v>
      </c>
      <c r="M16" s="6">
        <f>Investment!M30</f>
        <v>352973797.92047662</v>
      </c>
      <c r="N16" s="6">
        <f>Investment!N30</f>
        <v>361314032.82154024</v>
      </c>
      <c r="O16" s="6">
        <f>Investment!O30</f>
        <v>369845166.4837383</v>
      </c>
      <c r="P16" s="6">
        <f>Investment!P30</f>
        <v>627625684.01943099</v>
      </c>
      <c r="Q16" s="6">
        <f>Investment!Q30</f>
        <v>641125422.90896988</v>
      </c>
      <c r="R16" s="6">
        <f>Investment!R30</f>
        <v>657959255.93546939</v>
      </c>
      <c r="S16" s="6">
        <f>Investment!S30</f>
        <v>675151640.73387527</v>
      </c>
      <c r="T16" s="6">
        <f>Investment!T30</f>
        <v>692708695.59965634</v>
      </c>
      <c r="U16" s="6">
        <f>Investment!U30</f>
        <v>710636579.05536783</v>
      </c>
      <c r="V16" s="6">
        <f>Investment!V30</f>
        <v>728941486.73796737</v>
      </c>
      <c r="W16" s="6">
        <f>Investment!W30</f>
        <v>757933503.22806585</v>
      </c>
      <c r="X16" s="6">
        <f>Investment!X30</f>
        <v>787928692.2368722</v>
      </c>
      <c r="Y16" s="6">
        <f>Investment!Y30</f>
        <v>818959273.46526098</v>
      </c>
      <c r="Z16" s="6">
        <f>Investment!Z30</f>
        <v>1127517592.5134821</v>
      </c>
      <c r="AA16" s="6">
        <f>Investment!AA30</f>
        <v>1174167250.064271</v>
      </c>
      <c r="AB16" s="6">
        <f>Investment!AB30</f>
        <v>1222458898.7471089</v>
      </c>
      <c r="AC16" s="6">
        <f>Investment!AC30</f>
        <v>1272445745.7517519</v>
      </c>
      <c r="AD16" s="6">
        <f>Investment!AD30</f>
        <v>1324182636.0159738</v>
      </c>
      <c r="AE16" s="6">
        <f>Investment!AE30</f>
        <v>1377726100.8552315</v>
      </c>
      <c r="AF16" s="6">
        <f>Investment!AF30</f>
        <v>1433134407.9971783</v>
      </c>
      <c r="AG16" s="6">
        <f>Investment!AG30</f>
        <v>1490467613.0607288</v>
      </c>
      <c r="AH16" s="6">
        <f>Investment!AH30</f>
        <v>1549787612.5204287</v>
      </c>
      <c r="AI16" s="6">
        <f>Investment!AI30</f>
        <v>1611158198.1980643</v>
      </c>
      <c r="AJ16" s="6">
        <f>Investment!AJ30</f>
        <v>725153095.11934209</v>
      </c>
      <c r="AK16" s="6">
        <f>Investment!AK30</f>
        <v>745199183.72882056</v>
      </c>
      <c r="AL16" s="6">
        <f>Investment!AL30</f>
        <v>765799425.20787048</v>
      </c>
      <c r="AM16" s="6">
        <f>Investment!AM30</f>
        <v>786969138.52513647</v>
      </c>
      <c r="AN16" s="6">
        <f>Investment!AN30</f>
        <v>808724066.12591219</v>
      </c>
      <c r="AO16" s="6">
        <f>Investment!AO30</f>
        <v>831080385.63870358</v>
      </c>
      <c r="AP16" s="6">
        <f>Investment!AP30</f>
        <v>854054721.90540779</v>
      </c>
      <c r="AQ16" s="6"/>
      <c r="AR16" s="6"/>
      <c r="AS16" s="6"/>
      <c r="AT16" s="6"/>
      <c r="AU16" s="6"/>
      <c r="AV16" s="6"/>
      <c r="AW16" s="6"/>
      <c r="AX16" s="6"/>
      <c r="AY16" s="6"/>
      <c r="AZ16" s="6"/>
      <c r="BA16" s="6"/>
      <c r="BB16" s="6"/>
      <c r="BC16" s="6"/>
      <c r="BD16" s="6"/>
      <c r="BE16" s="6"/>
      <c r="BF16" s="6"/>
      <c r="BG16" s="6"/>
    </row>
    <row r="17" spans="1:59" x14ac:dyDescent="0.35">
      <c r="A17" t="s">
        <v>432</v>
      </c>
      <c r="C17" s="161"/>
      <c r="D17" s="161"/>
      <c r="E17" s="161"/>
      <c r="F17" s="6">
        <f>$F$4-F5+F16</f>
        <v>4685382205.335186</v>
      </c>
      <c r="G17" s="6">
        <f>G16+F18</f>
        <v>4888508920.4847679</v>
      </c>
      <c r="H17" s="6">
        <f t="shared" ref="H17:AF17" si="30">H16+G18</f>
        <v>5085081893.3155956</v>
      </c>
      <c r="I17" s="6">
        <f t="shared" si="30"/>
        <v>5275217955.8051643</v>
      </c>
      <c r="J17" s="6">
        <f t="shared" si="30"/>
        <v>5459026578.1075497</v>
      </c>
      <c r="K17" s="6">
        <f t="shared" si="30"/>
        <v>5636609943.3331976</v>
      </c>
      <c r="L17" s="6">
        <f t="shared" si="30"/>
        <v>5808063014.8569765</v>
      </c>
      <c r="M17" s="6">
        <f t="shared" si="30"/>
        <v>5978503794.8709564</v>
      </c>
      <c r="N17" s="6">
        <f t="shared" si="30"/>
        <v>6147860783.8128719</v>
      </c>
      <c r="O17" s="6">
        <f t="shared" si="30"/>
        <v>6316059450.2717161</v>
      </c>
      <c r="P17" s="6">
        <f t="shared" si="30"/>
        <v>6732076579.2227287</v>
      </c>
      <c r="Q17" s="6">
        <f t="shared" si="30"/>
        <v>7145510825.1875944</v>
      </c>
      <c r="R17" s="6">
        <f t="shared" si="30"/>
        <v>7559263252.2395029</v>
      </c>
      <c r="S17" s="6">
        <f t="shared" si="30"/>
        <v>7973176651.7633581</v>
      </c>
      <c r="T17" s="6">
        <f t="shared" si="30"/>
        <v>8387086372.9441824</v>
      </c>
      <c r="U17" s="6">
        <f t="shared" si="30"/>
        <v>8800820052.730978</v>
      </c>
      <c r="V17" s="6">
        <f t="shared" si="30"/>
        <v>9214197337.1455231</v>
      </c>
      <c r="W17" s="6">
        <f t="shared" si="30"/>
        <v>9637333448.8469791</v>
      </c>
      <c r="X17" s="6">
        <f t="shared" si="30"/>
        <v>10070403113.889874</v>
      </c>
      <c r="Y17" s="6">
        <f t="shared" si="30"/>
        <v>10513582029.361309</v>
      </c>
      <c r="Z17" s="6">
        <f t="shared" si="30"/>
        <v>11243505891.704178</v>
      </c>
      <c r="AA17" s="6">
        <f t="shared" si="30"/>
        <v>11990853867.976719</v>
      </c>
      <c r="AB17" s="6">
        <f t="shared" si="30"/>
        <v>12755946369.59477</v>
      </c>
      <c r="AC17" s="6">
        <f t="shared" si="30"/>
        <v>13539106072.298786</v>
      </c>
      <c r="AD17" s="6">
        <f t="shared" si="30"/>
        <v>14340657743.392153</v>
      </c>
      <c r="AE17" s="6">
        <f t="shared" si="30"/>
        <v>15160928056.392921</v>
      </c>
      <c r="AF17" s="6">
        <f t="shared" si="30"/>
        <v>16000245392.503605</v>
      </c>
      <c r="AG17" s="6">
        <f t="shared" ref="AG17:AP17" si="31">AG16+AF18</f>
        <v>16858939628.279585</v>
      </c>
      <c r="AH17" s="6">
        <f t="shared" si="31"/>
        <v>17737341908.85183</v>
      </c>
      <c r="AI17" s="6">
        <f t="shared" si="31"/>
        <v>18635784406.033672</v>
      </c>
      <c r="AJ17" s="6">
        <f t="shared" si="31"/>
        <v>18605108042.409454</v>
      </c>
      <c r="AK17" s="6">
        <f t="shared" si="31"/>
        <v>18571802883.632404</v>
      </c>
      <c r="AL17" s="6">
        <f t="shared" si="31"/>
        <v>18535742836.059231</v>
      </c>
      <c r="AM17" s="6">
        <f t="shared" si="31"/>
        <v>18496796717.619888</v>
      </c>
      <c r="AN17" s="6">
        <f t="shared" si="31"/>
        <v>18454828069.072388</v>
      </c>
      <c r="AO17" s="6">
        <f t="shared" si="31"/>
        <v>18409694958.597473</v>
      </c>
      <c r="AP17" s="6">
        <f t="shared" si="31"/>
        <v>18361249779.505859</v>
      </c>
      <c r="AQ17" s="6"/>
      <c r="AR17" s="6"/>
      <c r="AS17" s="6"/>
      <c r="AT17" s="6"/>
      <c r="AU17" s="6"/>
      <c r="AV17" s="6"/>
      <c r="AW17" s="6"/>
      <c r="AX17" s="6"/>
      <c r="AY17" s="6"/>
      <c r="AZ17" s="6"/>
      <c r="BA17" s="6"/>
      <c r="BB17" s="6"/>
      <c r="BC17" s="6"/>
      <c r="BD17" s="6"/>
      <c r="BE17" s="6"/>
      <c r="BF17" s="6"/>
      <c r="BG17" s="6"/>
    </row>
    <row r="18" spans="1:59" x14ac:dyDescent="0.35">
      <c r="A18" t="s">
        <v>248</v>
      </c>
      <c r="C18" s="161"/>
      <c r="D18" s="161"/>
      <c r="E18" s="161"/>
      <c r="F18" s="6">
        <f>F17-F6-F7</f>
        <v>4555977616.766386</v>
      </c>
      <c r="G18" s="6">
        <f t="shared" ref="G18:AF18" si="32">G17-G6-G7</f>
        <v>4750537622.613615</v>
      </c>
      <c r="H18" s="6">
        <f t="shared" si="32"/>
        <v>4938437756.8658733</v>
      </c>
      <c r="I18" s="6">
        <f t="shared" si="32"/>
        <v>5119788073.1417379</v>
      </c>
      <c r="J18" s="6">
        <f t="shared" si="32"/>
        <v>5294691220.5106726</v>
      </c>
      <c r="K18" s="6">
        <f t="shared" si="32"/>
        <v>5463242513.8800039</v>
      </c>
      <c r="L18" s="6">
        <f t="shared" si="32"/>
        <v>5625529996.9504795</v>
      </c>
      <c r="M18" s="6">
        <f t="shared" si="32"/>
        <v>5786546750.9913321</v>
      </c>
      <c r="N18" s="6">
        <f t="shared" si="32"/>
        <v>5946214283.7879782</v>
      </c>
      <c r="O18" s="6">
        <f t="shared" si="32"/>
        <v>6104450895.2032976</v>
      </c>
      <c r="P18" s="6">
        <f t="shared" si="32"/>
        <v>6504385402.2786245</v>
      </c>
      <c r="Q18" s="6">
        <f t="shared" si="32"/>
        <v>6901303996.3040333</v>
      </c>
      <c r="R18" s="6">
        <f t="shared" si="32"/>
        <v>7298025011.0294828</v>
      </c>
      <c r="S18" s="6">
        <f t="shared" si="32"/>
        <v>7694377677.3445263</v>
      </c>
      <c r="T18" s="6">
        <f t="shared" si="32"/>
        <v>8090183473.6756096</v>
      </c>
      <c r="U18" s="6">
        <f t="shared" si="32"/>
        <v>8485255850.4075565</v>
      </c>
      <c r="V18" s="6">
        <f t="shared" si="32"/>
        <v>8879399945.6189137</v>
      </c>
      <c r="W18" s="6">
        <f t="shared" si="32"/>
        <v>9282474421.6530018</v>
      </c>
      <c r="X18" s="6">
        <f t="shared" si="32"/>
        <v>9694622755.8960476</v>
      </c>
      <c r="Y18" s="6">
        <f t="shared" si="32"/>
        <v>10115988299.190695</v>
      </c>
      <c r="Z18" s="6">
        <f t="shared" si="32"/>
        <v>10816686617.912449</v>
      </c>
      <c r="AA18" s="6">
        <f t="shared" si="32"/>
        <v>11533487470.847662</v>
      </c>
      <c r="AB18" s="6">
        <f t="shared" si="32"/>
        <v>12266660326.547035</v>
      </c>
      <c r="AC18" s="6">
        <f t="shared" si="32"/>
        <v>13016475107.376179</v>
      </c>
      <c r="AD18" s="6">
        <f t="shared" si="32"/>
        <v>13783201955.537689</v>
      </c>
      <c r="AE18" s="6">
        <f t="shared" si="32"/>
        <v>14567110984.506426</v>
      </c>
      <c r="AF18" s="6">
        <f t="shared" si="32"/>
        <v>15368472015.218857</v>
      </c>
      <c r="AG18" s="6">
        <f t="shared" ref="AG18:AP18" si="33">AG17-AG6-AG7</f>
        <v>16187554296.3314</v>
      </c>
      <c r="AH18" s="6">
        <f t="shared" si="33"/>
        <v>17024626207.835608</v>
      </c>
      <c r="AI18" s="6">
        <f t="shared" si="33"/>
        <v>17879954947.290112</v>
      </c>
      <c r="AJ18" s="6">
        <f t="shared" si="33"/>
        <v>17826603699.903584</v>
      </c>
      <c r="AK18" s="6">
        <f t="shared" si="33"/>
        <v>17769943410.85136</v>
      </c>
      <c r="AL18" s="6">
        <f t="shared" si="33"/>
        <v>17709827579.094753</v>
      </c>
      <c r="AM18" s="6">
        <f t="shared" si="33"/>
        <v>17646104002.946476</v>
      </c>
      <c r="AN18" s="6">
        <f t="shared" si="33"/>
        <v>17578614572.958771</v>
      </c>
      <c r="AO18" s="6">
        <f t="shared" si="33"/>
        <v>17507195057.600452</v>
      </c>
      <c r="AP18" s="6">
        <f t="shared" si="33"/>
        <v>17431674881.478928</v>
      </c>
      <c r="AQ18" s="6"/>
      <c r="AR18" s="6"/>
      <c r="AS18" s="6"/>
      <c r="AT18" s="6"/>
      <c r="AU18" s="6"/>
      <c r="AV18" s="6"/>
      <c r="AW18" s="6"/>
      <c r="AX18" s="6"/>
      <c r="AY18" s="6"/>
      <c r="AZ18" s="6"/>
      <c r="BA18" s="6"/>
      <c r="BB18" s="6"/>
      <c r="BC18" s="6"/>
      <c r="BD18" s="6"/>
      <c r="BE18" s="6"/>
      <c r="BF18" s="6"/>
      <c r="BG18" s="6"/>
    </row>
    <row r="19" spans="1:59" x14ac:dyDescent="0.35">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row>
    <row r="20" spans="1:59" x14ac:dyDescent="0.35">
      <c r="A20" t="s">
        <v>433</v>
      </c>
      <c r="C20" s="161"/>
      <c r="D20" s="161"/>
      <c r="E20" s="161"/>
      <c r="F20" s="6">
        <f ca="1">'Balance Sheet'!E9</f>
        <v>1078548603.1834867</v>
      </c>
      <c r="G20" s="6">
        <f ca="1">'Balance Sheet'!F9</f>
        <v>1230040571.0731354</v>
      </c>
      <c r="H20" s="6">
        <f ca="1">'Balance Sheet'!G9</f>
        <v>1364008989.6521392</v>
      </c>
      <c r="I20" s="6">
        <f ca="1">'Balance Sheet'!H9</f>
        <v>1484035550.8091459</v>
      </c>
      <c r="J20" s="6">
        <f ca="1">'Balance Sheet'!I9</f>
        <v>1591598901.1688108</v>
      </c>
      <c r="K20" s="6">
        <f ca="1">'Balance Sheet'!J9</f>
        <v>1688445606.7506421</v>
      </c>
      <c r="L20" s="6">
        <f ca="1">'Balance Sheet'!K9</f>
        <v>1774029449.866549</v>
      </c>
      <c r="M20" s="6">
        <f ca="1">'Balance Sheet'!L9</f>
        <v>1855493162.7580554</v>
      </c>
      <c r="N20" s="6">
        <f ca="1">'Balance Sheet'!M9</f>
        <v>1935238775.9088504</v>
      </c>
      <c r="O20" s="6">
        <f ca="1">'Balance Sheet'!N9</f>
        <v>2012822573.8051224</v>
      </c>
      <c r="P20" s="6">
        <f ca="1">'Balance Sheet'!O9</f>
        <v>2303069057.9554124</v>
      </c>
      <c r="Q20" s="6">
        <f ca="1">'Balance Sheet'!P9</f>
        <v>2568217292.5579705</v>
      </c>
      <c r="R20" s="6">
        <f ca="1">'Balance Sheet'!Q9</f>
        <v>2815420161.1757183</v>
      </c>
      <c r="S20" s="6">
        <f ca="1">'Balance Sheet'!R9</f>
        <v>3048898581.0421848</v>
      </c>
      <c r="T20" s="6">
        <f ca="1">'Balance Sheet'!S9</f>
        <v>3265483221.6385517</v>
      </c>
      <c r="U20" s="6">
        <f ca="1">'Balance Sheet'!T9</f>
        <v>3471129388.9062738</v>
      </c>
      <c r="V20" s="6">
        <f ca="1">'Balance Sheet'!U9</f>
        <v>3663471104.3137226</v>
      </c>
      <c r="W20" s="6">
        <f ca="1">'Balance Sheet'!V9</f>
        <v>3855909501.7774606</v>
      </c>
      <c r="X20" s="6">
        <f ca="1">'Balance Sheet'!W9</f>
        <v>4047407867.9485836</v>
      </c>
      <c r="Y20" s="6">
        <f ca="1">'Balance Sheet'!X9</f>
        <v>4236808155.1472225</v>
      </c>
      <c r="Z20" s="6">
        <f ca="1">'Balance Sheet'!Y9</f>
        <v>4676974083.9094105</v>
      </c>
      <c r="AA20" s="6">
        <f ca="1">'Balance Sheet'!Z9</f>
        <v>5104946023.7966299</v>
      </c>
      <c r="AB20" s="6">
        <f ca="1">'Balance Sheet'!AA9</f>
        <v>5522240260.3172131</v>
      </c>
      <c r="AC20" s="6">
        <f ca="1">'Balance Sheet'!AB9</f>
        <v>5924036544.2658377</v>
      </c>
      <c r="AD20" s="6">
        <f ca="1">'Balance Sheet'!AC9</f>
        <v>6320807515.6331177</v>
      </c>
      <c r="AE20" s="6">
        <f ca="1">'Balance Sheet'!AD9</f>
        <v>6717649712.674118</v>
      </c>
      <c r="AF20" s="6">
        <f ca="1">'Balance Sheet'!AE9</f>
        <v>7112177569.3689928</v>
      </c>
      <c r="AG20" s="6">
        <f ca="1">'Balance Sheet'!AF9</f>
        <v>7511067368.5677805</v>
      </c>
      <c r="AH20" s="6">
        <f ca="1">'Balance Sheet'!AG9</f>
        <v>7932333331.262476</v>
      </c>
      <c r="AI20" s="6">
        <f ca="1">'Balance Sheet'!AH9</f>
        <v>8376768279.3276405</v>
      </c>
      <c r="AJ20" s="6">
        <f ca="1">'Balance Sheet'!AI9</f>
        <v>7891480201.162466</v>
      </c>
      <c r="AK20" s="6">
        <f ca="1">'Balance Sheet'!AJ9</f>
        <v>7381228815.2847166</v>
      </c>
      <c r="AL20" s="6">
        <f ca="1">'Balance Sheet'!AK9</f>
        <v>6845246820.8802252</v>
      </c>
      <c r="AM20" s="6">
        <f ca="1">'Balance Sheet'!AL9</f>
        <v>6282751906.3035259</v>
      </c>
      <c r="AN20" s="6">
        <f ca="1">'Balance Sheet'!AM9</f>
        <v>5692946840.8096781</v>
      </c>
      <c r="AO20" s="6">
        <f ca="1">'Balance Sheet'!AN9</f>
        <v>5075019597.3943796</v>
      </c>
      <c r="AP20" s="6">
        <f ca="1">'Balance Sheet'!AO9</f>
        <v>4428143509.0434017</v>
      </c>
      <c r="AQ20" s="6"/>
      <c r="AR20" s="6"/>
      <c r="AS20" s="6"/>
      <c r="AT20" s="6"/>
      <c r="AU20" s="6"/>
      <c r="AV20" s="6"/>
      <c r="AW20" s="6"/>
      <c r="AX20" s="6"/>
      <c r="AY20" s="6"/>
      <c r="AZ20" s="6"/>
      <c r="BA20" s="6"/>
      <c r="BB20" s="6"/>
      <c r="BC20" s="6"/>
      <c r="BD20" s="6"/>
      <c r="BE20" s="6"/>
      <c r="BF20" s="6"/>
      <c r="BG20" s="6"/>
    </row>
    <row r="21" spans="1:59" x14ac:dyDescent="0.35">
      <c r="A21" t="s">
        <v>434</v>
      </c>
      <c r="C21" s="161"/>
      <c r="D21" s="161"/>
      <c r="E21" s="161"/>
      <c r="F21" s="6">
        <f ca="1">F18-F20</f>
        <v>3477429013.5828991</v>
      </c>
      <c r="G21" s="6">
        <f t="shared" ref="G21:AF21" ca="1" si="34">G18-G20</f>
        <v>3520497051.5404797</v>
      </c>
      <c r="H21" s="6">
        <f t="shared" ca="1" si="34"/>
        <v>3574428767.2137341</v>
      </c>
      <c r="I21" s="6">
        <f t="shared" ca="1" si="34"/>
        <v>3635752522.332592</v>
      </c>
      <c r="J21" s="6">
        <f ca="1">J18-J20</f>
        <v>3703092319.3418617</v>
      </c>
      <c r="K21" s="6">
        <f t="shared" ca="1" si="34"/>
        <v>3774796907.1293621</v>
      </c>
      <c r="L21" s="6">
        <f t="shared" ca="1" si="34"/>
        <v>3851500547.0839305</v>
      </c>
      <c r="M21" s="6">
        <f t="shared" ca="1" si="34"/>
        <v>3931053588.2332764</v>
      </c>
      <c r="N21" s="6">
        <f t="shared" ca="1" si="34"/>
        <v>4010975507.8791275</v>
      </c>
      <c r="O21" s="6">
        <f t="shared" ca="1" si="34"/>
        <v>4091628321.3981752</v>
      </c>
      <c r="P21" s="6">
        <f t="shared" ca="1" si="34"/>
        <v>4201316344.3232121</v>
      </c>
      <c r="Q21" s="6">
        <f t="shared" ca="1" si="34"/>
        <v>4333086703.7460632</v>
      </c>
      <c r="R21" s="6">
        <f t="shared" ca="1" si="34"/>
        <v>4482604849.8537645</v>
      </c>
      <c r="S21" s="6">
        <f t="shared" ca="1" si="34"/>
        <v>4645479096.3023415</v>
      </c>
      <c r="T21" s="6">
        <f t="shared" ca="1" si="34"/>
        <v>4824700252.0370579</v>
      </c>
      <c r="U21" s="6">
        <f t="shared" ca="1" si="34"/>
        <v>5014126461.5012827</v>
      </c>
      <c r="V21" s="6">
        <f t="shared" ca="1" si="34"/>
        <v>5215928841.305191</v>
      </c>
      <c r="W21" s="6">
        <f t="shared" ca="1" si="34"/>
        <v>5426564919.8755417</v>
      </c>
      <c r="X21" s="6">
        <f t="shared" ca="1" si="34"/>
        <v>5647214887.947464</v>
      </c>
      <c r="Y21" s="6">
        <f t="shared" ca="1" si="34"/>
        <v>5879180144.0434723</v>
      </c>
      <c r="Z21" s="6">
        <f t="shared" ca="1" si="34"/>
        <v>6139712534.0030384</v>
      </c>
      <c r="AA21" s="6">
        <f t="shared" ca="1" si="34"/>
        <v>6428541447.0510321</v>
      </c>
      <c r="AB21" s="6">
        <f t="shared" ca="1" si="34"/>
        <v>6744420066.2298222</v>
      </c>
      <c r="AC21" s="6">
        <f t="shared" ca="1" si="34"/>
        <v>7092438563.1103411</v>
      </c>
      <c r="AD21" s="6">
        <f t="shared" ca="1" si="34"/>
        <v>7462394439.9045715</v>
      </c>
      <c r="AE21" s="6">
        <f t="shared" ca="1" si="34"/>
        <v>7849461271.8323078</v>
      </c>
      <c r="AF21" s="6">
        <f t="shared" ca="1" si="34"/>
        <v>8256294445.849864</v>
      </c>
      <c r="AG21" s="6">
        <f t="shared" ref="AG21:AP21" ca="1" si="35">AG18-AG20</f>
        <v>8676486927.7636185</v>
      </c>
      <c r="AH21" s="6">
        <f t="shared" ca="1" si="35"/>
        <v>9092292876.5731316</v>
      </c>
      <c r="AI21" s="6">
        <f t="shared" ca="1" si="35"/>
        <v>9503186667.962471</v>
      </c>
      <c r="AJ21" s="6">
        <f t="shared" ca="1" si="35"/>
        <v>9935123498.7411175</v>
      </c>
      <c r="AK21" s="6">
        <f t="shared" ca="1" si="35"/>
        <v>10388714595.566643</v>
      </c>
      <c r="AL21" s="6">
        <f t="shared" ca="1" si="35"/>
        <v>10864580758.214527</v>
      </c>
      <c r="AM21" s="6">
        <f t="shared" ca="1" si="35"/>
        <v>11363352096.64295</v>
      </c>
      <c r="AN21" s="6">
        <f t="shared" ca="1" si="35"/>
        <v>11885667732.149094</v>
      </c>
      <c r="AO21" s="6">
        <f t="shared" ca="1" si="35"/>
        <v>12432175460.206074</v>
      </c>
      <c r="AP21" s="6">
        <f t="shared" ca="1" si="35"/>
        <v>13003531372.435526</v>
      </c>
      <c r="AQ21" s="6"/>
      <c r="AR21" s="6"/>
      <c r="AS21" s="6"/>
      <c r="AT21" s="6"/>
      <c r="AU21" s="6"/>
      <c r="AV21" s="6"/>
      <c r="AW21" s="6"/>
      <c r="AX21" s="6"/>
      <c r="AY21" s="6"/>
      <c r="AZ21" s="6"/>
      <c r="BA21" s="6"/>
      <c r="BB21" s="6"/>
      <c r="BC21" s="6"/>
      <c r="BD21" s="6"/>
      <c r="BE21" s="6"/>
      <c r="BF21" s="6"/>
      <c r="BG21" s="6"/>
    </row>
    <row r="22" spans="1:59" x14ac:dyDescent="0.35">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row>
    <row r="23" spans="1:59" x14ac:dyDescent="0.35">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row>
    <row r="24" spans="1:59" x14ac:dyDescent="0.35">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row>
    <row r="25" spans="1:59" x14ac:dyDescent="0.35">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row>
    <row r="26" spans="1:59" x14ac:dyDescent="0.35">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row>
    <row r="27" spans="1:59" x14ac:dyDescent="0.35">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row>
    <row r="28" spans="1:59" x14ac:dyDescent="0.35">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row>
    <row r="29" spans="1:59" x14ac:dyDescent="0.35">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row>
    <row r="30" spans="1:59" x14ac:dyDescent="0.35">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row>
    <row r="31" spans="1:59" x14ac:dyDescent="0.35">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row>
    <row r="32" spans="1:59" x14ac:dyDescent="0.35">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row>
    <row r="33" spans="3:59" x14ac:dyDescent="0.35">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row>
    <row r="34" spans="3:59" x14ac:dyDescent="0.35">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row>
    <row r="35" spans="3:59" x14ac:dyDescent="0.35">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row>
    <row r="36" spans="3:59" x14ac:dyDescent="0.35">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row>
    <row r="37" spans="3:59" x14ac:dyDescent="0.35">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row>
  </sheetData>
  <sheetProtection algorithmName="SHA-512" hashValue="3iFCoAgcT1Ebl54sAHjw8wdTdGYVsi1hlxqjk+ZV6d40FjeHKajNsxLQePezs+Lmmhae3Tyqi+nCskg9pakNEA==" saltValue="qPeoPsIaziFQPLTU2crEXw==" spinCount="100000" sheet="1" objects="1" scenarios="1"/>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11CCC-AFFB-0044-8E4B-EF7963137FBB}">
  <dimension ref="A1:AP11"/>
  <sheetViews>
    <sheetView zoomScaleNormal="100" workbookViewId="0">
      <selection sqref="A1:XFD1048576"/>
    </sheetView>
  </sheetViews>
  <sheetFormatPr defaultColWidth="10.83203125" defaultRowHeight="15.5" x14ac:dyDescent="0.35"/>
  <cols>
    <col min="1" max="1" width="31.83203125" style="303" bestFit="1" customWidth="1"/>
    <col min="2" max="2" width="21.83203125" style="303" customWidth="1"/>
    <col min="3" max="3" width="15.5" style="303" hidden="1" customWidth="1"/>
    <col min="4" max="4" width="16.08203125" style="303" hidden="1" customWidth="1"/>
    <col min="5" max="9" width="15.5" style="303" bestFit="1" customWidth="1"/>
    <col min="10" max="31" width="16.5" style="303" bestFit="1" customWidth="1"/>
    <col min="32" max="32" width="18.08203125" style="303" bestFit="1" customWidth="1"/>
    <col min="33" max="42" width="16.5" style="303" bestFit="1" customWidth="1"/>
    <col min="43" max="16384" width="10.83203125" style="303"/>
  </cols>
  <sheetData>
    <row r="1" spans="1:42" s="313" customFormat="1" x14ac:dyDescent="0.35">
      <c r="C1" s="313">
        <v>2022</v>
      </c>
      <c r="D1" s="313">
        <f t="shared" ref="D1:AP1" si="0">C1+1</f>
        <v>2023</v>
      </c>
      <c r="E1" s="313">
        <f t="shared" si="0"/>
        <v>2024</v>
      </c>
      <c r="F1" s="313">
        <f t="shared" si="0"/>
        <v>2025</v>
      </c>
      <c r="G1" s="313">
        <f t="shared" si="0"/>
        <v>2026</v>
      </c>
      <c r="H1" s="313">
        <f t="shared" si="0"/>
        <v>2027</v>
      </c>
      <c r="I1" s="313">
        <f t="shared" si="0"/>
        <v>2028</v>
      </c>
      <c r="J1" s="313">
        <f t="shared" si="0"/>
        <v>2029</v>
      </c>
      <c r="K1" s="313">
        <f t="shared" si="0"/>
        <v>2030</v>
      </c>
      <c r="L1" s="313">
        <f t="shared" si="0"/>
        <v>2031</v>
      </c>
      <c r="M1" s="313">
        <f t="shared" si="0"/>
        <v>2032</v>
      </c>
      <c r="N1" s="313">
        <f t="shared" si="0"/>
        <v>2033</v>
      </c>
      <c r="O1" s="313">
        <f t="shared" si="0"/>
        <v>2034</v>
      </c>
      <c r="P1" s="313">
        <f t="shared" si="0"/>
        <v>2035</v>
      </c>
      <c r="Q1" s="313">
        <f t="shared" si="0"/>
        <v>2036</v>
      </c>
      <c r="R1" s="313">
        <f t="shared" si="0"/>
        <v>2037</v>
      </c>
      <c r="S1" s="313">
        <f t="shared" si="0"/>
        <v>2038</v>
      </c>
      <c r="T1" s="313">
        <f t="shared" si="0"/>
        <v>2039</v>
      </c>
      <c r="U1" s="313">
        <f t="shared" si="0"/>
        <v>2040</v>
      </c>
      <c r="V1" s="313">
        <f t="shared" si="0"/>
        <v>2041</v>
      </c>
      <c r="W1" s="313">
        <f t="shared" si="0"/>
        <v>2042</v>
      </c>
      <c r="X1" s="313">
        <f t="shared" si="0"/>
        <v>2043</v>
      </c>
      <c r="Y1" s="313">
        <f t="shared" si="0"/>
        <v>2044</v>
      </c>
      <c r="Z1" s="313">
        <f t="shared" si="0"/>
        <v>2045</v>
      </c>
      <c r="AA1" s="313">
        <f t="shared" si="0"/>
        <v>2046</v>
      </c>
      <c r="AB1" s="313">
        <f t="shared" si="0"/>
        <v>2047</v>
      </c>
      <c r="AC1" s="313">
        <f t="shared" si="0"/>
        <v>2048</v>
      </c>
      <c r="AD1" s="313">
        <f t="shared" si="0"/>
        <v>2049</v>
      </c>
      <c r="AE1" s="313">
        <f t="shared" si="0"/>
        <v>2050</v>
      </c>
      <c r="AF1" s="313">
        <f t="shared" si="0"/>
        <v>2051</v>
      </c>
      <c r="AG1" s="313">
        <f t="shared" si="0"/>
        <v>2052</v>
      </c>
      <c r="AH1" s="313">
        <f t="shared" si="0"/>
        <v>2053</v>
      </c>
      <c r="AI1" s="313">
        <f t="shared" si="0"/>
        <v>2054</v>
      </c>
      <c r="AJ1" s="313">
        <f t="shared" si="0"/>
        <v>2055</v>
      </c>
      <c r="AK1" s="313">
        <f t="shared" si="0"/>
        <v>2056</v>
      </c>
      <c r="AL1" s="313">
        <f t="shared" si="0"/>
        <v>2057</v>
      </c>
      <c r="AM1" s="313">
        <f t="shared" si="0"/>
        <v>2058</v>
      </c>
      <c r="AN1" s="313">
        <f t="shared" si="0"/>
        <v>2059</v>
      </c>
      <c r="AO1" s="313">
        <f t="shared" si="0"/>
        <v>2060</v>
      </c>
      <c r="AP1" s="313">
        <f t="shared" si="0"/>
        <v>2061</v>
      </c>
    </row>
    <row r="3" spans="1:42" x14ac:dyDescent="0.35">
      <c r="A3" s="303" t="s">
        <v>435</v>
      </c>
      <c r="C3" s="305"/>
      <c r="D3" s="305"/>
      <c r="E3" s="305"/>
      <c r="F3" s="306">
        <f t="shared" ref="F3:AP3" si="1">E8</f>
        <v>764435668.91253603</v>
      </c>
      <c r="G3" s="306">
        <f t="shared" ca="1" si="1"/>
        <v>1078548603.1834867</v>
      </c>
      <c r="H3" s="306">
        <f t="shared" ca="1" si="1"/>
        <v>1230040571.0731354</v>
      </c>
      <c r="I3" s="306">
        <f t="shared" ca="1" si="1"/>
        <v>1364008989.6521392</v>
      </c>
      <c r="J3" s="306">
        <f t="shared" ca="1" si="1"/>
        <v>1484035550.8091459</v>
      </c>
      <c r="K3" s="306">
        <f t="shared" ca="1" si="1"/>
        <v>1591598901.1688108</v>
      </c>
      <c r="L3" s="306">
        <f t="shared" ca="1" si="1"/>
        <v>1688445606.7506421</v>
      </c>
      <c r="M3" s="306">
        <f t="shared" ca="1" si="1"/>
        <v>1774029449.866549</v>
      </c>
      <c r="N3" s="306">
        <f t="shared" ca="1" si="1"/>
        <v>1855493162.7580554</v>
      </c>
      <c r="O3" s="306">
        <f t="shared" ca="1" si="1"/>
        <v>1935238775.9088504</v>
      </c>
      <c r="P3" s="306">
        <f t="shared" ca="1" si="1"/>
        <v>2012822573.8051224</v>
      </c>
      <c r="Q3" s="306">
        <f t="shared" ca="1" si="1"/>
        <v>2303069057.9554124</v>
      </c>
      <c r="R3" s="306">
        <f t="shared" ca="1" si="1"/>
        <v>2568217292.5579705</v>
      </c>
      <c r="S3" s="306">
        <f t="shared" ca="1" si="1"/>
        <v>2815420161.1757183</v>
      </c>
      <c r="T3" s="306">
        <f t="shared" ca="1" si="1"/>
        <v>3048898581.0421848</v>
      </c>
      <c r="U3" s="306">
        <f t="shared" ca="1" si="1"/>
        <v>3265483221.6385517</v>
      </c>
      <c r="V3" s="306">
        <f t="shared" ca="1" si="1"/>
        <v>3471129388.9062738</v>
      </c>
      <c r="W3" s="306">
        <f t="shared" ca="1" si="1"/>
        <v>3663471104.3137226</v>
      </c>
      <c r="X3" s="306">
        <f t="shared" ca="1" si="1"/>
        <v>3855909501.7774606</v>
      </c>
      <c r="Y3" s="306">
        <f t="shared" ca="1" si="1"/>
        <v>4047407867.9485836</v>
      </c>
      <c r="Z3" s="306">
        <f t="shared" ca="1" si="1"/>
        <v>4236808155.1472225</v>
      </c>
      <c r="AA3" s="306">
        <f t="shared" ca="1" si="1"/>
        <v>4676974083.9094105</v>
      </c>
      <c r="AB3" s="306">
        <f t="shared" ca="1" si="1"/>
        <v>5104946023.7966299</v>
      </c>
      <c r="AC3" s="306">
        <f t="shared" ca="1" si="1"/>
        <v>5522240260.3172131</v>
      </c>
      <c r="AD3" s="306">
        <f t="shared" ca="1" si="1"/>
        <v>5924036544.2658377</v>
      </c>
      <c r="AE3" s="306">
        <f t="shared" ca="1" si="1"/>
        <v>6320807515.6331177</v>
      </c>
      <c r="AF3" s="306">
        <f t="shared" ca="1" si="1"/>
        <v>6717649712.674118</v>
      </c>
      <c r="AG3" s="306">
        <f t="shared" ca="1" si="1"/>
        <v>7112177569.3689928</v>
      </c>
      <c r="AH3" s="306">
        <f t="shared" ca="1" si="1"/>
        <v>7511067368.5677805</v>
      </c>
      <c r="AI3" s="306">
        <f t="shared" ca="1" si="1"/>
        <v>7932333331.262476</v>
      </c>
      <c r="AJ3" s="306">
        <f t="shared" ca="1" si="1"/>
        <v>8376768279.3276405</v>
      </c>
      <c r="AK3" s="306">
        <f t="shared" ca="1" si="1"/>
        <v>7891480201.162466</v>
      </c>
      <c r="AL3" s="306">
        <f t="shared" ca="1" si="1"/>
        <v>7381228815.2847166</v>
      </c>
      <c r="AM3" s="306">
        <f t="shared" ca="1" si="1"/>
        <v>6845246820.8802252</v>
      </c>
      <c r="AN3" s="306">
        <f t="shared" ca="1" si="1"/>
        <v>6282751906.3035259</v>
      </c>
      <c r="AO3" s="306">
        <f t="shared" ca="1" si="1"/>
        <v>5692946840.8096781</v>
      </c>
      <c r="AP3" s="306">
        <f t="shared" ca="1" si="1"/>
        <v>5075019597.3943796</v>
      </c>
    </row>
    <row r="4" spans="1:42" x14ac:dyDescent="0.35">
      <c r="A4" s="303" t="s">
        <v>436</v>
      </c>
      <c r="C4" s="305"/>
      <c r="D4" s="305"/>
      <c r="E4" s="305"/>
      <c r="F4" s="306">
        <f>+Assumptions!F80</f>
        <v>152891558.35435539</v>
      </c>
      <c r="G4" s="306">
        <f>+Assumptions!G80</f>
        <v>0</v>
      </c>
      <c r="H4" s="306">
        <f>+Assumptions!H80</f>
        <v>0</v>
      </c>
      <c r="I4" s="306">
        <f>+Assumptions!I80</f>
        <v>0</v>
      </c>
      <c r="J4" s="306">
        <f>+Assumptions!J80</f>
        <v>0</v>
      </c>
      <c r="K4" s="306">
        <f>+Assumptions!K80</f>
        <v>0</v>
      </c>
      <c r="L4" s="306">
        <f>+Assumptions!L80</f>
        <v>0</v>
      </c>
      <c r="M4" s="306">
        <f>+Assumptions!M80</f>
        <v>0</v>
      </c>
      <c r="N4" s="306">
        <f>+Assumptions!N80</f>
        <v>0</v>
      </c>
      <c r="O4" s="306">
        <f>+Assumptions!O80</f>
        <v>0</v>
      </c>
      <c r="P4" s="306">
        <f>+Assumptions!P80</f>
        <v>0</v>
      </c>
      <c r="Q4" s="306">
        <f>+Assumptions!Q80</f>
        <v>0</v>
      </c>
      <c r="R4" s="306">
        <f>+Assumptions!R80</f>
        <v>0</v>
      </c>
      <c r="S4" s="306">
        <f>+Assumptions!S80</f>
        <v>0</v>
      </c>
      <c r="T4" s="306">
        <f>+Assumptions!T80</f>
        <v>0</v>
      </c>
      <c r="U4" s="306">
        <f>+Assumptions!U80</f>
        <v>0</v>
      </c>
      <c r="V4" s="306">
        <f>+Assumptions!V80</f>
        <v>0</v>
      </c>
      <c r="W4" s="306">
        <f>+Assumptions!W80</f>
        <v>0</v>
      </c>
      <c r="X4" s="306">
        <f>+Assumptions!X80</f>
        <v>0</v>
      </c>
      <c r="Y4" s="306">
        <f>+Assumptions!Y80</f>
        <v>0</v>
      </c>
      <c r="Z4" s="306">
        <f>+Assumptions!Z80</f>
        <v>0</v>
      </c>
      <c r="AA4" s="306">
        <f>+Assumptions!AA80</f>
        <v>0</v>
      </c>
      <c r="AB4" s="306">
        <f>+Assumptions!AB80</f>
        <v>0</v>
      </c>
      <c r="AC4" s="306">
        <f>+Assumptions!AC80</f>
        <v>0</v>
      </c>
      <c r="AD4" s="306">
        <f>+Assumptions!AD80</f>
        <v>0</v>
      </c>
      <c r="AE4" s="306">
        <f>+Assumptions!AE80</f>
        <v>0</v>
      </c>
      <c r="AF4" s="306">
        <f>+Assumptions!AF80</f>
        <v>0</v>
      </c>
      <c r="AG4" s="306">
        <f>+Assumptions!AG80</f>
        <v>0</v>
      </c>
      <c r="AH4" s="306">
        <f>+Assumptions!AH80</f>
        <v>0</v>
      </c>
      <c r="AI4" s="306">
        <f>+Assumptions!AI80</f>
        <v>0</v>
      </c>
      <c r="AJ4" s="306">
        <f>+Assumptions!AJ80</f>
        <v>0</v>
      </c>
      <c r="AK4" s="306">
        <f>+Assumptions!AK80</f>
        <v>0</v>
      </c>
      <c r="AL4" s="306">
        <f>+Assumptions!AL80</f>
        <v>0</v>
      </c>
      <c r="AM4" s="306">
        <f>+Assumptions!AM80</f>
        <v>0</v>
      </c>
      <c r="AN4" s="306">
        <f>+Assumptions!AN80</f>
        <v>0</v>
      </c>
      <c r="AO4" s="306">
        <f>+Assumptions!AO80</f>
        <v>0</v>
      </c>
      <c r="AP4" s="306">
        <f>+Assumptions!AP80</f>
        <v>0</v>
      </c>
    </row>
    <row r="5" spans="1:42" x14ac:dyDescent="0.35">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c r="AD5" s="306"/>
      <c r="AE5" s="306"/>
      <c r="AF5" s="306"/>
      <c r="AG5" s="306"/>
      <c r="AH5" s="306"/>
      <c r="AI5" s="306"/>
      <c r="AJ5" s="306"/>
      <c r="AK5" s="306"/>
      <c r="AL5" s="306"/>
      <c r="AM5" s="306"/>
      <c r="AN5" s="306"/>
      <c r="AO5" s="306"/>
      <c r="AP5" s="306"/>
    </row>
    <row r="6" spans="1:42" x14ac:dyDescent="0.35">
      <c r="A6" s="303" t="s">
        <v>421</v>
      </c>
      <c r="C6" s="305"/>
      <c r="D6" s="305"/>
      <c r="E6" s="305"/>
      <c r="F6" s="306">
        <f>-'Cash Flow'!F7</f>
        <v>-5096385.2784785135</v>
      </c>
      <c r="G6" s="306">
        <f>-'Cash Flow'!G7</f>
        <v>-5096385.2784785135</v>
      </c>
      <c r="H6" s="306">
        <f>-'Cash Flow'!H7</f>
        <v>-5096385.2784785135</v>
      </c>
      <c r="I6" s="306">
        <f>-'Cash Flow'!I7</f>
        <v>-5096385.2784785135</v>
      </c>
      <c r="J6" s="306">
        <f>-'Cash Flow'!J7</f>
        <v>-5096385.2784785135</v>
      </c>
      <c r="K6" s="306">
        <f>-'Cash Flow'!K7</f>
        <v>-5096385.2784785135</v>
      </c>
      <c r="L6" s="306">
        <f>-'Cash Flow'!L7</f>
        <v>-5096385.2784785135</v>
      </c>
      <c r="M6" s="306">
        <f>-'Cash Flow'!M7</f>
        <v>-5096385.2784785135</v>
      </c>
      <c r="N6" s="306">
        <f>-'Cash Flow'!N7</f>
        <v>-5096385.2784785135</v>
      </c>
      <c r="O6" s="306">
        <f>-'Cash Flow'!O7</f>
        <v>-5096385.2784785135</v>
      </c>
      <c r="P6" s="306">
        <f>-'Cash Flow'!P7</f>
        <v>-5096385.2784785135</v>
      </c>
      <c r="Q6" s="306">
        <f>-'Cash Flow'!Q7</f>
        <v>-5096385.2784785135</v>
      </c>
      <c r="R6" s="306">
        <f>-'Cash Flow'!R7</f>
        <v>-5096385.2784785135</v>
      </c>
      <c r="S6" s="306">
        <f>-'Cash Flow'!S7</f>
        <v>-5096385.2784785135</v>
      </c>
      <c r="T6" s="306">
        <f>-'Cash Flow'!T7</f>
        <v>-5096385.2784785135</v>
      </c>
      <c r="U6" s="306">
        <f>-'Cash Flow'!U7</f>
        <v>-5096385.2784785135</v>
      </c>
      <c r="V6" s="306">
        <f>-'Cash Flow'!V7</f>
        <v>-5096385.2784785135</v>
      </c>
      <c r="W6" s="306">
        <f>-'Cash Flow'!W7</f>
        <v>-5096385.2784785135</v>
      </c>
      <c r="X6" s="306">
        <f>-'Cash Flow'!X7</f>
        <v>-5096385.2784785135</v>
      </c>
      <c r="Y6" s="306">
        <f>-'Cash Flow'!Y7</f>
        <v>-5096385.2784785135</v>
      </c>
      <c r="Z6" s="306">
        <f>-'Cash Flow'!Z7</f>
        <v>-5096385.2784785135</v>
      </c>
      <c r="AA6" s="306">
        <f>-'Cash Flow'!AA7</f>
        <v>-5096385.2784785135</v>
      </c>
      <c r="AB6" s="306">
        <f>-'Cash Flow'!AB7</f>
        <v>-5096385.2784785135</v>
      </c>
      <c r="AC6" s="306">
        <f>-'Cash Flow'!AC7</f>
        <v>-5096385.2784785135</v>
      </c>
      <c r="AD6" s="306">
        <f>-'Cash Flow'!AD7</f>
        <v>-5096385.2784785135</v>
      </c>
      <c r="AE6" s="306">
        <f>-'Cash Flow'!AE7</f>
        <v>-5096385.2784785135</v>
      </c>
      <c r="AF6" s="306">
        <f>-'Cash Flow'!AF7</f>
        <v>-5096385.2784785135</v>
      </c>
      <c r="AG6" s="306">
        <f>-'Cash Flow'!AG7</f>
        <v>-5096385.2784785135</v>
      </c>
      <c r="AH6" s="306">
        <f>-'Cash Flow'!AH7</f>
        <v>-5096385.2784785135</v>
      </c>
      <c r="AI6" s="306">
        <f>-'Cash Flow'!AI7</f>
        <v>-5096385.2784785135</v>
      </c>
      <c r="AJ6" s="306">
        <f>-'Cash Flow'!AJ7</f>
        <v>0</v>
      </c>
      <c r="AK6" s="306">
        <f>-'Cash Flow'!AK7</f>
        <v>0</v>
      </c>
      <c r="AL6" s="306">
        <f>-'Cash Flow'!AL7</f>
        <v>0</v>
      </c>
      <c r="AM6" s="306">
        <f>-'Cash Flow'!AM7</f>
        <v>0</v>
      </c>
      <c r="AN6" s="306">
        <f>-'Cash Flow'!AN7</f>
        <v>0</v>
      </c>
      <c r="AO6" s="306">
        <f>-'Cash Flow'!AO7</f>
        <v>0</v>
      </c>
      <c r="AP6" s="306">
        <f>-'Cash Flow'!AP7</f>
        <v>0</v>
      </c>
    </row>
    <row r="7" spans="1:42" x14ac:dyDescent="0.35">
      <c r="A7" s="303" t="s">
        <v>437</v>
      </c>
      <c r="C7" s="305"/>
      <c r="D7" s="305"/>
      <c r="E7" s="305"/>
      <c r="F7" s="306">
        <f ca="1">-'Cash Flow'!F11</f>
        <v>166317761.19507372</v>
      </c>
      <c r="G7" s="306">
        <f ca="1">-'Cash Flow'!G11</f>
        <v>156588353.1681273</v>
      </c>
      <c r="H7" s="306">
        <f ca="1">-'Cash Flow'!H11</f>
        <v>139064803.85748243</v>
      </c>
      <c r="I7" s="306">
        <f ca="1">-'Cash Flow'!I11</f>
        <v>125122946.43548539</v>
      </c>
      <c r="J7" s="306">
        <f ca="1">-'Cash Flow'!J11</f>
        <v>112659735.63814348</v>
      </c>
      <c r="K7" s="306">
        <f ca="1">-'Cash Flow'!K11</f>
        <v>101943090.86030981</v>
      </c>
      <c r="L7" s="306">
        <f ca="1">-'Cash Flow'!L11</f>
        <v>90680228.394385517</v>
      </c>
      <c r="M7" s="306">
        <f ca="1">-'Cash Flow'!M11</f>
        <v>86560098.169984996</v>
      </c>
      <c r="N7" s="306">
        <f ca="1">-'Cash Flow'!N11</f>
        <v>84841998.429273605</v>
      </c>
      <c r="O7" s="306">
        <f ca="1">-'Cash Flow'!O11</f>
        <v>82680183.174750447</v>
      </c>
      <c r="P7" s="306">
        <f ca="1">-'Cash Flow'!P11</f>
        <v>295342869.42876869</v>
      </c>
      <c r="Q7" s="306">
        <f ca="1">-'Cash Flow'!Q11</f>
        <v>270244619.88103694</v>
      </c>
      <c r="R7" s="306">
        <f ca="1">-'Cash Flow'!R11</f>
        <v>252299253.89622641</v>
      </c>
      <c r="S7" s="306">
        <f ca="1">-'Cash Flow'!S11</f>
        <v>238574805.14494503</v>
      </c>
      <c r="T7" s="306">
        <f ca="1">-'Cash Flow'!T11</f>
        <v>221681025.87484574</v>
      </c>
      <c r="U7" s="306">
        <f ca="1">-'Cash Flow'!U11</f>
        <v>210742552.54620075</v>
      </c>
      <c r="V7" s="306">
        <f ca="1">-'Cash Flow'!V11</f>
        <v>197438100.68592757</v>
      </c>
      <c r="W7" s="306">
        <f ca="1">-'Cash Flow'!W11</f>
        <v>197534782.74221671</v>
      </c>
      <c r="X7" s="306">
        <f ca="1">-'Cash Flow'!X11</f>
        <v>196594751.44960141</v>
      </c>
      <c r="Y7" s="306">
        <f ca="1">-'Cash Flow'!Y11</f>
        <v>194496672.4771173</v>
      </c>
      <c r="Z7" s="306">
        <f ca="1">-'Cash Flow'!Z11</f>
        <v>445262314.04066706</v>
      </c>
      <c r="AA7" s="306">
        <f ca="1">-'Cash Flow'!AA11</f>
        <v>433068325.16569841</v>
      </c>
      <c r="AB7" s="306">
        <f ca="1">-'Cash Flow'!AB11</f>
        <v>422390621.79906189</v>
      </c>
      <c r="AC7" s="306">
        <f ca="1">-'Cash Flow'!AC11</f>
        <v>406892669.22710347</v>
      </c>
      <c r="AD7" s="306">
        <f ca="1">-'Cash Flow'!AD11</f>
        <v>401867356.64575875</v>
      </c>
      <c r="AE7" s="306">
        <f ca="1">-'Cash Flow'!AE11</f>
        <v>401938582.31947899</v>
      </c>
      <c r="AF7" s="306">
        <f ca="1">-'Cash Flow'!AF11</f>
        <v>399624241.97335351</v>
      </c>
      <c r="AG7" s="306">
        <f ca="1">-'Cash Flow'!AG11</f>
        <v>403986184.47726607</v>
      </c>
      <c r="AH7" s="306">
        <f ca="1">-'Cash Flow'!AH11</f>
        <v>426362347.97317362</v>
      </c>
      <c r="AI7" s="306">
        <f ca="1">-'Cash Flow'!AI11</f>
        <v>449531333.34364343</v>
      </c>
      <c r="AJ7" s="306">
        <f ca="1">-'Cash Flow'!AJ11</f>
        <v>-485288078.16517425</v>
      </c>
      <c r="AK7" s="306">
        <f ca="1">-'Cash Flow'!AK11</f>
        <v>-510251385.8777492</v>
      </c>
      <c r="AL7" s="306">
        <f ca="1">-'Cash Flow'!AL11</f>
        <v>-535981994.40449142</v>
      </c>
      <c r="AM7" s="306">
        <f ca="1">-'Cash Flow'!AM11</f>
        <v>-562494914.57669926</v>
      </c>
      <c r="AN7" s="306">
        <f ca="1">-'Cash Flow'!AN11</f>
        <v>-589805065.49384809</v>
      </c>
      <c r="AO7" s="306">
        <f ca="1">-'Cash Flow'!AO11</f>
        <v>-617927243.41529822</v>
      </c>
      <c r="AP7" s="306">
        <f ca="1">-'Cash Flow'!AP11</f>
        <v>-646876088.35097802</v>
      </c>
    </row>
    <row r="8" spans="1:42" x14ac:dyDescent="0.35">
      <c r="A8" s="303" t="s">
        <v>375</v>
      </c>
      <c r="C8" s="305"/>
      <c r="D8" s="305"/>
      <c r="E8" s="306">
        <f>Assumptions!E39</f>
        <v>764435668.91253603</v>
      </c>
      <c r="F8" s="306">
        <f ca="1">F3+F4+F6+F7</f>
        <v>1078548603.1834867</v>
      </c>
      <c r="G8" s="306">
        <f t="shared" ref="G8:AP8" ca="1" si="2">G3+G4+G6+G7</f>
        <v>1230040571.0731354</v>
      </c>
      <c r="H8" s="306">
        <f t="shared" ca="1" si="2"/>
        <v>1364008989.6521392</v>
      </c>
      <c r="I8" s="306">
        <f t="shared" ca="1" si="2"/>
        <v>1484035550.8091459</v>
      </c>
      <c r="J8" s="306">
        <f t="shared" ca="1" si="2"/>
        <v>1591598901.1688108</v>
      </c>
      <c r="K8" s="306">
        <f t="shared" ca="1" si="2"/>
        <v>1688445606.7506421</v>
      </c>
      <c r="L8" s="306">
        <f t="shared" ca="1" si="2"/>
        <v>1774029449.866549</v>
      </c>
      <c r="M8" s="306">
        <f t="shared" ca="1" si="2"/>
        <v>1855493162.7580554</v>
      </c>
      <c r="N8" s="306">
        <f t="shared" ca="1" si="2"/>
        <v>1935238775.9088504</v>
      </c>
      <c r="O8" s="306">
        <f t="shared" ca="1" si="2"/>
        <v>2012822573.8051224</v>
      </c>
      <c r="P8" s="306">
        <f t="shared" ca="1" si="2"/>
        <v>2303069057.9554124</v>
      </c>
      <c r="Q8" s="306">
        <f t="shared" ca="1" si="2"/>
        <v>2568217292.5579705</v>
      </c>
      <c r="R8" s="306">
        <f t="shared" ca="1" si="2"/>
        <v>2815420161.1757183</v>
      </c>
      <c r="S8" s="306">
        <f t="shared" ca="1" si="2"/>
        <v>3048898581.0421848</v>
      </c>
      <c r="T8" s="306">
        <f t="shared" ca="1" si="2"/>
        <v>3265483221.6385517</v>
      </c>
      <c r="U8" s="306">
        <f t="shared" ca="1" si="2"/>
        <v>3471129388.9062738</v>
      </c>
      <c r="V8" s="306">
        <f t="shared" ca="1" si="2"/>
        <v>3663471104.3137226</v>
      </c>
      <c r="W8" s="306">
        <f t="shared" ca="1" si="2"/>
        <v>3855909501.7774606</v>
      </c>
      <c r="X8" s="306">
        <f t="shared" ca="1" si="2"/>
        <v>4047407867.9485836</v>
      </c>
      <c r="Y8" s="306">
        <f t="shared" ca="1" si="2"/>
        <v>4236808155.1472225</v>
      </c>
      <c r="Z8" s="306">
        <f t="shared" ca="1" si="2"/>
        <v>4676974083.9094105</v>
      </c>
      <c r="AA8" s="306">
        <f t="shared" ca="1" si="2"/>
        <v>5104946023.7966299</v>
      </c>
      <c r="AB8" s="306">
        <f t="shared" ca="1" si="2"/>
        <v>5522240260.3172131</v>
      </c>
      <c r="AC8" s="306">
        <f t="shared" ca="1" si="2"/>
        <v>5924036544.2658377</v>
      </c>
      <c r="AD8" s="306">
        <f t="shared" ca="1" si="2"/>
        <v>6320807515.6331177</v>
      </c>
      <c r="AE8" s="306">
        <f t="shared" ca="1" si="2"/>
        <v>6717649712.674118</v>
      </c>
      <c r="AF8" s="306">
        <f t="shared" ca="1" si="2"/>
        <v>7112177569.3689928</v>
      </c>
      <c r="AG8" s="306">
        <f t="shared" ca="1" si="2"/>
        <v>7511067368.5677805</v>
      </c>
      <c r="AH8" s="306">
        <f t="shared" ca="1" si="2"/>
        <v>7932333331.262476</v>
      </c>
      <c r="AI8" s="306">
        <f t="shared" ca="1" si="2"/>
        <v>8376768279.3276405</v>
      </c>
      <c r="AJ8" s="306">
        <f t="shared" ca="1" si="2"/>
        <v>7891480201.162466</v>
      </c>
      <c r="AK8" s="306">
        <f t="shared" ca="1" si="2"/>
        <v>7381228815.2847166</v>
      </c>
      <c r="AL8" s="306">
        <f t="shared" ca="1" si="2"/>
        <v>6845246820.8802252</v>
      </c>
      <c r="AM8" s="306">
        <f t="shared" ca="1" si="2"/>
        <v>6282751906.3035259</v>
      </c>
      <c r="AN8" s="306">
        <f t="shared" ca="1" si="2"/>
        <v>5692946840.8096781</v>
      </c>
      <c r="AO8" s="306">
        <f t="shared" ca="1" si="2"/>
        <v>5075019597.3943796</v>
      </c>
      <c r="AP8" s="306">
        <f t="shared" ca="1" si="2"/>
        <v>4428143509.0434017</v>
      </c>
    </row>
    <row r="9" spans="1:42" x14ac:dyDescent="0.35">
      <c r="C9" s="306"/>
      <c r="D9" s="306"/>
      <c r="E9" s="306"/>
      <c r="F9" s="306"/>
      <c r="G9" s="306"/>
      <c r="H9" s="306"/>
      <c r="I9" s="306"/>
      <c r="J9" s="306"/>
      <c r="K9" s="306"/>
      <c r="L9" s="306"/>
      <c r="M9" s="306"/>
      <c r="N9" s="306"/>
      <c r="O9" s="306"/>
      <c r="P9" s="306"/>
      <c r="Q9" s="306"/>
      <c r="R9" s="306"/>
      <c r="S9" s="306"/>
      <c r="T9" s="306"/>
      <c r="U9" s="306"/>
      <c r="V9" s="306"/>
      <c r="W9" s="306"/>
      <c r="X9" s="306"/>
      <c r="Y9" s="306"/>
      <c r="Z9" s="306"/>
      <c r="AA9" s="306"/>
      <c r="AB9" s="306"/>
      <c r="AC9" s="306"/>
      <c r="AD9" s="306"/>
      <c r="AE9" s="306"/>
      <c r="AF9" s="306"/>
      <c r="AG9" s="306"/>
      <c r="AH9" s="306"/>
      <c r="AI9" s="306"/>
    </row>
    <row r="10" spans="1:42" x14ac:dyDescent="0.35">
      <c r="A10" s="303" t="s">
        <v>438</v>
      </c>
      <c r="C10" s="305"/>
      <c r="D10" s="305"/>
      <c r="E10" s="314">
        <f>E8*Assumptions!E105</f>
        <v>50452754.148227379</v>
      </c>
      <c r="F10" s="314">
        <f ca="1">E10+(F7*Assumptions!F105)</f>
        <v>61263408.625907168</v>
      </c>
      <c r="G10" s="314">
        <f ca="1">F10+(G7*Assumptions!G105)</f>
        <v>71128474.875499189</v>
      </c>
      <c r="H10" s="314">
        <f ca="1">G10+(H7*Assumptions!H105)</f>
        <v>79472363.106948137</v>
      </c>
      <c r="I10" s="314">
        <f ca="1">H10+(I7*Assumptions!I105)</f>
        <v>84852649.803674012</v>
      </c>
      <c r="J10" s="314">
        <f ca="1">I10+(J7*Assumptions!J105)</f>
        <v>89697018.436114177</v>
      </c>
      <c r="K10" s="314">
        <f ca="1">J10+(K7*Assumptions!K105)</f>
        <v>94080571.343107492</v>
      </c>
      <c r="L10" s="314">
        <f ca="1">K10+(L7*Assumptions!L105)</f>
        <v>97979821.164066076</v>
      </c>
      <c r="M10" s="314">
        <f ca="1">L10+(M7*Assumptions!M105)</f>
        <v>101701905.38537543</v>
      </c>
      <c r="N10" s="314">
        <f ca="1">M10+(N7*Assumptions!N105)</f>
        <v>105350111.31783418</v>
      </c>
      <c r="O10" s="314">
        <f ca="1">N10+(O7*Assumptions!O105)</f>
        <v>108905359.19434845</v>
      </c>
      <c r="P10" s="314">
        <f ca="1">O10+(P7*Assumptions!P105)</f>
        <v>121605102.57978551</v>
      </c>
      <c r="Q10" s="314">
        <f ca="1">P10+(Q7*Assumptions!Q105)</f>
        <v>133225621.2346701</v>
      </c>
      <c r="R10" s="314">
        <f ca="1">Q10+(R7*Assumptions!R105)</f>
        <v>144074489.15220785</v>
      </c>
      <c r="S10" s="314">
        <f ca="1">R10+(S7*Assumptions!S105)</f>
        <v>154333205.77344048</v>
      </c>
      <c r="T10" s="314">
        <f ca="1">S10+(T7*Assumptions!T105)</f>
        <v>163865489.88605884</v>
      </c>
      <c r="U10" s="314">
        <f ca="1">T10+(U7*Assumptions!U105)</f>
        <v>172927419.64554548</v>
      </c>
      <c r="V10" s="314">
        <f ca="1">U10+(V7*Assumptions!V105)</f>
        <v>181417257.97504038</v>
      </c>
      <c r="W10" s="314">
        <f ca="1">V10+(W7*Assumptions!W105)</f>
        <v>189911253.6329557</v>
      </c>
      <c r="X10" s="314">
        <f ca="1">W10+(X7*Assumptions!X105)</f>
        <v>198364827.94528857</v>
      </c>
      <c r="Y10" s="314">
        <f ca="1">X10+(Y7*Assumptions!Y105)</f>
        <v>206728184.8618046</v>
      </c>
      <c r="Z10" s="314">
        <f ca="1">Y10+(Z7*Assumptions!Z105)</f>
        <v>225874464.36555329</v>
      </c>
      <c r="AA10" s="314">
        <f ca="1">Z10+(AA7*Assumptions!AA105)</f>
        <v>244496402.3476783</v>
      </c>
      <c r="AB10" s="314">
        <f ca="1">AA10+(AB7*Assumptions!AB105)</f>
        <v>262659199.08503798</v>
      </c>
      <c r="AC10" s="314">
        <f ca="1">AB10+(AC7*Assumptions!AC105)</f>
        <v>280155583.86180341</v>
      </c>
      <c r="AD10" s="314">
        <f ca="1">AC10+(AD7*Assumptions!AD105)</f>
        <v>297435880.19757104</v>
      </c>
      <c r="AE10" s="314">
        <f ca="1">AD10+(AE7*Assumptions!AE105)</f>
        <v>314719239.23730862</v>
      </c>
      <c r="AF10" s="314">
        <f ca="1">AE10+(AF7*Assumptions!AF105)</f>
        <v>331903081.6421628</v>
      </c>
      <c r="AG10" s="314">
        <f ca="1">AF10+(AG7*Assumptions!AG105)</f>
        <v>349274487.57468522</v>
      </c>
      <c r="AH10" s="314">
        <f ca="1">AG10+(AH7*Assumptions!AH105)</f>
        <v>367608068.53753167</v>
      </c>
      <c r="AI10" s="314">
        <f ca="1">AH10+(AI7*Assumptions!AI105)</f>
        <v>386937915.87130833</v>
      </c>
      <c r="AJ10" s="314">
        <f ca="1">AI10+(AJ7*Assumptions!AJ105)</f>
        <v>366070528.51020586</v>
      </c>
      <c r="AK10" s="314">
        <f ca="1">AJ10+(AK7*Assumptions!AK105)</f>
        <v>344129718.91746265</v>
      </c>
      <c r="AL10" s="314">
        <f ca="1">AK10+(AL7*Assumptions!AL105)</f>
        <v>321082493.15806949</v>
      </c>
      <c r="AM10" s="314">
        <f ca="1">AL10+(AM7*Assumptions!AM105)</f>
        <v>296895211.83127141</v>
      </c>
      <c r="AN10" s="314">
        <f ca="1">AM10+(AN7*Assumptions!AN105)</f>
        <v>271533594.01503593</v>
      </c>
      <c r="AO10" s="314">
        <f ca="1">AN10+(AO7*Assumptions!AO105)</f>
        <v>244962722.54817811</v>
      </c>
      <c r="AP10" s="314">
        <f ca="1">AO10+(AP7*Assumptions!AP105)</f>
        <v>217147050.74908605</v>
      </c>
    </row>
    <row r="11" spans="1:42" x14ac:dyDescent="0.35">
      <c r="A11" s="315"/>
      <c r="B11" s="315"/>
      <c r="C11" s="315"/>
      <c r="D11" s="315"/>
      <c r="E11" s="315"/>
      <c r="F11" s="315"/>
      <c r="G11" s="315"/>
      <c r="H11" s="315"/>
      <c r="I11" s="315"/>
      <c r="J11" s="315"/>
      <c r="K11" s="315"/>
      <c r="L11" s="315"/>
      <c r="M11" s="315"/>
      <c r="N11" s="315"/>
      <c r="O11" s="315"/>
      <c r="P11" s="315"/>
      <c r="Q11" s="315"/>
      <c r="R11" s="315"/>
      <c r="S11" s="315"/>
      <c r="T11" s="315"/>
      <c r="U11" s="315"/>
      <c r="V11" s="315"/>
      <c r="W11" s="315"/>
      <c r="X11" s="315"/>
      <c r="Y11" s="315"/>
      <c r="Z11" s="315"/>
      <c r="AA11" s="315"/>
      <c r="AB11" s="315"/>
      <c r="AC11" s="315"/>
      <c r="AD11" s="315"/>
      <c r="AE11" s="315"/>
      <c r="AF11" s="315"/>
      <c r="AG11" s="315"/>
      <c r="AH11" s="315"/>
      <c r="AI11" s="315"/>
      <c r="AJ11" s="315"/>
      <c r="AK11" s="315"/>
      <c r="AL11" s="315"/>
      <c r="AM11" s="315"/>
      <c r="AN11" s="315"/>
      <c r="AO11" s="315"/>
      <c r="AP11" s="315"/>
    </row>
  </sheetData>
  <sheetProtection algorithmName="SHA-512" hashValue="S51mK+VYmYr6NuhbJgTrLpFp9PBniHjUXXSdA/D9ZRaQ4CjpNNvE37Xu3u7oFAf5Z/4DRVkhB7XXVVeXacLZdA==" saltValue="0AokGZngq6AEc9cFIUDJxw==" spinCount="100000" sheet="1" objects="1" scenarios="1"/>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BCB41-75DC-4ADC-A143-A9673C94D50D}">
  <dimension ref="A1:AS73"/>
  <sheetViews>
    <sheetView zoomScaleNormal="100" workbookViewId="0">
      <selection sqref="A1:XFD1048576"/>
    </sheetView>
  </sheetViews>
  <sheetFormatPr defaultColWidth="10.83203125" defaultRowHeight="15.5" x14ac:dyDescent="0.35"/>
  <cols>
    <col min="1" max="1" width="72.9140625" bestFit="1" customWidth="1"/>
    <col min="2" max="2" width="17.1640625" bestFit="1" customWidth="1"/>
    <col min="3" max="3" width="16.75" hidden="1" customWidth="1"/>
    <col min="4" max="5" width="16.25" hidden="1" customWidth="1"/>
    <col min="6" max="42" width="16.25" bestFit="1" customWidth="1"/>
    <col min="43" max="45" width="14.5" bestFit="1" customWidth="1"/>
  </cols>
  <sheetData>
    <row r="1" spans="1:45" x14ac:dyDescent="0.35">
      <c r="C1">
        <v>2022</v>
      </c>
      <c r="D1">
        <f>C1+1</f>
        <v>2023</v>
      </c>
      <c r="E1">
        <f t="shared" ref="E1:AP1" si="0">D1+1</f>
        <v>2024</v>
      </c>
      <c r="F1">
        <f t="shared" si="0"/>
        <v>2025</v>
      </c>
      <c r="G1">
        <f t="shared" si="0"/>
        <v>2026</v>
      </c>
      <c r="H1">
        <f t="shared" si="0"/>
        <v>2027</v>
      </c>
      <c r="I1">
        <f t="shared" si="0"/>
        <v>2028</v>
      </c>
      <c r="J1">
        <f t="shared" si="0"/>
        <v>2029</v>
      </c>
      <c r="K1">
        <f t="shared" si="0"/>
        <v>2030</v>
      </c>
      <c r="L1">
        <f t="shared" si="0"/>
        <v>2031</v>
      </c>
      <c r="M1">
        <f t="shared" si="0"/>
        <v>2032</v>
      </c>
      <c r="N1">
        <f t="shared" si="0"/>
        <v>2033</v>
      </c>
      <c r="O1">
        <f t="shared" si="0"/>
        <v>2034</v>
      </c>
      <c r="P1">
        <f t="shared" si="0"/>
        <v>2035</v>
      </c>
      <c r="Q1">
        <f t="shared" si="0"/>
        <v>2036</v>
      </c>
      <c r="R1">
        <f t="shared" si="0"/>
        <v>2037</v>
      </c>
      <c r="S1">
        <f t="shared" si="0"/>
        <v>2038</v>
      </c>
      <c r="T1">
        <f t="shared" si="0"/>
        <v>2039</v>
      </c>
      <c r="U1">
        <f t="shared" si="0"/>
        <v>2040</v>
      </c>
      <c r="V1">
        <f t="shared" si="0"/>
        <v>2041</v>
      </c>
      <c r="W1">
        <f t="shared" si="0"/>
        <v>2042</v>
      </c>
      <c r="X1">
        <f t="shared" si="0"/>
        <v>2043</v>
      </c>
      <c r="Y1">
        <f t="shared" si="0"/>
        <v>2044</v>
      </c>
      <c r="Z1">
        <f t="shared" si="0"/>
        <v>2045</v>
      </c>
      <c r="AA1">
        <f t="shared" si="0"/>
        <v>2046</v>
      </c>
      <c r="AB1">
        <f t="shared" si="0"/>
        <v>2047</v>
      </c>
      <c r="AC1">
        <f t="shared" si="0"/>
        <v>2048</v>
      </c>
      <c r="AD1">
        <f t="shared" si="0"/>
        <v>2049</v>
      </c>
      <c r="AE1">
        <f t="shared" si="0"/>
        <v>2050</v>
      </c>
      <c r="AF1">
        <f t="shared" si="0"/>
        <v>2051</v>
      </c>
      <c r="AG1">
        <f t="shared" si="0"/>
        <v>2052</v>
      </c>
      <c r="AH1">
        <f t="shared" si="0"/>
        <v>2053</v>
      </c>
      <c r="AI1">
        <f t="shared" si="0"/>
        <v>2054</v>
      </c>
      <c r="AJ1">
        <f t="shared" si="0"/>
        <v>2055</v>
      </c>
      <c r="AK1">
        <f t="shared" si="0"/>
        <v>2056</v>
      </c>
      <c r="AL1">
        <f t="shared" si="0"/>
        <v>2057</v>
      </c>
      <c r="AM1">
        <f t="shared" si="0"/>
        <v>2058</v>
      </c>
      <c r="AN1">
        <f t="shared" si="0"/>
        <v>2059</v>
      </c>
      <c r="AO1">
        <f t="shared" si="0"/>
        <v>2060</v>
      </c>
      <c r="AP1">
        <f t="shared" si="0"/>
        <v>2061</v>
      </c>
    </row>
    <row r="3" spans="1:45" x14ac:dyDescent="0.35">
      <c r="C3" s="77"/>
      <c r="D3" s="77"/>
      <c r="E3" s="77"/>
      <c r="F3" s="77"/>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row>
    <row r="4" spans="1:45" x14ac:dyDescent="0.35">
      <c r="A4" t="s">
        <v>400</v>
      </c>
      <c r="B4" t="s">
        <v>454</v>
      </c>
      <c r="C4" s="162"/>
      <c r="D4" s="162"/>
      <c r="E4" s="77">
        <f>Assumptions!E102</f>
        <v>201628725.0708622</v>
      </c>
      <c r="F4" s="77">
        <f>'Profit and Loss'!F4</f>
        <v>232653101.67930663</v>
      </c>
      <c r="G4" s="77">
        <f>'Profit and Loss'!G4</f>
        <v>242414350.58208215</v>
      </c>
      <c r="H4" s="77">
        <f>'Profit and Loss'!H4</f>
        <v>241286747.25507331</v>
      </c>
      <c r="I4" s="77">
        <f>'Profit and Loss'!I4</f>
        <v>239964307.74508163</v>
      </c>
      <c r="J4" s="77">
        <f>'Profit and Loss'!J4</f>
        <v>238461699.52760828</v>
      </c>
      <c r="K4" s="77">
        <f>'Profit and Loss'!K4</f>
        <v>213903221.76765525</v>
      </c>
      <c r="L4" s="77">
        <f>'Profit and Loss'!L4</f>
        <v>211673634.49134433</v>
      </c>
      <c r="M4" s="77">
        <f>'Profit and Loss'!M4</f>
        <v>214862691.00731629</v>
      </c>
      <c r="N4" s="77">
        <f>'Profit and Loss'!N4</f>
        <v>217993063.84221023</v>
      </c>
      <c r="O4" s="77">
        <f>'Profit and Loss'!O4</f>
        <v>221063830.88826403</v>
      </c>
      <c r="P4" s="77">
        <f>'Profit and Loss'!P4</f>
        <v>225420652.2675409</v>
      </c>
      <c r="Q4" s="77">
        <f>'Profit and Loss'!Q4</f>
        <v>229648527.38686621</v>
      </c>
      <c r="R4" s="77">
        <f>'Profit and Loss'!R4</f>
        <v>235273406.24701336</v>
      </c>
      <c r="S4" s="77">
        <f>'Profit and Loss'!S4</f>
        <v>240859351.12788603</v>
      </c>
      <c r="T4" s="77">
        <f>'Profit and Loss'!T4</f>
        <v>246405258.07537755</v>
      </c>
      <c r="U4" s="77">
        <f>'Profit and Loss'!U4</f>
        <v>251909866.86527917</v>
      </c>
      <c r="V4" s="77">
        <f>'Profit and Loss'!V4</f>
        <v>257371754.14767352</v>
      </c>
      <c r="W4" s="77">
        <f>'Profit and Loss'!W4</f>
        <v>267775979.2525025</v>
      </c>
      <c r="X4" s="77">
        <f>'Profit and Loss'!X4</f>
        <v>278522599.77574414</v>
      </c>
      <c r="Y4" s="77">
        <f>'Profit and Loss'!Y4</f>
        <v>289622607.68394238</v>
      </c>
      <c r="Z4" s="77">
        <f>'Profit and Loss'!Z4</f>
        <v>302253011.24794191</v>
      </c>
      <c r="AA4" s="77">
        <f>'Profit and Loss'!AA4</f>
        <v>315292787.58808959</v>
      </c>
      <c r="AB4" s="77">
        <f>'Profit and Loss'!AB4</f>
        <v>328754712.92699188</v>
      </c>
      <c r="AC4" s="77">
        <f>'Profit and Loss'!AC4</f>
        <v>342651969.98395836</v>
      </c>
      <c r="AD4" s="77">
        <f>'Profit and Loss'!AD4</f>
        <v>356998161.22609997</v>
      </c>
      <c r="AE4" s="77">
        <f>'Profit and Loss'!AE4</f>
        <v>371807322.55740601</v>
      </c>
      <c r="AF4" s="77">
        <f>'Profit and Loss'!AF4</f>
        <v>387093937.46030343</v>
      </c>
      <c r="AG4" s="77">
        <f>'Profit and Loss'!AG4</f>
        <v>402872951.60468292</v>
      </c>
      <c r="AH4" s="77">
        <f>'Profit and Loss'!AH4</f>
        <v>419159787.93986511</v>
      </c>
      <c r="AI4" s="77">
        <f>'Profit and Loss'!AI4</f>
        <v>435970362.28548908</v>
      </c>
      <c r="AJ4" s="77">
        <f>'Profit and Loss'!AJ4</f>
        <v>449820786.61781538</v>
      </c>
      <c r="AK4" s="77">
        <f>'Profit and Loss'!AK4</f>
        <v>464130149.92369181</v>
      </c>
      <c r="AL4" s="77">
        <f>'Profit and Loss'!AL4</f>
        <v>478913953.45456874</v>
      </c>
      <c r="AM4" s="77">
        <f>'Profit and Loss'!AM4</f>
        <v>494188224.99287057</v>
      </c>
      <c r="AN4" s="77">
        <f>'Profit and Loss'!AN4</f>
        <v>509969536.69843769</v>
      </c>
      <c r="AO4" s="77">
        <f>'Profit and Loss'!AO4</f>
        <v>526275023.55560493</v>
      </c>
      <c r="AP4" s="77">
        <f>'Profit and Loss'!AP4</f>
        <v>543122402.44091606</v>
      </c>
    </row>
    <row r="5" spans="1:45" x14ac:dyDescent="0.35">
      <c r="A5" t="s">
        <v>455</v>
      </c>
      <c r="B5" t="s">
        <v>454</v>
      </c>
      <c r="C5" s="162"/>
      <c r="D5" s="162"/>
      <c r="E5" s="77"/>
      <c r="F5" s="77">
        <f>'Cash Flow'!F8</f>
        <v>319048384.50668609</v>
      </c>
      <c r="G5" s="77">
        <f>'Cash Flow'!G8</f>
        <v>332531303.71838164</v>
      </c>
      <c r="H5" s="77">
        <f>'Cash Flow'!H8</f>
        <v>334544270.70198083</v>
      </c>
      <c r="I5" s="77">
        <f>'Cash Flow'!I8</f>
        <v>336780198.93929076</v>
      </c>
      <c r="J5" s="77">
        <f>'Cash Flow'!J8</f>
        <v>339238504.96581131</v>
      </c>
      <c r="K5" s="77">
        <f>'Cash Flow'!K8</f>
        <v>341918722.82252532</v>
      </c>
      <c r="L5" s="77">
        <f>'Cash Flow'!L8</f>
        <v>344820500.97697216</v>
      </c>
      <c r="M5" s="77">
        <f>'Cash Flow'!M8</f>
        <v>352973797.92047662</v>
      </c>
      <c r="N5" s="77">
        <f>'Cash Flow'!N8</f>
        <v>361314032.82154024</v>
      </c>
      <c r="O5" s="77">
        <f>'Cash Flow'!O8</f>
        <v>369845166.4837383</v>
      </c>
      <c r="P5" s="77">
        <f>'Cash Flow'!P8</f>
        <v>627625684.01943099</v>
      </c>
      <c r="Q5" s="77">
        <f>'Cash Flow'!Q8</f>
        <v>641125422.90896988</v>
      </c>
      <c r="R5" s="77">
        <f>'Cash Flow'!R8</f>
        <v>657959255.93546939</v>
      </c>
      <c r="S5" s="77">
        <f>'Cash Flow'!S8</f>
        <v>675151640.73387527</v>
      </c>
      <c r="T5" s="77">
        <f>'Cash Flow'!T8</f>
        <v>692708695.59965634</v>
      </c>
      <c r="U5" s="77">
        <f>'Cash Flow'!U8</f>
        <v>710636579.05536783</v>
      </c>
      <c r="V5" s="77">
        <f>'Cash Flow'!V8</f>
        <v>728941486.73796737</v>
      </c>
      <c r="W5" s="77">
        <f>'Cash Flow'!W8</f>
        <v>757933503.22806585</v>
      </c>
      <c r="X5" s="77">
        <f>'Cash Flow'!X8</f>
        <v>787928692.2368722</v>
      </c>
      <c r="Y5" s="77">
        <f>'Cash Flow'!Y8</f>
        <v>818959273.46526098</v>
      </c>
      <c r="Z5" s="77">
        <f>'Cash Flow'!Z8</f>
        <v>1127517592.5134821</v>
      </c>
      <c r="AA5" s="77">
        <f>'Cash Flow'!AA8</f>
        <v>1174167250.064271</v>
      </c>
      <c r="AB5" s="77">
        <f>'Cash Flow'!AB8</f>
        <v>1222458898.7471089</v>
      </c>
      <c r="AC5" s="77">
        <f>'Cash Flow'!AC8</f>
        <v>1272445745.7517519</v>
      </c>
      <c r="AD5" s="77">
        <f>'Cash Flow'!AD8</f>
        <v>1324182636.0159738</v>
      </c>
      <c r="AE5" s="77">
        <f>'Cash Flow'!AE8</f>
        <v>1377726100.8552315</v>
      </c>
      <c r="AF5" s="77">
        <f>'Cash Flow'!AF8</f>
        <v>1433134407.9971783</v>
      </c>
      <c r="AG5" s="77">
        <f>'Cash Flow'!AG8</f>
        <v>1490467613.0607288</v>
      </c>
      <c r="AH5" s="77">
        <f>'Cash Flow'!AH8</f>
        <v>1549787612.5204287</v>
      </c>
      <c r="AI5" s="77">
        <f>'Cash Flow'!AI8</f>
        <v>1611158198.1980643</v>
      </c>
      <c r="AJ5" s="77">
        <f>'Cash Flow'!AJ8</f>
        <v>725153095.11934209</v>
      </c>
      <c r="AK5" s="77">
        <f>'Cash Flow'!AK8</f>
        <v>745199183.72882056</v>
      </c>
      <c r="AL5" s="77">
        <f>'Cash Flow'!AL8</f>
        <v>765799425.20787048</v>
      </c>
      <c r="AM5" s="77">
        <f>'Cash Flow'!AM8</f>
        <v>786969138.52513647</v>
      </c>
      <c r="AN5" s="77">
        <f>'Cash Flow'!AN8</f>
        <v>808724066.12591219</v>
      </c>
      <c r="AO5" s="77">
        <f>'Cash Flow'!AO8</f>
        <v>831080385.63870358</v>
      </c>
      <c r="AP5" s="77">
        <f>'Cash Flow'!AP8</f>
        <v>854054721.90540779</v>
      </c>
    </row>
    <row r="6" spans="1:45" x14ac:dyDescent="0.35">
      <c r="A6" t="s">
        <v>421</v>
      </c>
      <c r="B6" t="s">
        <v>454</v>
      </c>
      <c r="C6" s="162"/>
      <c r="D6" s="162"/>
      <c r="E6" s="77"/>
      <c r="F6" s="77">
        <f>'Cash Flow'!F7</f>
        <v>5096385.2784785135</v>
      </c>
      <c r="G6" s="77">
        <f>'Cash Flow'!G7</f>
        <v>5096385.2784785135</v>
      </c>
      <c r="H6" s="77">
        <f>'Cash Flow'!H7</f>
        <v>5096385.2784785135</v>
      </c>
      <c r="I6" s="77">
        <f>'Cash Flow'!I7</f>
        <v>5096385.2784785135</v>
      </c>
      <c r="J6" s="77">
        <f>'Cash Flow'!J7</f>
        <v>5096385.2784785135</v>
      </c>
      <c r="K6" s="77">
        <f>'Cash Flow'!K7</f>
        <v>5096385.2784785135</v>
      </c>
      <c r="L6" s="77">
        <f>'Cash Flow'!L7</f>
        <v>5096385.2784785135</v>
      </c>
      <c r="M6" s="77">
        <f>'Cash Flow'!M7</f>
        <v>5096385.2784785135</v>
      </c>
      <c r="N6" s="77">
        <f>'Cash Flow'!N7</f>
        <v>5096385.2784785135</v>
      </c>
      <c r="O6" s="77">
        <f>'Cash Flow'!O7</f>
        <v>5096385.2784785135</v>
      </c>
      <c r="P6" s="77">
        <f>'Cash Flow'!P7</f>
        <v>5096385.2784785135</v>
      </c>
      <c r="Q6" s="77">
        <f>'Cash Flow'!Q7</f>
        <v>5096385.2784785135</v>
      </c>
      <c r="R6" s="77">
        <f>'Cash Flow'!R7</f>
        <v>5096385.2784785135</v>
      </c>
      <c r="S6" s="77">
        <f>'Cash Flow'!S7</f>
        <v>5096385.2784785135</v>
      </c>
      <c r="T6" s="77">
        <f>'Cash Flow'!T7</f>
        <v>5096385.2784785135</v>
      </c>
      <c r="U6" s="77">
        <f>'Cash Flow'!U7</f>
        <v>5096385.2784785135</v>
      </c>
      <c r="V6" s="77">
        <f>'Cash Flow'!V7</f>
        <v>5096385.2784785135</v>
      </c>
      <c r="W6" s="77">
        <f>'Cash Flow'!W7</f>
        <v>5096385.2784785135</v>
      </c>
      <c r="X6" s="77">
        <f>'Cash Flow'!X7</f>
        <v>5096385.2784785135</v>
      </c>
      <c r="Y6" s="77">
        <f>'Cash Flow'!Y7</f>
        <v>5096385.2784785135</v>
      </c>
      <c r="Z6" s="77">
        <f>'Cash Flow'!Z7</f>
        <v>5096385.2784785135</v>
      </c>
      <c r="AA6" s="77">
        <f>'Cash Flow'!AA7</f>
        <v>5096385.2784785135</v>
      </c>
      <c r="AB6" s="77">
        <f>'Cash Flow'!AB7</f>
        <v>5096385.2784785135</v>
      </c>
      <c r="AC6" s="77">
        <f>'Cash Flow'!AC7</f>
        <v>5096385.2784785135</v>
      </c>
      <c r="AD6" s="77">
        <f>'Cash Flow'!AD7</f>
        <v>5096385.2784785135</v>
      </c>
      <c r="AE6" s="77">
        <f>'Cash Flow'!AE7</f>
        <v>5096385.2784785135</v>
      </c>
      <c r="AF6" s="77">
        <f>'Cash Flow'!AF7</f>
        <v>5096385.2784785135</v>
      </c>
      <c r="AG6" s="77">
        <f>'Cash Flow'!AG7</f>
        <v>5096385.2784785135</v>
      </c>
      <c r="AH6" s="77">
        <f>'Cash Flow'!AH7</f>
        <v>5096385.2784785135</v>
      </c>
      <c r="AI6" s="77">
        <f>'Cash Flow'!AI7</f>
        <v>5096385.2784785135</v>
      </c>
      <c r="AJ6" s="77">
        <f>'Cash Flow'!AJ7</f>
        <v>0</v>
      </c>
      <c r="AK6" s="77">
        <f>'Cash Flow'!AK7</f>
        <v>0</v>
      </c>
      <c r="AL6" s="77">
        <f>'Cash Flow'!AL7</f>
        <v>0</v>
      </c>
      <c r="AM6" s="77">
        <f>'Cash Flow'!AM7</f>
        <v>0</v>
      </c>
      <c r="AN6" s="77">
        <f>'Cash Flow'!AN7</f>
        <v>0</v>
      </c>
      <c r="AO6" s="77">
        <f>'Cash Flow'!AO7</f>
        <v>0</v>
      </c>
      <c r="AP6" s="77">
        <f>'Cash Flow'!AP7</f>
        <v>0</v>
      </c>
    </row>
    <row r="7" spans="1:45" x14ac:dyDescent="0.35">
      <c r="A7" t="s">
        <v>402</v>
      </c>
      <c r="B7" t="s">
        <v>454</v>
      </c>
      <c r="C7" s="162"/>
      <c r="D7" s="162"/>
      <c r="E7" s="77">
        <f>'Debt worksheet'!E10</f>
        <v>50452754.148227379</v>
      </c>
      <c r="F7" s="77">
        <f ca="1">'Debt worksheet'!F10</f>
        <v>61263408.625907168</v>
      </c>
      <c r="G7" s="77">
        <f ca="1">'Debt worksheet'!G10</f>
        <v>71128474.875499189</v>
      </c>
      <c r="H7" s="77">
        <f ca="1">'Debt worksheet'!H10</f>
        <v>79472363.106948137</v>
      </c>
      <c r="I7" s="77">
        <f ca="1">'Debt worksheet'!I10</f>
        <v>84852649.803674012</v>
      </c>
      <c r="J7" s="77">
        <f ca="1">'Debt worksheet'!J10</f>
        <v>89697018.436114177</v>
      </c>
      <c r="K7" s="77">
        <f ca="1">'Debt worksheet'!K10</f>
        <v>94080571.343107492</v>
      </c>
      <c r="L7" s="77">
        <f ca="1">'Debt worksheet'!L10</f>
        <v>97979821.164066076</v>
      </c>
      <c r="M7" s="77">
        <f ca="1">'Debt worksheet'!M10</f>
        <v>101701905.38537543</v>
      </c>
      <c r="N7" s="77">
        <f ca="1">'Debt worksheet'!N10</f>
        <v>105350111.31783418</v>
      </c>
      <c r="O7" s="77">
        <f ca="1">'Debt worksheet'!O10</f>
        <v>108905359.19434845</v>
      </c>
      <c r="P7" s="77">
        <f ca="1">'Debt worksheet'!P10</f>
        <v>121605102.57978551</v>
      </c>
      <c r="Q7" s="77">
        <f ca="1">'Debt worksheet'!Q10</f>
        <v>133225621.2346701</v>
      </c>
      <c r="R7" s="77">
        <f ca="1">'Debt worksheet'!R10</f>
        <v>144074489.15220785</v>
      </c>
      <c r="S7" s="77">
        <f ca="1">'Debt worksheet'!S10</f>
        <v>154333205.77344048</v>
      </c>
      <c r="T7" s="77">
        <f ca="1">'Debt worksheet'!T10</f>
        <v>163865489.88605884</v>
      </c>
      <c r="U7" s="77">
        <f ca="1">'Debt worksheet'!U10</f>
        <v>172927419.64554548</v>
      </c>
      <c r="V7" s="77">
        <f ca="1">'Debt worksheet'!V10</f>
        <v>181417257.97504038</v>
      </c>
      <c r="W7" s="77">
        <f ca="1">'Debt worksheet'!W10</f>
        <v>189911253.6329557</v>
      </c>
      <c r="X7" s="77">
        <f ca="1">'Debt worksheet'!X10</f>
        <v>198364827.94528857</v>
      </c>
      <c r="Y7" s="77">
        <f ca="1">'Debt worksheet'!Y10</f>
        <v>206728184.8618046</v>
      </c>
      <c r="Z7" s="77">
        <f ca="1">'Debt worksheet'!Z10</f>
        <v>225874464.36555329</v>
      </c>
      <c r="AA7" s="77">
        <f ca="1">'Debt worksheet'!AA10</f>
        <v>244496402.3476783</v>
      </c>
      <c r="AB7" s="77">
        <f ca="1">'Debt worksheet'!AB10</f>
        <v>262659199.08503798</v>
      </c>
      <c r="AC7" s="77">
        <f ca="1">'Debt worksheet'!AC10</f>
        <v>280155583.86180341</v>
      </c>
      <c r="AD7" s="77">
        <f ca="1">'Debt worksheet'!AD10</f>
        <v>297435880.19757104</v>
      </c>
      <c r="AE7" s="77">
        <f ca="1">'Debt worksheet'!AE10</f>
        <v>314719239.23730862</v>
      </c>
      <c r="AF7" s="77">
        <f ca="1">'Debt worksheet'!AF10</f>
        <v>331903081.6421628</v>
      </c>
      <c r="AG7" s="77">
        <f ca="1">'Debt worksheet'!AG10</f>
        <v>349274487.57468522</v>
      </c>
      <c r="AH7" s="77">
        <f ca="1">'Debt worksheet'!AH10</f>
        <v>367608068.53753167</v>
      </c>
      <c r="AI7" s="77">
        <f ca="1">'Debt worksheet'!AI10</f>
        <v>386937915.87130833</v>
      </c>
      <c r="AJ7" s="77">
        <f ca="1">'Debt worksheet'!AJ10</f>
        <v>366070528.51020586</v>
      </c>
      <c r="AK7" s="77">
        <f ca="1">'Debt worksheet'!AK10</f>
        <v>344129718.91746265</v>
      </c>
      <c r="AL7" s="77">
        <f ca="1">'Debt worksheet'!AL10</f>
        <v>321082493.15806949</v>
      </c>
      <c r="AM7" s="77">
        <f ca="1">'Debt worksheet'!AM10</f>
        <v>296895211.83127141</v>
      </c>
      <c r="AN7" s="77">
        <f ca="1">'Debt worksheet'!AN10</f>
        <v>271533594.01503593</v>
      </c>
      <c r="AO7" s="77">
        <f ca="1">'Debt worksheet'!AO10</f>
        <v>244962722.54817811</v>
      </c>
      <c r="AP7" s="77">
        <f ca="1">'Debt worksheet'!AP10</f>
        <v>217147050.74908605</v>
      </c>
    </row>
    <row r="8" spans="1:45" x14ac:dyDescent="0.35">
      <c r="C8" s="2"/>
      <c r="D8" s="2"/>
      <c r="E8" s="77"/>
      <c r="F8" s="77"/>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row>
    <row r="9" spans="1:45" x14ac:dyDescent="0.35">
      <c r="A9" t="s">
        <v>456</v>
      </c>
      <c r="B9" t="s">
        <v>454</v>
      </c>
      <c r="C9" s="162"/>
      <c r="D9" s="162"/>
      <c r="E9" s="77">
        <f>SUM(E4:E6)</f>
        <v>201628725.0708622</v>
      </c>
      <c r="F9" s="77">
        <f t="shared" ref="F9:AP9" si="1">SUM(F4:F6)</f>
        <v>556797871.46447122</v>
      </c>
      <c r="G9" s="77">
        <f t="shared" si="1"/>
        <v>580042039.5789423</v>
      </c>
      <c r="H9" s="77">
        <f t="shared" si="1"/>
        <v>580927403.23553264</v>
      </c>
      <c r="I9" s="77">
        <f t="shared" si="1"/>
        <v>581840891.96285093</v>
      </c>
      <c r="J9" s="77">
        <f t="shared" si="1"/>
        <v>582796589.77189815</v>
      </c>
      <c r="K9" s="77">
        <f t="shared" si="1"/>
        <v>560918329.86865914</v>
      </c>
      <c r="L9" s="77">
        <f t="shared" si="1"/>
        <v>561590520.74679506</v>
      </c>
      <c r="M9" s="77">
        <f t="shared" si="1"/>
        <v>572932874.20627141</v>
      </c>
      <c r="N9" s="77">
        <f t="shared" si="1"/>
        <v>584403481.94222891</v>
      </c>
      <c r="O9" s="77">
        <f t="shared" si="1"/>
        <v>596005382.65048087</v>
      </c>
      <c r="P9" s="77">
        <f t="shared" si="1"/>
        <v>858142721.56545043</v>
      </c>
      <c r="Q9" s="77">
        <f t="shared" si="1"/>
        <v>875870335.57431459</v>
      </c>
      <c r="R9" s="77">
        <f t="shared" si="1"/>
        <v>898329047.46096122</v>
      </c>
      <c r="S9" s="77">
        <f t="shared" si="1"/>
        <v>921107377.14023983</v>
      </c>
      <c r="T9" s="77">
        <f t="shared" si="1"/>
        <v>944210338.95351243</v>
      </c>
      <c r="U9" s="77">
        <f t="shared" si="1"/>
        <v>967642831.19912553</v>
      </c>
      <c r="V9" s="77">
        <f t="shared" si="1"/>
        <v>991409626.16411936</v>
      </c>
      <c r="W9" s="77">
        <f t="shared" si="1"/>
        <v>1030805867.7590469</v>
      </c>
      <c r="X9" s="77">
        <f t="shared" si="1"/>
        <v>1071547677.2910949</v>
      </c>
      <c r="Y9" s="77">
        <f t="shared" si="1"/>
        <v>1113678266.4276819</v>
      </c>
      <c r="Z9" s="77">
        <f t="shared" si="1"/>
        <v>1434866989.0399027</v>
      </c>
      <c r="AA9" s="77">
        <f t="shared" si="1"/>
        <v>1494556422.9308391</v>
      </c>
      <c r="AB9" s="77">
        <f t="shared" si="1"/>
        <v>1556309996.9525795</v>
      </c>
      <c r="AC9" s="77">
        <f t="shared" si="1"/>
        <v>1620194101.0141888</v>
      </c>
      <c r="AD9" s="77">
        <f t="shared" si="1"/>
        <v>1686277182.5205524</v>
      </c>
      <c r="AE9" s="77">
        <f t="shared" si="1"/>
        <v>1754629808.6911161</v>
      </c>
      <c r="AF9" s="77">
        <f t="shared" si="1"/>
        <v>1825324730.7359605</v>
      </c>
      <c r="AG9" s="77">
        <f t="shared" si="1"/>
        <v>1898436949.9438903</v>
      </c>
      <c r="AH9" s="77">
        <f t="shared" si="1"/>
        <v>1974043785.7387724</v>
      </c>
      <c r="AI9" s="77">
        <f t="shared" si="1"/>
        <v>2052224945.762032</v>
      </c>
      <c r="AJ9" s="77">
        <f t="shared" si="1"/>
        <v>1174973881.7371573</v>
      </c>
      <c r="AK9" s="77">
        <f t="shared" si="1"/>
        <v>1209329333.6525123</v>
      </c>
      <c r="AL9" s="77">
        <f t="shared" si="1"/>
        <v>1244713378.6624393</v>
      </c>
      <c r="AM9" s="77">
        <f t="shared" si="1"/>
        <v>1281157363.518007</v>
      </c>
      <c r="AN9" s="77">
        <f t="shared" si="1"/>
        <v>1318693602.8243499</v>
      </c>
      <c r="AO9" s="77">
        <f t="shared" si="1"/>
        <v>1357355409.1943085</v>
      </c>
      <c r="AP9" s="77">
        <f t="shared" si="1"/>
        <v>1397177124.346324</v>
      </c>
    </row>
    <row r="10" spans="1:45" x14ac:dyDescent="0.35">
      <c r="A10" t="s">
        <v>457</v>
      </c>
      <c r="B10" t="s">
        <v>454</v>
      </c>
      <c r="C10" s="162"/>
      <c r="D10" s="162"/>
      <c r="E10" s="77">
        <f t="shared" ref="E10:AP10" si="2">SUM(E4:E7)</f>
        <v>252081479.21908957</v>
      </c>
      <c r="F10" s="77">
        <f t="shared" ca="1" si="2"/>
        <v>618061280.0903784</v>
      </c>
      <c r="G10" s="77">
        <f t="shared" ca="1" si="2"/>
        <v>651170514.45444155</v>
      </c>
      <c r="H10" s="77">
        <f t="shared" ca="1" si="2"/>
        <v>660399766.34248078</v>
      </c>
      <c r="I10" s="77">
        <f t="shared" ca="1" si="2"/>
        <v>666693541.76652491</v>
      </c>
      <c r="J10" s="77">
        <f t="shared" ca="1" si="2"/>
        <v>672493608.20801234</v>
      </c>
      <c r="K10" s="77">
        <f t="shared" ca="1" si="2"/>
        <v>654998901.2117666</v>
      </c>
      <c r="L10" s="77">
        <f t="shared" ca="1" si="2"/>
        <v>659570341.91086113</v>
      </c>
      <c r="M10" s="77">
        <f t="shared" ca="1" si="2"/>
        <v>674634779.59164679</v>
      </c>
      <c r="N10" s="77">
        <f t="shared" ca="1" si="2"/>
        <v>689753593.26006305</v>
      </c>
      <c r="O10" s="77">
        <f t="shared" ca="1" si="2"/>
        <v>704910741.84482932</v>
      </c>
      <c r="P10" s="77">
        <f t="shared" ca="1" si="2"/>
        <v>979747824.1452359</v>
      </c>
      <c r="Q10" s="77">
        <f t="shared" ca="1" si="2"/>
        <v>1009095956.8089848</v>
      </c>
      <c r="R10" s="77">
        <f t="shared" ca="1" si="2"/>
        <v>1042403536.6131691</v>
      </c>
      <c r="S10" s="77">
        <f t="shared" ca="1" si="2"/>
        <v>1075440582.9136803</v>
      </c>
      <c r="T10" s="77">
        <f t="shared" ca="1" si="2"/>
        <v>1108075828.8395712</v>
      </c>
      <c r="U10" s="77">
        <f t="shared" ca="1" si="2"/>
        <v>1140570250.844671</v>
      </c>
      <c r="V10" s="77">
        <f t="shared" ca="1" si="2"/>
        <v>1172826884.1391597</v>
      </c>
      <c r="W10" s="77">
        <f t="shared" ca="1" si="2"/>
        <v>1220717121.3920026</v>
      </c>
      <c r="X10" s="77">
        <f t="shared" ca="1" si="2"/>
        <v>1269912505.2363834</v>
      </c>
      <c r="Y10" s="77">
        <f t="shared" ca="1" si="2"/>
        <v>1320406451.2894864</v>
      </c>
      <c r="Z10" s="77">
        <f t="shared" ca="1" si="2"/>
        <v>1660741453.4054561</v>
      </c>
      <c r="AA10" s="77">
        <f t="shared" ca="1" si="2"/>
        <v>1739052825.2785172</v>
      </c>
      <c r="AB10" s="77">
        <f t="shared" ca="1" si="2"/>
        <v>1818969196.0376174</v>
      </c>
      <c r="AC10" s="77">
        <f t="shared" ca="1" si="2"/>
        <v>1900349684.8759923</v>
      </c>
      <c r="AD10" s="77">
        <f t="shared" ca="1" si="2"/>
        <v>1983713062.7181234</v>
      </c>
      <c r="AE10" s="77">
        <f t="shared" ca="1" si="2"/>
        <v>2069349047.9284248</v>
      </c>
      <c r="AF10" s="77">
        <f t="shared" ca="1" si="2"/>
        <v>2157227812.3781233</v>
      </c>
      <c r="AG10" s="77">
        <f t="shared" ca="1" si="2"/>
        <v>2247711437.5185757</v>
      </c>
      <c r="AH10" s="77">
        <f t="shared" ca="1" si="2"/>
        <v>2341651854.2763042</v>
      </c>
      <c r="AI10" s="77">
        <f t="shared" ca="1" si="2"/>
        <v>2439162861.6333404</v>
      </c>
      <c r="AJ10" s="77">
        <f t="shared" ca="1" si="2"/>
        <v>1541044410.2473631</v>
      </c>
      <c r="AK10" s="77">
        <f t="shared" ca="1" si="2"/>
        <v>1553459052.5699749</v>
      </c>
      <c r="AL10" s="77">
        <f t="shared" ca="1" si="2"/>
        <v>1565795871.820509</v>
      </c>
      <c r="AM10" s="77">
        <f t="shared" ca="1" si="2"/>
        <v>1578052575.3492785</v>
      </c>
      <c r="AN10" s="77">
        <f t="shared" ca="1" si="2"/>
        <v>1590227196.8393857</v>
      </c>
      <c r="AO10" s="77">
        <f t="shared" ca="1" si="2"/>
        <v>1602318131.7424867</v>
      </c>
      <c r="AP10" s="77">
        <f t="shared" ca="1" si="2"/>
        <v>1614324175.0954101</v>
      </c>
    </row>
    <row r="11" spans="1:45" x14ac:dyDescent="0.35">
      <c r="C11" s="77"/>
      <c r="D11" s="77"/>
      <c r="E11" s="77"/>
      <c r="F11" s="77"/>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row>
    <row r="12" spans="1:45" x14ac:dyDescent="0.35">
      <c r="A12" s="220" t="str">
        <f>Assumptions!A22</f>
        <v>Inflation index (2022 to outturn prices)</v>
      </c>
      <c r="C12" s="220">
        <f>Assumptions!C22</f>
        <v>1</v>
      </c>
      <c r="D12" s="220">
        <f>Assumptions!D22</f>
        <v>1.0640000000000001</v>
      </c>
      <c r="E12" s="220">
        <f>Assumptions!E22</f>
        <v>1.10124</v>
      </c>
      <c r="F12" s="220">
        <f>Assumptions!F22</f>
        <v>1.128771</v>
      </c>
      <c r="G12" s="220">
        <f>Assumptions!G22</f>
        <v>1.1513464200000001</v>
      </c>
      <c r="H12" s="220">
        <f>Assumptions!H22</f>
        <v>1.1743733484000001</v>
      </c>
      <c r="I12" s="220">
        <f>Assumptions!I22</f>
        <v>1.1978608153680002</v>
      </c>
      <c r="J12" s="220">
        <f>Assumptions!J22</f>
        <v>1.2218180316753602</v>
      </c>
      <c r="K12" s="220">
        <f>Assumptions!K22</f>
        <v>1.2462543923088674</v>
      </c>
      <c r="L12" s="220">
        <f>Assumptions!L22</f>
        <v>1.2711794801550447</v>
      </c>
      <c r="M12" s="220">
        <f>Assumptions!M22</f>
        <v>1.2966030697581457</v>
      </c>
      <c r="N12" s="220">
        <f>Assumptions!N22</f>
        <v>1.3225351311533087</v>
      </c>
      <c r="O12" s="220">
        <f>Assumptions!O22</f>
        <v>1.3489858337763749</v>
      </c>
      <c r="P12" s="220">
        <f>Assumptions!P22</f>
        <v>1.3759655504519024</v>
      </c>
      <c r="Q12" s="220">
        <f>Assumptions!Q22</f>
        <v>1.4034848614609405</v>
      </c>
      <c r="R12" s="220">
        <f>Assumptions!R22</f>
        <v>1.4315545586901595</v>
      </c>
      <c r="S12" s="220">
        <f>Assumptions!S22</f>
        <v>1.4601856498639627</v>
      </c>
      <c r="T12" s="220">
        <f>Assumptions!T22</f>
        <v>1.489389362861242</v>
      </c>
      <c r="U12" s="220">
        <f>Assumptions!U22</f>
        <v>1.519177150118467</v>
      </c>
      <c r="V12" s="220">
        <f>Assumptions!V22</f>
        <v>1.5495606931208363</v>
      </c>
      <c r="W12" s="220">
        <f>Assumptions!W22</f>
        <v>1.580551906983253</v>
      </c>
      <c r="X12" s="220">
        <f>Assumptions!X22</f>
        <v>1.612162945122918</v>
      </c>
      <c r="Y12" s="220">
        <f>Assumptions!Y22</f>
        <v>1.6444062040253764</v>
      </c>
      <c r="Z12" s="220">
        <f>Assumptions!Z22</f>
        <v>1.6772943281058839</v>
      </c>
      <c r="AA12" s="220">
        <f>Assumptions!AA22</f>
        <v>1.7108402146680015</v>
      </c>
      <c r="AB12" s="220">
        <f>Assumptions!AB22</f>
        <v>1.7450570189613617</v>
      </c>
      <c r="AC12" s="220">
        <f>Assumptions!AC22</f>
        <v>1.7799581593405889</v>
      </c>
      <c r="AD12" s="220">
        <f>Assumptions!AD22</f>
        <v>1.8155573225274007</v>
      </c>
      <c r="AE12" s="220">
        <f>Assumptions!AE22</f>
        <v>1.8518684689779488</v>
      </c>
      <c r="AF12" s="220">
        <f>Assumptions!AF22</f>
        <v>1.8889058383575077</v>
      </c>
      <c r="AG12" s="220">
        <f>Assumptions!AG22</f>
        <v>1.926683955124658</v>
      </c>
      <c r="AH12" s="220">
        <f>Assumptions!AH22</f>
        <v>1.9652176342271512</v>
      </c>
      <c r="AI12" s="220">
        <f>Assumptions!AI22</f>
        <v>2.0045219869116941</v>
      </c>
      <c r="AJ12" s="220">
        <f>Assumptions!AJ22</f>
        <v>2.0446124266499281</v>
      </c>
      <c r="AK12" s="220">
        <f>Assumptions!AK22</f>
        <v>2.0855046751829267</v>
      </c>
      <c r="AL12" s="220">
        <f>Assumptions!AL22</f>
        <v>2.1272147686865854</v>
      </c>
      <c r="AM12" s="220">
        <f>Assumptions!AM22</f>
        <v>2.169759064060317</v>
      </c>
      <c r="AN12" s="220">
        <f>Assumptions!AN22</f>
        <v>2.2131542453415234</v>
      </c>
      <c r="AO12" s="220">
        <f>Assumptions!AO22</f>
        <v>2.2574173302483538</v>
      </c>
      <c r="AP12" s="220">
        <f>Assumptions!AP22</f>
        <v>2.3025656768533209</v>
      </c>
    </row>
    <row r="13" spans="1:45" x14ac:dyDescent="0.35">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row>
    <row r="14" spans="1:45" x14ac:dyDescent="0.35">
      <c r="A14" t="s">
        <v>456</v>
      </c>
      <c r="B14" t="s">
        <v>458</v>
      </c>
      <c r="C14" s="162"/>
      <c r="D14" s="162"/>
      <c r="E14" s="77">
        <f>E9/E$12</f>
        <v>183092445.85273165</v>
      </c>
      <c r="F14" s="77">
        <f t="shared" ref="F14:AP14" si="3">F9/F$12</f>
        <v>493277973.53446466</v>
      </c>
      <c r="G14" s="77">
        <f t="shared" si="3"/>
        <v>503794539.59559995</v>
      </c>
      <c r="H14" s="77">
        <f t="shared" si="3"/>
        <v>494670118.34609902</v>
      </c>
      <c r="I14" s="77">
        <f t="shared" si="3"/>
        <v>485733304.31891704</v>
      </c>
      <c r="J14" s="77">
        <f t="shared" si="3"/>
        <v>476991315.12469649</v>
      </c>
      <c r="K14" s="77">
        <f t="shared" si="3"/>
        <v>450083332.36802191</v>
      </c>
      <c r="L14" s="77">
        <f t="shared" si="3"/>
        <v>441786962.04118896</v>
      </c>
      <c r="M14" s="77">
        <f t="shared" si="3"/>
        <v>441872217.92798942</v>
      </c>
      <c r="N14" s="77">
        <f t="shared" si="3"/>
        <v>441881253.79520422</v>
      </c>
      <c r="O14" s="77">
        <f t="shared" si="3"/>
        <v>441817376.97127092</v>
      </c>
      <c r="P14" s="77">
        <f t="shared" si="3"/>
        <v>623665847.79947019</v>
      </c>
      <c r="Q14" s="77">
        <f t="shared" si="3"/>
        <v>624068245.85381567</v>
      </c>
      <c r="R14" s="77">
        <f t="shared" si="3"/>
        <v>627519951.65515196</v>
      </c>
      <c r="S14" s="77">
        <f t="shared" si="3"/>
        <v>630815250.94158697</v>
      </c>
      <c r="T14" s="77">
        <f t="shared" si="3"/>
        <v>633958025.01207948</v>
      </c>
      <c r="U14" s="77">
        <f t="shared" si="3"/>
        <v>636951938.83324778</v>
      </c>
      <c r="V14" s="77">
        <f t="shared" si="3"/>
        <v>639800448.32410336</v>
      </c>
      <c r="W14" s="77">
        <f t="shared" si="3"/>
        <v>652180964.89251781</v>
      </c>
      <c r="X14" s="77">
        <f t="shared" si="3"/>
        <v>664664623.71729779</v>
      </c>
      <c r="Y14" s="77">
        <f t="shared" si="3"/>
        <v>677252532.67804849</v>
      </c>
      <c r="Z14" s="77">
        <f t="shared" si="3"/>
        <v>855465236.48014307</v>
      </c>
      <c r="AA14" s="77">
        <f t="shared" si="3"/>
        <v>873580367.18868363</v>
      </c>
      <c r="AB14" s="77">
        <f t="shared" si="3"/>
        <v>891839051.6997993</v>
      </c>
      <c r="AC14" s="77">
        <f t="shared" si="3"/>
        <v>910242801.22090793</v>
      </c>
      <c r="AD14" s="77">
        <f t="shared" si="3"/>
        <v>928793137.84106803</v>
      </c>
      <c r="AE14" s="77">
        <f t="shared" si="3"/>
        <v>947491594.61605883</v>
      </c>
      <c r="AF14" s="77">
        <f t="shared" si="3"/>
        <v>966339715.65420437</v>
      </c>
      <c r="AG14" s="77">
        <f t="shared" si="3"/>
        <v>985339056.20294631</v>
      </c>
      <c r="AH14" s="77">
        <f t="shared" si="3"/>
        <v>1004491182.7361513</v>
      </c>
      <c r="AI14" s="77">
        <f t="shared" si="3"/>
        <v>1023797673.0421562</v>
      </c>
      <c r="AJ14" s="77">
        <f t="shared" si="3"/>
        <v>574668267.8938508</v>
      </c>
      <c r="AK14" s="77">
        <f t="shared" si="3"/>
        <v>579873710.20706916</v>
      </c>
      <c r="AL14" s="77">
        <f t="shared" si="3"/>
        <v>585137616.09081328</v>
      </c>
      <c r="AM14" s="77">
        <f t="shared" si="3"/>
        <v>590460657.47067308</v>
      </c>
      <c r="AN14" s="77">
        <f t="shared" si="3"/>
        <v>595843514.1156894</v>
      </c>
      <c r="AO14" s="77">
        <f t="shared" si="3"/>
        <v>601286873.72351158</v>
      </c>
      <c r="AP14" s="77">
        <f t="shared" si="3"/>
        <v>606791432.00627482</v>
      </c>
    </row>
    <row r="15" spans="1:45" x14ac:dyDescent="0.35">
      <c r="A15" t="s">
        <v>457</v>
      </c>
      <c r="B15" t="s">
        <v>458</v>
      </c>
      <c r="C15" s="162"/>
      <c r="D15" s="162"/>
      <c r="E15" s="77">
        <f>E10/E$12</f>
        <v>228906940.55708981</v>
      </c>
      <c r="F15" s="77">
        <f t="shared" ref="F15:AP15" ca="1" si="4">F10/F$12</f>
        <v>547552408.85031462</v>
      </c>
      <c r="G15" s="77">
        <f t="shared" ca="1" si="4"/>
        <v>565573057.02521873</v>
      </c>
      <c r="H15" s="77">
        <f t="shared" ca="1" si="4"/>
        <v>562342262.99688113</v>
      </c>
      <c r="I15" s="77">
        <f t="shared" ca="1" si="4"/>
        <v>556570123.35085607</v>
      </c>
      <c r="J15" s="77">
        <f t="shared" ca="1" si="4"/>
        <v>550404062.44937086</v>
      </c>
      <c r="K15" s="77">
        <f t="shared" ca="1" si="4"/>
        <v>525573996.17126799</v>
      </c>
      <c r="L15" s="77">
        <f t="shared" ca="1" si="4"/>
        <v>518864843.40544415</v>
      </c>
      <c r="M15" s="77">
        <f t="shared" ca="1" si="4"/>
        <v>520309411.05012643</v>
      </c>
      <c r="N15" s="77">
        <f t="shared" ca="1" si="4"/>
        <v>521538957.27410102</v>
      </c>
      <c r="O15" s="77">
        <f t="shared" ca="1" si="4"/>
        <v>522548661.51669633</v>
      </c>
      <c r="P15" s="77">
        <f t="shared" ca="1" si="4"/>
        <v>712043861.72565258</v>
      </c>
      <c r="Q15" s="77">
        <f t="shared" ca="1" si="4"/>
        <v>718993118.14348936</v>
      </c>
      <c r="R15" s="77">
        <f t="shared" ca="1" si="4"/>
        <v>728161934.37080395</v>
      </c>
      <c r="S15" s="77">
        <f t="shared" ca="1" si="4"/>
        <v>736509486.32036829</v>
      </c>
      <c r="T15" s="77">
        <f t="shared" ca="1" si="4"/>
        <v>743979953.4427079</v>
      </c>
      <c r="U15" s="77">
        <f t="shared" ca="1" si="4"/>
        <v>750781599.60194778</v>
      </c>
      <c r="V15" s="77">
        <f t="shared" ca="1" si="4"/>
        <v>756877022.85289025</v>
      </c>
      <c r="W15" s="77">
        <f t="shared" ca="1" si="4"/>
        <v>772335989.72522509</v>
      </c>
      <c r="X15" s="77">
        <f t="shared" ca="1" si="4"/>
        <v>787707290.43121636</v>
      </c>
      <c r="Y15" s="77">
        <f t="shared" ca="1" si="4"/>
        <v>802968541.50588572</v>
      </c>
      <c r="Z15" s="77">
        <f t="shared" ca="1" si="4"/>
        <v>990131204.51011097</v>
      </c>
      <c r="AA15" s="77">
        <f t="shared" ca="1" si="4"/>
        <v>1016490500.029537</v>
      </c>
      <c r="AB15" s="77">
        <f t="shared" ca="1" si="4"/>
        <v>1042355164.4864002</v>
      </c>
      <c r="AC15" s="77">
        <f t="shared" ca="1" si="4"/>
        <v>1067637278.384119</v>
      </c>
      <c r="AD15" s="77">
        <f t="shared" ca="1" si="4"/>
        <v>1092619350.6006391</v>
      </c>
      <c r="AE15" s="77">
        <f t="shared" ca="1" si="4"/>
        <v>1117438458.8288305</v>
      </c>
      <c r="AF15" s="77">
        <f t="shared" ca="1" si="4"/>
        <v>1142051535.1119535</v>
      </c>
      <c r="AG15" s="77">
        <f t="shared" ca="1" si="4"/>
        <v>1166621765.6196482</v>
      </c>
      <c r="AH15" s="77">
        <f t="shared" ca="1" si="4"/>
        <v>1191548362.6306818</v>
      </c>
      <c r="AI15" s="77">
        <f t="shared" ca="1" si="4"/>
        <v>1216830185.7298577</v>
      </c>
      <c r="AJ15" s="77">
        <f t="shared" ca="1" si="4"/>
        <v>753709793.68072462</v>
      </c>
      <c r="AK15" s="77">
        <f t="shared" ca="1" si="4"/>
        <v>744883994.29443419</v>
      </c>
      <c r="AL15" s="77">
        <f t="shared" ca="1" si="4"/>
        <v>736077943.26629484</v>
      </c>
      <c r="AM15" s="77">
        <f t="shared" ca="1" si="4"/>
        <v>727293920.08909714</v>
      </c>
      <c r="AN15" s="77">
        <f t="shared" ca="1" si="4"/>
        <v>718534282.09383094</v>
      </c>
      <c r="AO15" s="77">
        <f t="shared" ca="1" si="4"/>
        <v>709801466.60174918</v>
      </c>
      <c r="AP15" s="77">
        <f t="shared" ca="1" si="4"/>
        <v>701097993.1315316</v>
      </c>
    </row>
    <row r="16" spans="1:45" x14ac:dyDescent="0.35">
      <c r="C16" s="2"/>
      <c r="D16" s="2"/>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row>
    <row r="17" spans="1:42" x14ac:dyDescent="0.35">
      <c r="A17" t="s">
        <v>254</v>
      </c>
      <c r="C17" s="38"/>
      <c r="D17" s="38"/>
      <c r="E17" s="38">
        <f>Assumptions!E302</f>
        <v>392469.71184532397</v>
      </c>
      <c r="F17" s="38">
        <f>Assumptions!F302</f>
        <v>399709.25094543048</v>
      </c>
      <c r="G17" s="38">
        <f>Assumptions!G302</f>
        <v>407082.33137318626</v>
      </c>
      <c r="H17" s="38">
        <f>Assumptions!H302</f>
        <v>414591.41644648282</v>
      </c>
      <c r="I17" s="38">
        <f>Assumptions!I302</f>
        <v>422239.01492184168</v>
      </c>
      <c r="J17" s="38">
        <f>Assumptions!J302</f>
        <v>430027.68183258112</v>
      </c>
      <c r="K17" s="38">
        <f>Assumptions!K302</f>
        <v>437960.01934244245</v>
      </c>
      <c r="L17" s="38">
        <f>Assumptions!L302</f>
        <v>446038.67761496303</v>
      </c>
      <c r="M17" s="38">
        <f>Assumptions!M302</f>
        <v>454266.35569888598</v>
      </c>
      <c r="N17" s="38">
        <f>Assumptions!N302</f>
        <v>462645.80242990179</v>
      </c>
      <c r="O17" s="38">
        <f>Assumptions!O302</f>
        <v>471179.81734902348</v>
      </c>
      <c r="P17" s="38">
        <f>Assumptions!P302</f>
        <v>479871.25163790357</v>
      </c>
      <c r="Q17" s="38">
        <f>Assumptions!Q302</f>
        <v>488723.0090714015</v>
      </c>
      <c r="R17" s="38">
        <f>Assumptions!R302</f>
        <v>497738.0469877249</v>
      </c>
      <c r="S17" s="38">
        <f>Assumptions!S302</f>
        <v>506919.37727646425</v>
      </c>
      <c r="T17" s="38">
        <f>Assumptions!T302</f>
        <v>516270.06738485384</v>
      </c>
      <c r="U17" s="38">
        <f>Assumptions!U302</f>
        <v>525793.24134259427</v>
      </c>
      <c r="V17" s="38">
        <f>Assumptions!V302</f>
        <v>535492.0808055785</v>
      </c>
      <c r="W17" s="38">
        <f>Assumptions!W302</f>
        <v>545369.82611887087</v>
      </c>
      <c r="X17" s="38">
        <f>Assumptions!X302</f>
        <v>555429.77739929454</v>
      </c>
      <c r="Y17" s="38">
        <f>Assumptions!Y302</f>
        <v>565675.29563798697</v>
      </c>
      <c r="Z17" s="38">
        <f>Assumptions!Z302</f>
        <v>576109.80382329493</v>
      </c>
      <c r="AA17" s="38">
        <f>Assumptions!AA302</f>
        <v>586736.78808438149</v>
      </c>
      <c r="AB17" s="38">
        <f>Assumptions!AB302</f>
        <v>597559.79885592824</v>
      </c>
      <c r="AC17" s="38">
        <f>Assumptions!AC302</f>
        <v>608582.45206432207</v>
      </c>
      <c r="AD17" s="38">
        <f>Assumptions!AD302</f>
        <v>619808.43033572251</v>
      </c>
      <c r="AE17" s="38">
        <f>Assumptions!AE302</f>
        <v>631241.48422641226</v>
      </c>
      <c r="AF17" s="38">
        <f>Assumptions!AF302</f>
        <v>642885.43347584503</v>
      </c>
      <c r="AG17" s="38">
        <f>Assumptions!AG302</f>
        <v>654744.16828280385</v>
      </c>
      <c r="AH17" s="38">
        <f>Assumptions!AH302</f>
        <v>666821.65060510382</v>
      </c>
      <c r="AI17" s="38">
        <f>Assumptions!AI302</f>
        <v>679121.9154832653</v>
      </c>
      <c r="AJ17" s="38">
        <f>Assumptions!AJ302</f>
        <v>691649.07238860626</v>
      </c>
      <c r="AK17" s="38">
        <f>Assumptions!AK302</f>
        <v>704407.30659620068</v>
      </c>
      <c r="AL17" s="38">
        <f>Assumptions!AL302</f>
        <v>717400.88058316289</v>
      </c>
      <c r="AM17" s="38">
        <f>Assumptions!AM302</f>
        <v>730634.13545272464</v>
      </c>
      <c r="AN17" s="38">
        <f>Assumptions!AN302</f>
        <v>744111.49238458171</v>
      </c>
      <c r="AO17" s="38">
        <f>Assumptions!AO302</f>
        <v>757837.45411199203</v>
      </c>
      <c r="AP17" s="38">
        <f>Assumptions!AP302</f>
        <v>771816.60642612318</v>
      </c>
    </row>
    <row r="18" spans="1:42" x14ac:dyDescent="0.35">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row>
    <row r="19" spans="1:42" x14ac:dyDescent="0.35">
      <c r="A19" t="s">
        <v>459</v>
      </c>
      <c r="B19" s="25">
        <f>Assumptions!B297</f>
        <v>30</v>
      </c>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row>
    <row r="20" spans="1:42" x14ac:dyDescent="0.35">
      <c r="A20" t="s">
        <v>348</v>
      </c>
      <c r="B20" s="218">
        <f>Assumptions!B298</f>
        <v>5.0000000000000001E-3</v>
      </c>
      <c r="C20" s="77"/>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77"/>
      <c r="AN20" s="77"/>
      <c r="AO20" s="77"/>
      <c r="AP20" s="77"/>
    </row>
    <row r="21" spans="1:42" x14ac:dyDescent="0.35">
      <c r="A21" t="s">
        <v>460</v>
      </c>
      <c r="B21" s="219">
        <f>AVERAGE(F17:AI17)</f>
        <v>527554.47556181648</v>
      </c>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row>
    <row r="22" spans="1:42" x14ac:dyDescent="0.35">
      <c r="C22" s="77"/>
      <c r="D22" s="77"/>
      <c r="E22" s="77"/>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c r="AF22" s="77"/>
      <c r="AG22" s="77"/>
      <c r="AH22" s="77"/>
      <c r="AI22" s="77"/>
      <c r="AJ22" s="77"/>
      <c r="AK22" s="77"/>
      <c r="AL22" s="77"/>
      <c r="AM22" s="77"/>
      <c r="AN22" s="77"/>
      <c r="AO22" s="77"/>
      <c r="AP22" s="77"/>
    </row>
    <row r="23" spans="1:42" x14ac:dyDescent="0.35">
      <c r="A23" t="s">
        <v>461</v>
      </c>
      <c r="B23" s="77">
        <f>NPV($B$20,$F14:$AI14)</f>
        <v>18741944446.875134</v>
      </c>
      <c r="D23" s="77"/>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c r="AF23" s="77"/>
      <c r="AG23" s="77"/>
      <c r="AH23" s="77"/>
      <c r="AI23" s="77"/>
      <c r="AJ23" s="77"/>
      <c r="AK23" s="77"/>
      <c r="AL23" s="77"/>
      <c r="AM23" s="77"/>
      <c r="AN23" s="77"/>
      <c r="AO23" s="77"/>
      <c r="AP23" s="77"/>
    </row>
    <row r="24" spans="1:42" x14ac:dyDescent="0.35">
      <c r="A24" t="s">
        <v>462</v>
      </c>
      <c r="B24" s="77">
        <f ca="1">NPV($B$20,$F15:$AI15)</f>
        <v>21913478274.002895</v>
      </c>
      <c r="D24" s="77"/>
      <c r="G24" s="77"/>
      <c r="H24" s="77"/>
      <c r="I24" s="77"/>
      <c r="J24" s="77"/>
      <c r="K24" s="77"/>
      <c r="L24" s="77"/>
      <c r="M24" s="77"/>
      <c r="N24" s="77"/>
      <c r="O24" s="77"/>
      <c r="P24" s="77"/>
      <c r="Q24" s="77"/>
      <c r="R24" s="77"/>
      <c r="S24" s="77"/>
      <c r="T24" s="77"/>
      <c r="U24" s="77"/>
      <c r="V24" s="77"/>
      <c r="W24" s="77"/>
      <c r="X24" s="77"/>
      <c r="Y24" s="77"/>
      <c r="Z24" s="77"/>
      <c r="AA24" s="77"/>
      <c r="AB24" s="77"/>
      <c r="AC24" s="77"/>
      <c r="AD24" s="77"/>
      <c r="AE24" s="77"/>
      <c r="AF24" s="77"/>
      <c r="AG24" s="77"/>
      <c r="AH24" s="77"/>
      <c r="AI24" s="77"/>
      <c r="AJ24" s="77"/>
      <c r="AK24" s="77"/>
      <c r="AL24" s="77"/>
      <c r="AM24" s="77"/>
      <c r="AN24" s="77"/>
      <c r="AO24" s="77"/>
      <c r="AP24" s="77"/>
    </row>
    <row r="25" spans="1:42" x14ac:dyDescent="0.35">
      <c r="B25" s="77"/>
      <c r="D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row>
    <row r="26" spans="1:42" x14ac:dyDescent="0.35">
      <c r="A26" t="s">
        <v>463</v>
      </c>
      <c r="B26" s="77">
        <f>B23/$B$19</f>
        <v>624731481.56250441</v>
      </c>
      <c r="D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c r="AF26" s="77"/>
      <c r="AG26" s="77"/>
      <c r="AH26" s="77"/>
      <c r="AI26" s="77"/>
      <c r="AJ26" s="77"/>
      <c r="AK26" s="77"/>
      <c r="AL26" s="77"/>
      <c r="AM26" s="77"/>
      <c r="AN26" s="77"/>
      <c r="AO26" s="77"/>
      <c r="AP26" s="77"/>
    </row>
    <row r="27" spans="1:42" x14ac:dyDescent="0.35">
      <c r="A27" t="s">
        <v>464</v>
      </c>
      <c r="B27" s="77">
        <f ca="1">B24/$B$19</f>
        <v>730449275.80009651</v>
      </c>
      <c r="D27" s="77"/>
      <c r="G27" s="77"/>
      <c r="H27" s="77"/>
      <c r="I27" s="77"/>
      <c r="J27" s="77"/>
      <c r="K27" s="77"/>
      <c r="L27" s="77"/>
      <c r="M27" s="77"/>
      <c r="N27" s="77"/>
      <c r="O27" s="77"/>
      <c r="P27" s="77"/>
      <c r="Q27" s="77"/>
      <c r="R27" s="77"/>
      <c r="S27" s="77"/>
      <c r="T27" s="77"/>
      <c r="U27" s="77"/>
      <c r="V27" s="77"/>
      <c r="W27" s="77"/>
      <c r="X27" s="77"/>
      <c r="Y27" s="77"/>
      <c r="Z27" s="77"/>
      <c r="AA27" s="77"/>
      <c r="AB27" s="77"/>
      <c r="AC27" s="77"/>
      <c r="AD27" s="77"/>
      <c r="AE27" s="77"/>
      <c r="AF27" s="77"/>
      <c r="AG27" s="77"/>
      <c r="AH27" s="77"/>
      <c r="AI27" s="77"/>
      <c r="AJ27" s="77"/>
      <c r="AK27" s="77"/>
      <c r="AL27" s="77"/>
      <c r="AM27" s="77"/>
      <c r="AN27" s="77"/>
      <c r="AO27" s="77"/>
      <c r="AP27" s="77"/>
    </row>
    <row r="28" spans="1:42" x14ac:dyDescent="0.35">
      <c r="B28" s="77"/>
      <c r="D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c r="AO28" s="77"/>
      <c r="AP28" s="77"/>
    </row>
    <row r="29" spans="1:42" x14ac:dyDescent="0.35">
      <c r="A29" t="s">
        <v>465</v>
      </c>
      <c r="B29" s="296">
        <f>B26/$B$21</f>
        <v>1184.2027894791333</v>
      </c>
    </row>
    <row r="30" spans="1:42" x14ac:dyDescent="0.35">
      <c r="A30" t="s">
        <v>466</v>
      </c>
      <c r="B30" s="296">
        <f ca="1">B27/$B$21</f>
        <v>1384.5949748074988</v>
      </c>
      <c r="D30" s="77"/>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row>
    <row r="31" spans="1:42" x14ac:dyDescent="0.35">
      <c r="C31" s="77"/>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row>
    <row r="32" spans="1:42" x14ac:dyDescent="0.35">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77"/>
      <c r="AP32" s="77"/>
    </row>
    <row r="33" spans="3:42" x14ac:dyDescent="0.35">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77"/>
      <c r="AP33" s="77"/>
    </row>
    <row r="34" spans="3:42" x14ac:dyDescent="0.35">
      <c r="C34" s="77"/>
      <c r="D34" s="77"/>
      <c r="E34" s="7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c r="AG34" s="77"/>
      <c r="AH34" s="77"/>
      <c r="AI34" s="77"/>
      <c r="AJ34" s="77"/>
      <c r="AK34" s="77"/>
      <c r="AL34" s="77"/>
      <c r="AM34" s="77"/>
      <c r="AN34" s="77"/>
      <c r="AO34" s="77"/>
      <c r="AP34" s="77"/>
    </row>
    <row r="35" spans="3:42" x14ac:dyDescent="0.35">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c r="AF35" s="77"/>
      <c r="AG35" s="77"/>
      <c r="AH35" s="77"/>
      <c r="AI35" s="77"/>
      <c r="AJ35" s="77"/>
      <c r="AK35" s="77"/>
      <c r="AL35" s="77"/>
      <c r="AM35" s="77"/>
      <c r="AN35" s="77"/>
      <c r="AO35" s="77"/>
      <c r="AP35" s="77"/>
    </row>
    <row r="36" spans="3:42" x14ac:dyDescent="0.35">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77"/>
      <c r="AI36" s="77"/>
      <c r="AJ36" s="77"/>
      <c r="AK36" s="77"/>
      <c r="AL36" s="77"/>
      <c r="AM36" s="77"/>
      <c r="AN36" s="77"/>
      <c r="AO36" s="77"/>
      <c r="AP36" s="77"/>
    </row>
    <row r="37" spans="3:42" x14ac:dyDescent="0.35">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c r="AI37" s="77"/>
      <c r="AJ37" s="77"/>
      <c r="AK37" s="77"/>
      <c r="AL37" s="77"/>
      <c r="AM37" s="77"/>
      <c r="AN37" s="77"/>
      <c r="AO37" s="77"/>
      <c r="AP37" s="77"/>
    </row>
    <row r="38" spans="3:42" x14ac:dyDescent="0.35">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c r="AI38" s="77"/>
      <c r="AJ38" s="77"/>
      <c r="AK38" s="77"/>
      <c r="AL38" s="77"/>
      <c r="AM38" s="77"/>
      <c r="AN38" s="77"/>
      <c r="AO38" s="77"/>
      <c r="AP38" s="77"/>
    </row>
    <row r="41" spans="3:42" x14ac:dyDescent="0.35">
      <c r="C41" s="41"/>
      <c r="D41" s="41"/>
      <c r="E41" s="41"/>
      <c r="F41" s="41"/>
      <c r="G41" s="41"/>
      <c r="H41" s="41"/>
      <c r="I41" s="41"/>
      <c r="J41" s="41"/>
      <c r="K41" s="41"/>
      <c r="L41" s="41"/>
      <c r="M41" s="41"/>
      <c r="N41" s="41"/>
      <c r="O41" s="41"/>
      <c r="P41" s="41"/>
      <c r="Q41" s="41"/>
      <c r="R41" s="41"/>
      <c r="S41" s="41"/>
      <c r="T41" s="41"/>
      <c r="U41" s="41"/>
      <c r="V41" s="41"/>
      <c r="W41" s="41"/>
      <c r="X41" s="41"/>
      <c r="Y41" s="41"/>
      <c r="Z41" s="41"/>
      <c r="AA41" s="41"/>
      <c r="AB41" s="41"/>
      <c r="AC41" s="41"/>
      <c r="AD41" s="41"/>
      <c r="AE41" s="41"/>
      <c r="AF41" s="41"/>
      <c r="AG41" s="41"/>
      <c r="AH41" s="41"/>
      <c r="AI41" s="41"/>
      <c r="AJ41" s="41"/>
      <c r="AK41" s="41"/>
      <c r="AL41" s="41"/>
      <c r="AM41" s="41"/>
      <c r="AN41" s="41"/>
      <c r="AO41" s="41"/>
      <c r="AP41" s="41"/>
    </row>
    <row r="42" spans="3:42" x14ac:dyDescent="0.35">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row>
    <row r="43" spans="3:42" x14ac:dyDescent="0.35">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row>
    <row r="44" spans="3:42" x14ac:dyDescent="0.35">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row>
    <row r="45" spans="3:42" x14ac:dyDescent="0.35">
      <c r="C45" s="45"/>
      <c r="D45" s="45"/>
      <c r="E45" s="45"/>
      <c r="F45" s="45"/>
      <c r="G45" s="45"/>
      <c r="H45" s="45"/>
      <c r="I45" s="45"/>
      <c r="J45" s="45"/>
      <c r="K45" s="45"/>
      <c r="L45" s="45"/>
      <c r="M45" s="45"/>
      <c r="N45" s="45"/>
      <c r="O45" s="45"/>
      <c r="P45" s="45"/>
      <c r="Q45" s="45"/>
      <c r="R45" s="45"/>
      <c r="S45" s="45"/>
      <c r="T45" s="45"/>
      <c r="U45" s="45"/>
      <c r="V45" s="45"/>
      <c r="W45" s="45"/>
      <c r="X45" s="45"/>
      <c r="Y45" s="45"/>
      <c r="Z45" s="45"/>
      <c r="AA45" s="45"/>
      <c r="AB45" s="45"/>
      <c r="AC45" s="45"/>
      <c r="AD45" s="45"/>
      <c r="AE45" s="45"/>
      <c r="AF45" s="45"/>
      <c r="AG45" s="45"/>
      <c r="AH45" s="45"/>
      <c r="AI45" s="45"/>
      <c r="AJ45" s="45"/>
      <c r="AK45" s="45"/>
      <c r="AL45" s="45"/>
      <c r="AM45" s="45"/>
      <c r="AN45" s="45"/>
      <c r="AO45" s="45"/>
      <c r="AP45" s="45"/>
    </row>
    <row r="46" spans="3:42" x14ac:dyDescent="0.35">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row>
    <row r="47" spans="3:42" x14ac:dyDescent="0.35">
      <c r="C47" s="45"/>
      <c r="D47" s="45"/>
      <c r="E47" s="45"/>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row>
    <row r="48" spans="3:42" x14ac:dyDescent="0.35">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row>
    <row r="49" spans="3:42" x14ac:dyDescent="0.35">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row>
    <row r="50" spans="3:42" x14ac:dyDescent="0.35">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row>
    <row r="51" spans="3:42" x14ac:dyDescent="0.35">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row>
    <row r="53" spans="3:42" x14ac:dyDescent="0.35">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row>
    <row r="54" spans="3:42" x14ac:dyDescent="0.35">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row>
    <row r="55" spans="3:42" x14ac:dyDescent="0.35">
      <c r="C55" s="45"/>
      <c r="D55" s="45"/>
      <c r="E55" s="45"/>
      <c r="F55" s="45"/>
      <c r="G55" s="45"/>
      <c r="H55" s="45"/>
      <c r="I55" s="45"/>
      <c r="J55" s="45"/>
      <c r="K55" s="45"/>
      <c r="L55" s="45"/>
      <c r="M55" s="45"/>
      <c r="N55" s="45"/>
      <c r="O55" s="45"/>
      <c r="P55" s="45"/>
      <c r="Q55" s="45"/>
      <c r="R55" s="45"/>
      <c r="S55" s="45"/>
      <c r="T55" s="45"/>
      <c r="U55" s="45"/>
      <c r="V55" s="45"/>
      <c r="W55" s="45"/>
      <c r="X55" s="45"/>
      <c r="Y55" s="45"/>
      <c r="Z55" s="45"/>
      <c r="AA55" s="45"/>
      <c r="AB55" s="45"/>
      <c r="AC55" s="45"/>
      <c r="AD55" s="45"/>
      <c r="AE55" s="45"/>
      <c r="AF55" s="45"/>
      <c r="AG55" s="45"/>
      <c r="AH55" s="45"/>
      <c r="AI55" s="45"/>
      <c r="AJ55" s="45"/>
      <c r="AK55" s="45"/>
      <c r="AL55" s="45"/>
      <c r="AM55" s="45"/>
      <c r="AN55" s="45"/>
      <c r="AO55" s="45"/>
      <c r="AP55" s="45"/>
    </row>
    <row r="56" spans="3:42" x14ac:dyDescent="0.35">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c r="AE56" s="41"/>
      <c r="AF56" s="41"/>
      <c r="AG56" s="41"/>
      <c r="AH56" s="41"/>
      <c r="AI56" s="41"/>
      <c r="AJ56" s="41"/>
      <c r="AK56" s="41"/>
      <c r="AL56" s="41"/>
      <c r="AM56" s="41"/>
      <c r="AN56" s="41"/>
      <c r="AO56" s="41"/>
      <c r="AP56" s="41"/>
    </row>
    <row r="57" spans="3:42" x14ac:dyDescent="0.35">
      <c r="C57" s="45"/>
      <c r="D57" s="45"/>
      <c r="E57" s="45"/>
      <c r="F57" s="45"/>
      <c r="G57" s="45"/>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row>
    <row r="58" spans="3:42" x14ac:dyDescent="0.35">
      <c r="C58" s="216"/>
      <c r="D58" s="216"/>
      <c r="E58" s="216"/>
      <c r="F58" s="216"/>
      <c r="G58" s="216"/>
      <c r="H58" s="216"/>
      <c r="I58" s="216"/>
      <c r="J58" s="216"/>
      <c r="K58" s="216"/>
      <c r="L58" s="216"/>
      <c r="M58" s="216"/>
      <c r="N58" s="216"/>
      <c r="O58" s="216"/>
      <c r="P58" s="216"/>
      <c r="Q58" s="216"/>
      <c r="R58" s="216"/>
      <c r="S58" s="216"/>
      <c r="T58" s="216"/>
      <c r="U58" s="216"/>
      <c r="V58" s="216"/>
      <c r="W58" s="216"/>
      <c r="X58" s="216"/>
      <c r="Y58" s="216"/>
      <c r="Z58" s="216"/>
      <c r="AA58" s="216"/>
      <c r="AB58" s="216"/>
      <c r="AC58" s="216"/>
      <c r="AD58" s="216"/>
      <c r="AE58" s="216"/>
      <c r="AF58" s="216"/>
      <c r="AG58" s="216"/>
      <c r="AH58" s="216"/>
      <c r="AI58" s="216"/>
      <c r="AJ58" s="216"/>
      <c r="AK58" s="216"/>
      <c r="AL58" s="216"/>
      <c r="AM58" s="216"/>
      <c r="AN58" s="216"/>
      <c r="AO58" s="216"/>
      <c r="AP58" s="216"/>
    </row>
    <row r="59" spans="3:42" x14ac:dyDescent="0.35">
      <c r="C59" s="45"/>
      <c r="D59" s="45"/>
      <c r="E59" s="45"/>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row>
    <row r="60" spans="3:42" x14ac:dyDescent="0.35">
      <c r="C60" s="4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row>
    <row r="61" spans="3:42" x14ac:dyDescent="0.35">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row>
    <row r="66" spans="3:33" x14ac:dyDescent="0.35">
      <c r="L66" s="62"/>
    </row>
    <row r="71" spans="3:33" x14ac:dyDescent="0.35">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row>
    <row r="73" spans="3:33" x14ac:dyDescent="0.35">
      <c r="C73" s="216">
        <f>C58-C71</f>
        <v>0</v>
      </c>
      <c r="D73" s="216">
        <f t="shared" ref="D73:AG73" si="5">D58-D71</f>
        <v>0</v>
      </c>
      <c r="E73" s="216">
        <f t="shared" si="5"/>
        <v>0</v>
      </c>
      <c r="F73" s="216">
        <f t="shared" si="5"/>
        <v>0</v>
      </c>
      <c r="G73" s="216">
        <f t="shared" si="5"/>
        <v>0</v>
      </c>
      <c r="H73" s="216">
        <f t="shared" si="5"/>
        <v>0</v>
      </c>
      <c r="I73" s="216">
        <f t="shared" si="5"/>
        <v>0</v>
      </c>
      <c r="J73" s="216">
        <f t="shared" si="5"/>
        <v>0</v>
      </c>
      <c r="K73" s="216">
        <f t="shared" si="5"/>
        <v>0</v>
      </c>
      <c r="L73" s="216">
        <f t="shared" si="5"/>
        <v>0</v>
      </c>
      <c r="M73" s="216">
        <f t="shared" si="5"/>
        <v>0</v>
      </c>
      <c r="N73" s="216">
        <f t="shared" si="5"/>
        <v>0</v>
      </c>
      <c r="O73" s="216">
        <f t="shared" si="5"/>
        <v>0</v>
      </c>
      <c r="P73" s="216">
        <f t="shared" si="5"/>
        <v>0</v>
      </c>
      <c r="Q73" s="216">
        <f t="shared" si="5"/>
        <v>0</v>
      </c>
      <c r="R73" s="216">
        <f t="shared" si="5"/>
        <v>0</v>
      </c>
      <c r="S73" s="216">
        <f t="shared" si="5"/>
        <v>0</v>
      </c>
      <c r="T73" s="216">
        <f t="shared" si="5"/>
        <v>0</v>
      </c>
      <c r="U73" s="216">
        <f t="shared" si="5"/>
        <v>0</v>
      </c>
      <c r="V73" s="216">
        <f t="shared" si="5"/>
        <v>0</v>
      </c>
      <c r="W73" s="216">
        <f t="shared" si="5"/>
        <v>0</v>
      </c>
      <c r="X73" s="216">
        <f t="shared" si="5"/>
        <v>0</v>
      </c>
      <c r="Y73" s="216">
        <f t="shared" si="5"/>
        <v>0</v>
      </c>
      <c r="Z73" s="216">
        <f t="shared" si="5"/>
        <v>0</v>
      </c>
      <c r="AA73" s="216">
        <f t="shared" si="5"/>
        <v>0</v>
      </c>
      <c r="AB73" s="216">
        <f t="shared" si="5"/>
        <v>0</v>
      </c>
      <c r="AC73" s="216">
        <f t="shared" si="5"/>
        <v>0</v>
      </c>
      <c r="AD73" s="216">
        <f t="shared" si="5"/>
        <v>0</v>
      </c>
      <c r="AE73" s="216">
        <f t="shared" si="5"/>
        <v>0</v>
      </c>
      <c r="AF73" s="216">
        <f t="shared" si="5"/>
        <v>0</v>
      </c>
      <c r="AG73" s="216">
        <f t="shared" si="5"/>
        <v>0</v>
      </c>
    </row>
  </sheetData>
  <sheetProtection algorithmName="SHA-512" hashValue="9dgYPLENJy51tkF4xO0mNRSD0b3adrJT6Nd9g6Ep35tcVvmi0ARDCP3VTgvIWWkFkOL2af8GoMwel+33/DlIRQ==" saltValue="PcL94qpMpgXBg9sN+vgt7g==" spinCount="100000" sheet="1" objects="1" scenarios="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A5E8A-C18D-4869-9F0D-CDE27F5F13DC}">
  <dimension ref="A1"/>
  <sheetViews>
    <sheetView zoomScaleNormal="100" workbookViewId="0">
      <selection sqref="A1:XFD1048576"/>
    </sheetView>
  </sheetViews>
  <sheetFormatPr defaultRowHeight="15.5" x14ac:dyDescent="0.35"/>
  <sheetData>
    <row r="1" spans="1:1" x14ac:dyDescent="0.35">
      <c r="A1" t="s">
        <v>580</v>
      </c>
    </row>
  </sheetData>
  <sheetProtection algorithmName="SHA-512" hashValue="sz3Zo8hBPasgWgOb5+9WQxC+iuLbV0vMiST8oO/ge34RzjJ6r6h5VPVvbihVojjEds54Me38sPox4zdpU0/P+g==" saltValue="t0/saP9fYPqenDi25XHomA==" spinCount="100000" sheet="1" objects="1" scenarios="1"/>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AB760-9705-4158-962A-9E41E0E8A5D2}">
  <dimension ref="B3:F27"/>
  <sheetViews>
    <sheetView zoomScaleNormal="100" workbookViewId="0">
      <selection sqref="A1:XFD1048576"/>
    </sheetView>
  </sheetViews>
  <sheetFormatPr defaultRowHeight="15.5" x14ac:dyDescent="0.35"/>
  <cols>
    <col min="2" max="2" width="21.1640625" bestFit="1" customWidth="1"/>
    <col min="3" max="3" width="20.58203125" bestFit="1" customWidth="1"/>
    <col min="4" max="4" width="23.08203125" bestFit="1" customWidth="1"/>
    <col min="5" max="5" width="26.58203125" bestFit="1" customWidth="1"/>
    <col min="6" max="6" width="27.58203125" bestFit="1" customWidth="1"/>
  </cols>
  <sheetData>
    <row r="3" spans="2:6" ht="16" thickBot="1" x14ac:dyDescent="0.4"/>
    <row r="4" spans="2:6" x14ac:dyDescent="0.35">
      <c r="B4" s="73"/>
      <c r="C4" s="124" t="s">
        <v>441</v>
      </c>
      <c r="D4" s="124" t="s">
        <v>442</v>
      </c>
      <c r="E4" s="35"/>
      <c r="F4" s="36"/>
    </row>
    <row r="5" spans="2:6" x14ac:dyDescent="0.35">
      <c r="B5" s="17"/>
      <c r="C5" t="s">
        <v>443</v>
      </c>
      <c r="D5" t="s">
        <v>444</v>
      </c>
      <c r="F5" s="30" t="s">
        <v>445</v>
      </c>
    </row>
    <row r="6" spans="2:6" x14ac:dyDescent="0.35">
      <c r="B6" s="17" t="s">
        <v>440</v>
      </c>
      <c r="C6" s="125">
        <v>99883000</v>
      </c>
      <c r="D6" s="125">
        <f>4789*1000</f>
        <v>4789000</v>
      </c>
      <c r="E6" s="62" t="s">
        <v>446</v>
      </c>
      <c r="F6" s="30"/>
    </row>
    <row r="7" spans="2:6" ht="16" thickBot="1" x14ac:dyDescent="0.4">
      <c r="B7" s="18"/>
      <c r="C7" s="13"/>
      <c r="D7" s="123">
        <f>D6/C6</f>
        <v>4.7946096933412091E-2</v>
      </c>
      <c r="E7" s="13"/>
      <c r="F7" s="14"/>
    </row>
    <row r="9" spans="2:6" ht="16" thickBot="1" x14ac:dyDescent="0.4"/>
    <row r="10" spans="2:6" x14ac:dyDescent="0.35">
      <c r="B10" s="73"/>
      <c r="C10" s="35" t="s">
        <v>447</v>
      </c>
      <c r="D10" s="36"/>
    </row>
    <row r="11" spans="2:6" x14ac:dyDescent="0.35">
      <c r="B11" s="17"/>
      <c r="D11" s="30"/>
    </row>
    <row r="12" spans="2:6" x14ac:dyDescent="0.35">
      <c r="B12" s="17" t="s">
        <v>448</v>
      </c>
      <c r="C12" s="114">
        <v>0.25334000000000001</v>
      </c>
      <c r="D12" s="122">
        <f>0.25+1/300</f>
        <v>0.25333333333333335</v>
      </c>
    </row>
    <row r="13" spans="2:6" x14ac:dyDescent="0.35">
      <c r="B13" s="17" t="s">
        <v>449</v>
      </c>
      <c r="C13" s="114">
        <v>0.15334</v>
      </c>
      <c r="D13" s="122">
        <f>0.15+1/300</f>
        <v>0.15333333333333332</v>
      </c>
    </row>
    <row r="14" spans="2:6" x14ac:dyDescent="0.35">
      <c r="B14" s="17" t="s">
        <v>450</v>
      </c>
      <c r="C14" s="114"/>
      <c r="D14" s="122"/>
    </row>
    <row r="15" spans="2:6" x14ac:dyDescent="0.35">
      <c r="B15" s="17" t="s">
        <v>451</v>
      </c>
      <c r="C15" s="114">
        <v>0.10334</v>
      </c>
      <c r="D15" s="122">
        <f>0.1+1/300</f>
        <v>0.10333333333333333</v>
      </c>
    </row>
    <row r="16" spans="2:6" x14ac:dyDescent="0.35">
      <c r="B16" s="17" t="s">
        <v>210</v>
      </c>
      <c r="C16" s="114">
        <v>0.49</v>
      </c>
      <c r="D16" s="122">
        <f>1-SUM(D12:D15)</f>
        <v>0.49</v>
      </c>
    </row>
    <row r="17" spans="2:6" ht="16" thickBot="1" x14ac:dyDescent="0.4">
      <c r="B17" s="18" t="s">
        <v>452</v>
      </c>
      <c r="C17" s="123">
        <v>-1</v>
      </c>
      <c r="D17" s="14"/>
    </row>
    <row r="19" spans="2:6" ht="16" thickBot="1" x14ac:dyDescent="0.4"/>
    <row r="20" spans="2:6" x14ac:dyDescent="0.35">
      <c r="B20" s="73" t="s">
        <v>448</v>
      </c>
      <c r="C20" s="119">
        <f>C$6*C12</f>
        <v>25304359.220000003</v>
      </c>
      <c r="E20" s="73" t="s">
        <v>448</v>
      </c>
      <c r="F20" s="116">
        <f>$F$25*D12</f>
        <v>2568800</v>
      </c>
    </row>
    <row r="21" spans="2:6" x14ac:dyDescent="0.35">
      <c r="B21" s="17" t="s">
        <v>449</v>
      </c>
      <c r="C21" s="120">
        <f>C$6*C13</f>
        <v>15316059.220000001</v>
      </c>
      <c r="E21" s="17" t="s">
        <v>449</v>
      </c>
      <c r="F21" s="117">
        <f>$F$25*D13</f>
        <v>1554799.9999999998</v>
      </c>
    </row>
    <row r="22" spans="2:6" x14ac:dyDescent="0.35">
      <c r="B22" s="17" t="s">
        <v>450</v>
      </c>
      <c r="C22" s="120">
        <f t="shared" ref="C22:C25" si="0">C$6*C14</f>
        <v>0</v>
      </c>
      <c r="E22" s="17" t="s">
        <v>450</v>
      </c>
      <c r="F22" s="117">
        <f>$F$25*D14</f>
        <v>0</v>
      </c>
    </row>
    <row r="23" spans="2:6" x14ac:dyDescent="0.35">
      <c r="B23" s="17" t="s">
        <v>451</v>
      </c>
      <c r="C23" s="120">
        <f t="shared" si="0"/>
        <v>10321909.220000001</v>
      </c>
      <c r="E23" s="17" t="s">
        <v>451</v>
      </c>
      <c r="F23" s="117">
        <f>$F$25*D15</f>
        <v>1047800</v>
      </c>
    </row>
    <row r="24" spans="2:6" x14ac:dyDescent="0.35">
      <c r="B24" s="17" t="s">
        <v>210</v>
      </c>
      <c r="C24" s="120">
        <f t="shared" si="0"/>
        <v>48942670</v>
      </c>
      <c r="E24" s="17" t="s">
        <v>210</v>
      </c>
      <c r="F24" s="117">
        <f>$F$25*D16</f>
        <v>4968600</v>
      </c>
    </row>
    <row r="25" spans="2:6" ht="16" thickBot="1" x14ac:dyDescent="0.4">
      <c r="B25" s="18" t="s">
        <v>452</v>
      </c>
      <c r="C25" s="121">
        <f t="shared" si="0"/>
        <v>-99883000</v>
      </c>
      <c r="E25" s="17" t="s">
        <v>453</v>
      </c>
      <c r="F25" s="118">
        <v>10140000</v>
      </c>
    </row>
    <row r="26" spans="2:6" x14ac:dyDescent="0.35">
      <c r="E26" s="17"/>
      <c r="F26" s="30"/>
    </row>
    <row r="27" spans="2:6" ht="16" thickBot="1" x14ac:dyDescent="0.4">
      <c r="E27" s="18"/>
      <c r="F27" s="14" t="b">
        <f>F25=SUM(F20:F24)</f>
        <v>1</v>
      </c>
    </row>
  </sheetData>
  <sheetProtection algorithmName="SHA-512" hashValue="OV0UIluMk4noW3ighvNiqNz1CVzXlYDJB/ILwD1MQdHdTARIQkJ9dkFwPVqauD1fJzx3xO2odJzU2LZdb/m/Gg==" saltValue="YOARulL4S5AfzyYD4LW9gg==" spinCount="100000" sheet="1" objects="1" scenarios="1"/>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38638-0A9A-4F09-B34B-62EB98EE8F0A}">
  <sheetPr codeName="Sheet34"/>
  <dimension ref="A3:AX34"/>
  <sheetViews>
    <sheetView zoomScaleNormal="100" workbookViewId="0">
      <selection sqref="A1:XFD1048576"/>
    </sheetView>
  </sheetViews>
  <sheetFormatPr defaultRowHeight="15.5" x14ac:dyDescent="0.35"/>
  <sheetData>
    <row r="3" spans="1:50" s="127" customFormat="1" x14ac:dyDescent="0.35">
      <c r="A3" s="126" t="s">
        <v>467</v>
      </c>
      <c r="AE3" s="151" t="s">
        <v>468</v>
      </c>
      <c r="AF3" s="151"/>
      <c r="AG3" s="151"/>
      <c r="AH3" s="151"/>
      <c r="AI3" s="151"/>
      <c r="AJ3" s="151"/>
      <c r="AK3" s="151"/>
      <c r="AL3" s="151"/>
      <c r="AM3" s="151"/>
      <c r="AN3" s="151"/>
      <c r="AO3" s="151"/>
      <c r="AP3" s="151"/>
      <c r="AQ3" s="151"/>
      <c r="AR3" s="151"/>
      <c r="AS3" s="151"/>
      <c r="AT3" s="151"/>
      <c r="AU3" s="151"/>
      <c r="AV3" s="151"/>
      <c r="AW3" s="151"/>
      <c r="AX3" s="151"/>
    </row>
    <row r="4" spans="1:50" x14ac:dyDescent="0.35">
      <c r="A4" s="128" t="s">
        <v>469</v>
      </c>
      <c r="B4" s="129"/>
      <c r="R4" s="129"/>
      <c r="S4" s="129"/>
      <c r="T4" s="129"/>
      <c r="U4" s="129"/>
      <c r="V4" s="129"/>
      <c r="W4" s="129"/>
      <c r="X4" s="129"/>
      <c r="Y4" s="129"/>
      <c r="Z4" s="129"/>
      <c r="AE4" t="s">
        <v>439</v>
      </c>
      <c r="AF4" s="106" t="s">
        <v>470</v>
      </c>
      <c r="AG4" t="s">
        <v>471</v>
      </c>
    </row>
    <row r="5" spans="1:50" x14ac:dyDescent="0.35">
      <c r="B5" s="129"/>
      <c r="F5" s="407" t="s">
        <v>472</v>
      </c>
      <c r="G5" s="407"/>
      <c r="H5" s="407"/>
      <c r="I5" s="407"/>
      <c r="J5" s="407"/>
      <c r="K5" s="407"/>
      <c r="L5" s="407"/>
      <c r="M5" s="407"/>
      <c r="N5" s="407"/>
      <c r="O5" s="407"/>
      <c r="P5" s="407"/>
      <c r="Q5" s="407"/>
      <c r="R5" s="407"/>
      <c r="S5" s="407"/>
      <c r="T5" s="407"/>
      <c r="U5" s="407"/>
      <c r="V5" s="407"/>
      <c r="W5" s="407"/>
      <c r="X5" s="407"/>
      <c r="Y5" s="407"/>
      <c r="Z5" s="407"/>
      <c r="AA5" s="407"/>
      <c r="AB5" s="407"/>
      <c r="AC5" s="407"/>
      <c r="AD5" s="407"/>
    </row>
    <row r="6" spans="1:50" x14ac:dyDescent="0.35">
      <c r="A6" s="128"/>
      <c r="B6" s="129"/>
      <c r="F6" s="130">
        <v>42522</v>
      </c>
      <c r="G6" s="130">
        <v>42614</v>
      </c>
      <c r="H6" s="130">
        <v>42705</v>
      </c>
      <c r="I6" s="130">
        <v>42795</v>
      </c>
      <c r="J6" s="131" t="s">
        <v>473</v>
      </c>
      <c r="K6" s="131" t="s">
        <v>474</v>
      </c>
      <c r="L6" s="131" t="s">
        <v>475</v>
      </c>
      <c r="M6" s="131" t="s">
        <v>476</v>
      </c>
      <c r="N6" s="131" t="s">
        <v>477</v>
      </c>
      <c r="O6" s="130">
        <v>43344</v>
      </c>
      <c r="P6" s="130">
        <v>43435</v>
      </c>
      <c r="Q6" s="130">
        <v>43525</v>
      </c>
      <c r="R6" s="131" t="s">
        <v>478</v>
      </c>
      <c r="S6" s="131" t="s">
        <v>479</v>
      </c>
      <c r="T6" s="131" t="s">
        <v>480</v>
      </c>
      <c r="U6" s="131" t="s">
        <v>481</v>
      </c>
      <c r="V6" s="131" t="s">
        <v>482</v>
      </c>
      <c r="W6" s="131" t="s">
        <v>483</v>
      </c>
      <c r="X6" s="131" t="s">
        <v>484</v>
      </c>
      <c r="Y6" s="131" t="s">
        <v>485</v>
      </c>
      <c r="Z6" s="131" t="s">
        <v>486</v>
      </c>
      <c r="AA6" s="131" t="s">
        <v>487</v>
      </c>
      <c r="AB6" s="131" t="s">
        <v>488</v>
      </c>
      <c r="AC6" s="131" t="s">
        <v>489</v>
      </c>
      <c r="AD6" s="131" t="s">
        <v>490</v>
      </c>
      <c r="AE6" s="131" t="s">
        <v>491</v>
      </c>
      <c r="AF6" s="131" t="s">
        <v>492</v>
      </c>
      <c r="AG6" s="131" t="s">
        <v>493</v>
      </c>
      <c r="AH6" s="131" t="s">
        <v>494</v>
      </c>
      <c r="AI6" s="131" t="s">
        <v>495</v>
      </c>
      <c r="AJ6" s="131" t="s">
        <v>496</v>
      </c>
      <c r="AK6" s="131" t="s">
        <v>497</v>
      </c>
      <c r="AL6" s="131" t="s">
        <v>498</v>
      </c>
      <c r="AM6" s="131" t="s">
        <v>499</v>
      </c>
      <c r="AN6" s="131" t="s">
        <v>500</v>
      </c>
      <c r="AO6" s="131" t="s">
        <v>501</v>
      </c>
      <c r="AP6" s="131" t="s">
        <v>502</v>
      </c>
      <c r="AQ6" s="131" t="s">
        <v>503</v>
      </c>
      <c r="AR6" s="131" t="s">
        <v>504</v>
      </c>
      <c r="AS6" s="131" t="s">
        <v>505</v>
      </c>
      <c r="AT6" s="131" t="s">
        <v>506</v>
      </c>
      <c r="AU6" s="131" t="s">
        <v>507</v>
      </c>
      <c r="AV6" s="131" t="s">
        <v>508</v>
      </c>
      <c r="AW6" s="131" t="s">
        <v>509</v>
      </c>
      <c r="AX6" s="131" t="s">
        <v>510</v>
      </c>
    </row>
    <row r="7" spans="1:50" x14ac:dyDescent="0.35">
      <c r="A7" s="132" t="s">
        <v>511</v>
      </c>
      <c r="B7" s="133"/>
      <c r="C7" s="133"/>
      <c r="D7" s="134" t="s">
        <v>512</v>
      </c>
      <c r="E7" s="134"/>
      <c r="F7" s="135">
        <v>982.871126</v>
      </c>
      <c r="G7" s="135">
        <v>986.13376800000003</v>
      </c>
      <c r="H7" s="135">
        <v>990.21207200000003</v>
      </c>
      <c r="I7" s="135">
        <v>1000</v>
      </c>
      <c r="J7" s="135">
        <v>1000</v>
      </c>
      <c r="K7" s="135">
        <v>1004.893964</v>
      </c>
      <c r="L7" s="135">
        <v>1006</v>
      </c>
      <c r="M7" s="135">
        <v>1011</v>
      </c>
      <c r="N7" s="135">
        <v>1015</v>
      </c>
      <c r="O7" s="135">
        <v>1024</v>
      </c>
      <c r="P7" s="135">
        <v>1025</v>
      </c>
      <c r="Q7" s="135">
        <v>1026</v>
      </c>
      <c r="R7" s="135">
        <v>1032</v>
      </c>
      <c r="S7" s="135">
        <v>1039</v>
      </c>
      <c r="T7" s="135">
        <v>1044</v>
      </c>
      <c r="U7" s="135">
        <v>1052</v>
      </c>
      <c r="V7" s="135">
        <v>1047</v>
      </c>
      <c r="W7" s="135">
        <v>1054</v>
      </c>
      <c r="X7" s="135">
        <v>1059</v>
      </c>
      <c r="Y7" s="135">
        <v>1068</v>
      </c>
      <c r="Z7" s="135">
        <v>1082</v>
      </c>
      <c r="AA7" s="135">
        <v>1106</v>
      </c>
      <c r="AB7" s="135">
        <v>1122</v>
      </c>
      <c r="AC7" s="135">
        <v>1142</v>
      </c>
      <c r="AD7" s="135">
        <v>1161</v>
      </c>
    </row>
    <row r="8" spans="1:50" x14ac:dyDescent="0.35">
      <c r="A8" s="136"/>
      <c r="B8" s="137"/>
      <c r="C8" s="137"/>
      <c r="D8" s="128"/>
      <c r="E8" s="128"/>
      <c r="F8" s="138"/>
      <c r="G8" s="138"/>
      <c r="H8" s="138"/>
      <c r="I8" s="138"/>
      <c r="J8" s="138"/>
      <c r="K8" s="138"/>
      <c r="L8" s="138"/>
      <c r="M8" s="138"/>
      <c r="N8" s="138"/>
      <c r="O8" s="138"/>
      <c r="P8" s="138"/>
      <c r="Q8" s="138"/>
      <c r="R8" s="138"/>
      <c r="S8" s="138"/>
      <c r="T8" s="138"/>
      <c r="U8" s="138"/>
      <c r="V8" s="138"/>
      <c r="W8" s="138"/>
      <c r="X8" s="138"/>
      <c r="Y8" s="138"/>
      <c r="Z8" s="138"/>
      <c r="AA8" s="138"/>
      <c r="AB8" s="138"/>
      <c r="AC8" s="138"/>
      <c r="AD8" s="138"/>
    </row>
    <row r="9" spans="1:50" x14ac:dyDescent="0.35">
      <c r="A9" t="s">
        <v>513</v>
      </c>
      <c r="J9" s="115">
        <f>AVERAGE(G7:J7)</f>
        <v>994.08645999999999</v>
      </c>
      <c r="N9" s="115">
        <f>AVERAGE(K7:N7)</f>
        <v>1009.223491</v>
      </c>
      <c r="R9" s="115">
        <f>AVERAGE(O7:R7)</f>
        <v>1026.75</v>
      </c>
      <c r="V9" s="115">
        <f>AVERAGE(S7:V7)</f>
        <v>1045.5</v>
      </c>
      <c r="Z9" s="115">
        <f>AVERAGE(W7:Z7)</f>
        <v>1065.75</v>
      </c>
      <c r="AD9" s="115">
        <f>AVERAGE(AA7:AD7)</f>
        <v>1132.75</v>
      </c>
    </row>
    <row r="10" spans="1:50" x14ac:dyDescent="0.35">
      <c r="A10" t="s">
        <v>514</v>
      </c>
      <c r="N10" s="101">
        <f>N7/J7-1</f>
        <v>1.4999999999999902E-2</v>
      </c>
      <c r="O10" s="101"/>
      <c r="P10" s="101"/>
      <c r="Q10" s="101"/>
      <c r="R10" s="101">
        <f>R7/N7-1</f>
        <v>1.6748768472906406E-2</v>
      </c>
      <c r="S10" s="101"/>
      <c r="T10" s="101"/>
      <c r="U10" s="101"/>
      <c r="V10" s="101">
        <f>V7/R7-1</f>
        <v>1.4534883720930258E-2</v>
      </c>
      <c r="W10" s="101"/>
      <c r="X10" s="101"/>
      <c r="Y10" s="101"/>
      <c r="Z10" s="101">
        <f>Z7/V7-1</f>
        <v>3.3428844317096473E-2</v>
      </c>
      <c r="AA10" s="101"/>
      <c r="AB10" s="101"/>
      <c r="AC10" s="101"/>
      <c r="AD10" s="101">
        <f>AD7/Z7-1</f>
        <v>7.3012939001848354E-2</v>
      </c>
      <c r="AH10" s="20">
        <v>6.4000000000000001E-2</v>
      </c>
      <c r="AL10" s="20">
        <v>3.5000000000000003E-2</v>
      </c>
      <c r="AP10" s="20">
        <v>2.5000000000000001E-2</v>
      </c>
      <c r="AT10" s="20">
        <v>0.02</v>
      </c>
      <c r="AX10" s="20">
        <v>0.02</v>
      </c>
    </row>
    <row r="11" spans="1:50" x14ac:dyDescent="0.35">
      <c r="A11" s="152" t="s">
        <v>581</v>
      </c>
      <c r="AD11" s="61"/>
    </row>
    <row r="12" spans="1:50" s="127" customFormat="1" x14ac:dyDescent="0.35">
      <c r="A12" s="139" t="s">
        <v>515</v>
      </c>
    </row>
    <row r="13" spans="1:50" x14ac:dyDescent="0.35">
      <c r="A13" s="140" t="s">
        <v>516</v>
      </c>
    </row>
    <row r="14" spans="1:50" x14ac:dyDescent="0.35">
      <c r="F14" s="407" t="s">
        <v>472</v>
      </c>
      <c r="G14" s="407"/>
      <c r="H14" s="407"/>
      <c r="I14" s="407"/>
      <c r="J14" s="407"/>
      <c r="K14" s="407"/>
      <c r="L14" s="407"/>
      <c r="M14" s="407"/>
      <c r="N14" s="407"/>
      <c r="O14" s="407"/>
      <c r="P14" s="407"/>
      <c r="Q14" s="407"/>
      <c r="R14" s="407"/>
      <c r="S14" s="407"/>
      <c r="T14" s="407"/>
      <c r="U14" s="407"/>
      <c r="V14" s="407"/>
      <c r="W14" s="407"/>
      <c r="X14" s="407"/>
      <c r="Y14" s="407"/>
      <c r="Z14" s="407"/>
      <c r="AA14" s="407"/>
      <c r="AB14" s="407"/>
      <c r="AC14" s="407"/>
      <c r="AD14" s="407"/>
    </row>
    <row r="15" spans="1:50" x14ac:dyDescent="0.35">
      <c r="F15" s="130">
        <v>42522</v>
      </c>
      <c r="G15" s="130">
        <v>42614</v>
      </c>
      <c r="H15" s="130">
        <v>42705</v>
      </c>
      <c r="I15" s="130">
        <v>42795</v>
      </c>
      <c r="J15" s="131" t="s">
        <v>473</v>
      </c>
      <c r="K15" s="131" t="s">
        <v>474</v>
      </c>
      <c r="L15" s="131" t="s">
        <v>475</v>
      </c>
      <c r="M15" s="131" t="s">
        <v>476</v>
      </c>
      <c r="N15" s="131" t="s">
        <v>477</v>
      </c>
      <c r="O15" s="130">
        <v>43344</v>
      </c>
      <c r="P15" s="130">
        <v>43435</v>
      </c>
      <c r="Q15" s="130">
        <v>43525</v>
      </c>
      <c r="R15" s="131" t="s">
        <v>478</v>
      </c>
      <c r="S15" s="131" t="s">
        <v>479</v>
      </c>
      <c r="T15" s="131" t="s">
        <v>480</v>
      </c>
      <c r="U15" s="131" t="s">
        <v>481</v>
      </c>
      <c r="V15" s="131" t="s">
        <v>482</v>
      </c>
      <c r="W15" s="131" t="s">
        <v>483</v>
      </c>
      <c r="X15" s="131" t="s">
        <v>484</v>
      </c>
      <c r="Y15" s="131" t="s">
        <v>485</v>
      </c>
      <c r="Z15" s="131" t="s">
        <v>486</v>
      </c>
      <c r="AA15" s="131" t="s">
        <v>487</v>
      </c>
      <c r="AB15" s="131" t="s">
        <v>488</v>
      </c>
      <c r="AC15" s="131" t="s">
        <v>489</v>
      </c>
      <c r="AD15" s="131" t="s">
        <v>490</v>
      </c>
    </row>
    <row r="16" spans="1:50" s="43" customFormat="1" x14ac:dyDescent="0.35">
      <c r="A16" s="141" t="s">
        <v>511</v>
      </c>
      <c r="B16" s="142"/>
      <c r="C16" s="142"/>
      <c r="D16" s="143" t="s">
        <v>517</v>
      </c>
      <c r="E16" s="144"/>
      <c r="F16" s="297">
        <v>1452</v>
      </c>
      <c r="G16" s="297">
        <v>1464</v>
      </c>
      <c r="H16" s="297">
        <v>1480</v>
      </c>
      <c r="I16" s="297">
        <v>1486</v>
      </c>
      <c r="J16" s="297">
        <v>1499</v>
      </c>
      <c r="K16" s="297">
        <v>1507</v>
      </c>
      <c r="L16" s="297">
        <v>1519</v>
      </c>
      <c r="M16" s="297">
        <v>1524</v>
      </c>
      <c r="N16" s="297">
        <v>1536</v>
      </c>
      <c r="O16" s="297">
        <v>1554</v>
      </c>
      <c r="P16" s="297">
        <v>1561</v>
      </c>
      <c r="Q16" s="297">
        <v>1569</v>
      </c>
      <c r="R16" s="297">
        <v>1583</v>
      </c>
      <c r="S16" s="297">
        <v>1596</v>
      </c>
      <c r="T16" s="297">
        <v>1604</v>
      </c>
      <c r="U16" s="297">
        <v>1614</v>
      </c>
      <c r="V16" s="297">
        <v>1619</v>
      </c>
      <c r="W16" s="297">
        <v>1624</v>
      </c>
      <c r="X16" s="297">
        <v>1634</v>
      </c>
      <c r="Y16" s="297">
        <v>1644</v>
      </c>
      <c r="Z16" s="297">
        <v>1692</v>
      </c>
      <c r="AA16" s="297">
        <v>1734</v>
      </c>
      <c r="AB16" s="297">
        <v>1785</v>
      </c>
      <c r="AC16" s="297">
        <v>1835</v>
      </c>
      <c r="AD16" s="297">
        <v>1903</v>
      </c>
    </row>
    <row r="17" spans="1:30" s="43" customFormat="1" x14ac:dyDescent="0.35">
      <c r="A17" s="146"/>
      <c r="B17" s="147"/>
      <c r="C17" s="147"/>
      <c r="D17" s="148"/>
      <c r="F17" s="145"/>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c r="AD17" s="145"/>
    </row>
    <row r="18" spans="1:30" x14ac:dyDescent="0.35">
      <c r="A18" t="s">
        <v>513</v>
      </c>
      <c r="J18" s="115">
        <f>AVERAGE(G16:J16)</f>
        <v>1482.25</v>
      </c>
      <c r="N18" s="115">
        <f>AVERAGE(K16:N16)</f>
        <v>1521.5</v>
      </c>
      <c r="R18" s="115">
        <f>AVERAGE(O16:R16)</f>
        <v>1566.75</v>
      </c>
      <c r="V18" s="115">
        <f>AVERAGE(S16:V16)</f>
        <v>1608.25</v>
      </c>
      <c r="Z18" s="115">
        <f>AVERAGE(W16:Z16)</f>
        <v>1648.5</v>
      </c>
      <c r="AD18" s="115">
        <f>AVERAGE(AA16:AD16)</f>
        <v>1814.25</v>
      </c>
    </row>
    <row r="19" spans="1:30" x14ac:dyDescent="0.35">
      <c r="A19" t="s">
        <v>514</v>
      </c>
      <c r="N19" s="101">
        <f>N16/J16-1</f>
        <v>2.4683122081387676E-2</v>
      </c>
      <c r="R19" s="101">
        <f>R16/N16-1</f>
        <v>3.0598958333333259E-2</v>
      </c>
      <c r="V19" s="101">
        <f>V16/R16-1</f>
        <v>2.2741629816803499E-2</v>
      </c>
      <c r="Z19" s="101">
        <f>Z16/V16-1</f>
        <v>4.5089561457689831E-2</v>
      </c>
      <c r="AD19" s="101">
        <f>AD16/Z16-1</f>
        <v>0.12470449172576825</v>
      </c>
    </row>
    <row r="21" spans="1:30" x14ac:dyDescent="0.35">
      <c r="N21" s="20"/>
      <c r="R21" s="20"/>
      <c r="V21" s="20"/>
      <c r="Z21" s="20"/>
      <c r="AD21" s="20"/>
    </row>
    <row r="22" spans="1:30" x14ac:dyDescent="0.35">
      <c r="Z22" s="20"/>
      <c r="AD22" s="20"/>
    </row>
    <row r="32" spans="1:30" x14ac:dyDescent="0.35">
      <c r="M32" s="149"/>
    </row>
    <row r="33" spans="13:13" x14ac:dyDescent="0.35">
      <c r="M33" s="149"/>
    </row>
    <row r="34" spans="13:13" x14ac:dyDescent="0.35">
      <c r="M34" s="149"/>
    </row>
  </sheetData>
  <sheetProtection algorithmName="SHA-512" hashValue="BzTbVtCnXuAKJGuNyNqb3Tu27ogKqJJElgUfmqLhIRl9Ad7CLra4G816t2LgATMohHbQZ2HM29kfvQfcj4PyAQ==" saltValue="iYtDO8nHAIcHGQVvK9w5FQ==" spinCount="100000" sheet="1" objects="1" scenarios="1"/>
  <mergeCells count="2">
    <mergeCell ref="F5:AD5"/>
    <mergeCell ref="F14:AD14"/>
  </mergeCells>
  <phoneticPr fontId="16" type="noConversion"/>
  <hyperlinks>
    <hyperlink ref="AF4" r:id="rId1" xr:uid="{993F39ED-BCB0-488F-B3FD-F89174F1F2B2}"/>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399D9-0F90-4D5F-95AD-8F154FEDD9BB}">
  <dimension ref="A1:E78"/>
  <sheetViews>
    <sheetView topLeftCell="A28" zoomScaleNormal="100" workbookViewId="0">
      <selection sqref="A1:XFD1048576"/>
    </sheetView>
  </sheetViews>
  <sheetFormatPr defaultColWidth="8.58203125" defaultRowHeight="18.5" x14ac:dyDescent="0.45"/>
  <cols>
    <col min="1" max="1" width="81.5" customWidth="1"/>
    <col min="2" max="2" width="18.08203125" bestFit="1" customWidth="1"/>
    <col min="3" max="3" width="16.08203125" style="244" bestFit="1" customWidth="1"/>
  </cols>
  <sheetData>
    <row r="1" spans="1:3" ht="26" x14ac:dyDescent="0.6">
      <c r="A1" s="7" t="s">
        <v>556</v>
      </c>
    </row>
    <row r="2" spans="1:3" ht="26" x14ac:dyDescent="0.6">
      <c r="A2" s="7"/>
    </row>
    <row r="3" spans="1:3" ht="326" customHeight="1" x14ac:dyDescent="0.35">
      <c r="A3" s="247" t="s">
        <v>579</v>
      </c>
      <c r="C3" s="246"/>
    </row>
    <row r="4" spans="1:3" ht="26.5" thickBot="1" x14ac:dyDescent="0.65">
      <c r="A4" s="7"/>
    </row>
    <row r="5" spans="1:3" x14ac:dyDescent="0.45">
      <c r="A5" s="269" t="s">
        <v>557</v>
      </c>
      <c r="B5" s="36"/>
    </row>
    <row r="6" spans="1:3" x14ac:dyDescent="0.45">
      <c r="A6" s="17"/>
      <c r="B6" s="30"/>
    </row>
    <row r="7" spans="1:3" ht="15.5" x14ac:dyDescent="0.35">
      <c r="A7" s="17" t="s">
        <v>359</v>
      </c>
      <c r="B7" s="214">
        <f>Assumptions!C100</f>
        <v>282899892.1551702</v>
      </c>
      <c r="C7"/>
    </row>
    <row r="8" spans="1:3" ht="15.5" x14ac:dyDescent="0.35">
      <c r="A8" s="17" t="s">
        <v>360</v>
      </c>
      <c r="B8" s="207">
        <v>0.7</v>
      </c>
      <c r="C8"/>
    </row>
    <row r="9" spans="1:3" ht="15.5" x14ac:dyDescent="0.35">
      <c r="A9" s="17"/>
      <c r="B9" s="208"/>
      <c r="C9"/>
    </row>
    <row r="10" spans="1:3" ht="15.5" x14ac:dyDescent="0.35">
      <c r="A10" s="17" t="s">
        <v>577</v>
      </c>
      <c r="B10" s="209">
        <f>Assumptions!C302</f>
        <v>378381.6266266412</v>
      </c>
      <c r="C10"/>
    </row>
    <row r="11" spans="1:3" ht="15.5" x14ac:dyDescent="0.35">
      <c r="A11" s="17" t="s">
        <v>362</v>
      </c>
      <c r="B11" s="210">
        <v>2.7</v>
      </c>
      <c r="C11"/>
    </row>
    <row r="12" spans="1:3" ht="15.5" x14ac:dyDescent="0.35">
      <c r="A12" s="17" t="s">
        <v>578</v>
      </c>
      <c r="B12" s="209">
        <f>B10/B11</f>
        <v>140141.34319505229</v>
      </c>
      <c r="C12"/>
    </row>
    <row r="13" spans="1:3" ht="15.5" x14ac:dyDescent="0.35">
      <c r="A13" s="17"/>
      <c r="B13" s="270"/>
      <c r="C13"/>
    </row>
    <row r="14" spans="1:3" ht="15.5" x14ac:dyDescent="0.35">
      <c r="A14" s="16" t="s">
        <v>558</v>
      </c>
      <c r="B14" s="211">
        <f>(B7*B8)/B12</f>
        <v>1413.0728305707476</v>
      </c>
      <c r="C14"/>
    </row>
    <row r="15" spans="1:3" ht="16" thickBot="1" x14ac:dyDescent="0.4">
      <c r="A15" s="18"/>
      <c r="B15" s="14"/>
      <c r="C15"/>
    </row>
    <row r="16" spans="1:3" ht="15.5" x14ac:dyDescent="0.35">
      <c r="A16" s="269" t="s">
        <v>559</v>
      </c>
      <c r="B16" s="30"/>
      <c r="C16"/>
    </row>
    <row r="17" spans="1:3" ht="15.5" x14ac:dyDescent="0.35">
      <c r="A17" s="17"/>
      <c r="B17" s="30"/>
      <c r="C17"/>
    </row>
    <row r="18" spans="1:3" ht="15.5" x14ac:dyDescent="0.35">
      <c r="A18" s="17" t="s">
        <v>367</v>
      </c>
      <c r="B18" s="266">
        <f>Assumptions!E100</f>
        <v>320261035.7141186</v>
      </c>
      <c r="C18"/>
    </row>
    <row r="19" spans="1:3" ht="15.5" x14ac:dyDescent="0.35">
      <c r="A19" s="17" t="s">
        <v>360</v>
      </c>
      <c r="B19" s="212">
        <f>B8</f>
        <v>0.7</v>
      </c>
      <c r="C19"/>
    </row>
    <row r="20" spans="1:3" ht="15.5" x14ac:dyDescent="0.35">
      <c r="A20" s="17"/>
      <c r="B20" s="271"/>
      <c r="C20"/>
    </row>
    <row r="21" spans="1:3" ht="15.5" x14ac:dyDescent="0.35">
      <c r="A21" s="17" t="s">
        <v>575</v>
      </c>
      <c r="B21" s="213">
        <f>Assumptions!E302</f>
        <v>392469.71184532397</v>
      </c>
      <c r="C21"/>
    </row>
    <row r="22" spans="1:3" ht="15.5" x14ac:dyDescent="0.35">
      <c r="A22" s="17" t="s">
        <v>362</v>
      </c>
      <c r="B22" s="272">
        <f>B11</f>
        <v>2.7</v>
      </c>
      <c r="C22"/>
    </row>
    <row r="23" spans="1:3" ht="15.5" x14ac:dyDescent="0.35">
      <c r="A23" s="17" t="s">
        <v>576</v>
      </c>
      <c r="B23" s="209">
        <f>B21/B22</f>
        <v>145359.15253530515</v>
      </c>
      <c r="C23"/>
    </row>
    <row r="24" spans="1:3" ht="15.5" x14ac:dyDescent="0.35">
      <c r="A24" s="17"/>
      <c r="B24" s="273"/>
      <c r="C24"/>
    </row>
    <row r="25" spans="1:3" ht="15.5" x14ac:dyDescent="0.35">
      <c r="A25" s="17" t="s">
        <v>370</v>
      </c>
      <c r="B25" s="214">
        <f>(B18*B19)/B23</f>
        <v>1542.2676941201414</v>
      </c>
      <c r="C25"/>
    </row>
    <row r="26" spans="1:3" ht="15.5" x14ac:dyDescent="0.35">
      <c r="A26" s="16"/>
      <c r="B26" s="211"/>
      <c r="C26"/>
    </row>
    <row r="27" spans="1:3" ht="15.5" x14ac:dyDescent="0.35">
      <c r="A27" s="17" t="s">
        <v>564</v>
      </c>
      <c r="B27" s="274">
        <v>1.10124</v>
      </c>
      <c r="C27"/>
    </row>
    <row r="28" spans="1:3" ht="15.5" x14ac:dyDescent="0.35">
      <c r="A28" s="17"/>
      <c r="B28" s="211"/>
      <c r="C28"/>
    </row>
    <row r="29" spans="1:3" ht="15.5" x14ac:dyDescent="0.35">
      <c r="A29" s="16" t="s">
        <v>562</v>
      </c>
      <c r="B29" s="211">
        <f>B25/B27</f>
        <v>1400.4828140279517</v>
      </c>
      <c r="C29"/>
    </row>
    <row r="30" spans="1:3" ht="16" thickBot="1" x14ac:dyDescent="0.4">
      <c r="A30" s="17"/>
      <c r="B30" s="30"/>
      <c r="C30"/>
    </row>
    <row r="31" spans="1:3" ht="15.5" x14ac:dyDescent="0.35">
      <c r="A31" s="269" t="s">
        <v>560</v>
      </c>
      <c r="B31" s="36"/>
      <c r="C31"/>
    </row>
    <row r="32" spans="1:3" ht="15.5" x14ac:dyDescent="0.35">
      <c r="A32" s="17"/>
      <c r="B32" s="30"/>
      <c r="C32"/>
    </row>
    <row r="33" spans="1:3" ht="15.5" x14ac:dyDescent="0.35">
      <c r="A33" s="17" t="s">
        <v>371</v>
      </c>
      <c r="B33" s="214">
        <f>'Profit and Loss'!O3</f>
        <v>622230558.67007887</v>
      </c>
      <c r="C33"/>
    </row>
    <row r="34" spans="1:3" ht="15.5" x14ac:dyDescent="0.35">
      <c r="A34" s="17" t="str">
        <f>A8</f>
        <v>Assumed revenue split to households</v>
      </c>
      <c r="B34" s="207">
        <f>B8</f>
        <v>0.7</v>
      </c>
      <c r="C34"/>
    </row>
    <row r="35" spans="1:3" ht="15.5" x14ac:dyDescent="0.35">
      <c r="A35" s="17"/>
      <c r="B35" s="270"/>
      <c r="C35"/>
    </row>
    <row r="36" spans="1:3" ht="15.5" x14ac:dyDescent="0.35">
      <c r="A36" s="17" t="s">
        <v>574</v>
      </c>
      <c r="B36" s="209">
        <f>Assumptions!O302</f>
        <v>471179.81734902348</v>
      </c>
      <c r="C36"/>
    </row>
    <row r="37" spans="1:3" ht="15.5" x14ac:dyDescent="0.35">
      <c r="A37" s="17" t="str">
        <f>A11</f>
        <v>Assumed average occupancy rate per household</v>
      </c>
      <c r="B37" s="210">
        <f>B11</f>
        <v>2.7</v>
      </c>
      <c r="C37"/>
    </row>
    <row r="38" spans="1:3" ht="15.5" x14ac:dyDescent="0.35">
      <c r="A38" s="17" t="s">
        <v>372</v>
      </c>
      <c r="B38" s="209">
        <f>B36/B37</f>
        <v>174511.04346260129</v>
      </c>
      <c r="C38"/>
    </row>
    <row r="39" spans="1:3" ht="15.5" x14ac:dyDescent="0.35">
      <c r="A39" s="17"/>
      <c r="B39" s="270"/>
      <c r="C39"/>
    </row>
    <row r="40" spans="1:3" ht="15.5" x14ac:dyDescent="0.35">
      <c r="A40" s="17" t="s">
        <v>374</v>
      </c>
      <c r="B40" s="214">
        <f>(B33*B34)/B38</f>
        <v>2495.8958609539145</v>
      </c>
      <c r="C40"/>
    </row>
    <row r="41" spans="1:3" ht="15.5" x14ac:dyDescent="0.35">
      <c r="A41" s="17"/>
      <c r="B41" s="214"/>
      <c r="C41"/>
    </row>
    <row r="42" spans="1:3" ht="15.5" x14ac:dyDescent="0.35">
      <c r="A42" s="17" t="s">
        <v>564</v>
      </c>
      <c r="B42" s="274">
        <v>1.3489858337763749</v>
      </c>
      <c r="C42"/>
    </row>
    <row r="43" spans="1:3" ht="15.5" x14ac:dyDescent="0.35">
      <c r="A43" s="16"/>
      <c r="B43" s="211"/>
      <c r="C43"/>
    </row>
    <row r="44" spans="1:3" ht="15.5" x14ac:dyDescent="0.35">
      <c r="A44" s="16" t="s">
        <v>563</v>
      </c>
      <c r="B44" s="211">
        <f>B40/B42</f>
        <v>1850.2016837099461</v>
      </c>
      <c r="C44"/>
    </row>
    <row r="45" spans="1:3" ht="16" thickBot="1" x14ac:dyDescent="0.4">
      <c r="A45" s="18"/>
      <c r="B45" s="14"/>
      <c r="C45"/>
    </row>
    <row r="46" spans="1:3" ht="15.5" x14ac:dyDescent="0.35">
      <c r="A46" s="269" t="s">
        <v>566</v>
      </c>
      <c r="B46" s="36"/>
      <c r="C46"/>
    </row>
    <row r="47" spans="1:3" ht="15.5" x14ac:dyDescent="0.35">
      <c r="A47" s="17"/>
      <c r="B47" s="266"/>
      <c r="C47"/>
    </row>
    <row r="48" spans="1:3" ht="15.5" x14ac:dyDescent="0.35">
      <c r="A48" s="17" t="s">
        <v>378</v>
      </c>
      <c r="B48" s="214">
        <f>'Profit and Loss'!AI3</f>
        <v>1989631528.2896969</v>
      </c>
      <c r="C48"/>
    </row>
    <row r="49" spans="1:3" ht="15.5" x14ac:dyDescent="0.35">
      <c r="A49" s="17" t="str">
        <f>A34</f>
        <v>Assumed revenue split to households</v>
      </c>
      <c r="B49" s="207">
        <f>B34</f>
        <v>0.7</v>
      </c>
      <c r="C49"/>
    </row>
    <row r="50" spans="1:3" ht="15.5" x14ac:dyDescent="0.35">
      <c r="A50" s="17"/>
      <c r="B50" s="270"/>
      <c r="C50"/>
    </row>
    <row r="51" spans="1:3" ht="15.5" x14ac:dyDescent="0.35">
      <c r="A51" s="17" t="s">
        <v>379</v>
      </c>
      <c r="B51" s="209">
        <f>Assumptions!AI302</f>
        <v>679121.9154832653</v>
      </c>
      <c r="C51"/>
    </row>
    <row r="52" spans="1:3" ht="15.5" x14ac:dyDescent="0.35">
      <c r="A52" s="17" t="str">
        <f>A37</f>
        <v>Assumed average occupancy rate per household</v>
      </c>
      <c r="B52" s="275">
        <v>2.7</v>
      </c>
      <c r="C52"/>
    </row>
    <row r="53" spans="1:3" ht="15.5" x14ac:dyDescent="0.35">
      <c r="A53" s="17" t="s">
        <v>380</v>
      </c>
      <c r="B53" s="209">
        <f>B51/B52</f>
        <v>251526.63536417231</v>
      </c>
      <c r="C53"/>
    </row>
    <row r="54" spans="1:3" ht="15.5" x14ac:dyDescent="0.35">
      <c r="A54" s="17"/>
      <c r="B54" s="270"/>
      <c r="C54"/>
    </row>
    <row r="55" spans="1:3" ht="15.5" x14ac:dyDescent="0.35">
      <c r="A55" s="17" t="s">
        <v>381</v>
      </c>
      <c r="B55" s="214">
        <f>(B48*B49)/B53</f>
        <v>5537.1554101469574</v>
      </c>
      <c r="C55"/>
    </row>
    <row r="56" spans="1:3" ht="15.5" x14ac:dyDescent="0.35">
      <c r="A56" s="16"/>
      <c r="B56" s="211"/>
      <c r="C56"/>
    </row>
    <row r="57" spans="1:3" ht="15.5" x14ac:dyDescent="0.35">
      <c r="A57" s="17" t="s">
        <v>564</v>
      </c>
      <c r="B57" s="274">
        <v>2.0045219869116941</v>
      </c>
      <c r="C57"/>
    </row>
    <row r="58" spans="1:3" ht="15.5" x14ac:dyDescent="0.35">
      <c r="A58" s="16"/>
      <c r="B58" s="211"/>
      <c r="C58"/>
    </row>
    <row r="59" spans="1:3" ht="15.5" x14ac:dyDescent="0.35">
      <c r="A59" s="16" t="s">
        <v>565</v>
      </c>
      <c r="B59" s="211">
        <f>B55/B57</f>
        <v>2762.3320902944465</v>
      </c>
      <c r="C59"/>
    </row>
    <row r="60" spans="1:3" ht="16" thickBot="1" x14ac:dyDescent="0.4">
      <c r="A60" s="18"/>
      <c r="B60" s="215"/>
      <c r="C60"/>
    </row>
    <row r="63" spans="1:3" ht="15.5" x14ac:dyDescent="0.35">
      <c r="A63" s="26"/>
      <c r="B63" s="111" t="s">
        <v>376</v>
      </c>
      <c r="C63" s="111" t="s">
        <v>377</v>
      </c>
    </row>
    <row r="64" spans="1:3" ht="15.5" x14ac:dyDescent="0.35">
      <c r="A64" s="245" t="s">
        <v>571</v>
      </c>
      <c r="B64" s="287">
        <f>NPC!B29</f>
        <v>1184.2027894791333</v>
      </c>
      <c r="C64" s="287">
        <f ca="1">NPC!B30</f>
        <v>1384.5949748074988</v>
      </c>
    </row>
    <row r="66" spans="1:5" ht="15.5" x14ac:dyDescent="0.35">
      <c r="B66" s="111">
        <v>2022</v>
      </c>
      <c r="C66" s="111">
        <v>2024</v>
      </c>
      <c r="D66" s="111">
        <v>2034</v>
      </c>
      <c r="E66" s="111">
        <v>2054</v>
      </c>
    </row>
    <row r="67" spans="1:5" ht="15.5" x14ac:dyDescent="0.35">
      <c r="A67" s="245" t="s">
        <v>373</v>
      </c>
      <c r="B67" s="276">
        <f>'Model outputs'!B14</f>
        <v>1413.0728305707476</v>
      </c>
      <c r="C67" s="276">
        <f>'Model outputs'!B25</f>
        <v>1542.2676941201414</v>
      </c>
      <c r="D67" s="276">
        <f>'Model outputs'!B40</f>
        <v>2495.8958609539145</v>
      </c>
      <c r="E67" s="1">
        <f>'Model outputs'!B55</f>
        <v>5537.1554101469574</v>
      </c>
    </row>
    <row r="68" spans="1:5" ht="15.5" x14ac:dyDescent="0.35">
      <c r="A68" s="245" t="s">
        <v>561</v>
      </c>
      <c r="B68" s="267">
        <f>B14</f>
        <v>1413.0728305707476</v>
      </c>
      <c r="C68" s="267">
        <f>B29</f>
        <v>1400.4828140279517</v>
      </c>
      <c r="D68" s="267">
        <f>B44</f>
        <v>1850.2016837099461</v>
      </c>
      <c r="E68" s="267">
        <f>B59</f>
        <v>2762.3320902944465</v>
      </c>
    </row>
    <row r="74" spans="1:5" x14ac:dyDescent="0.45">
      <c r="B74" s="268"/>
    </row>
    <row r="75" spans="1:5" x14ac:dyDescent="0.45">
      <c r="B75" s="268"/>
    </row>
    <row r="76" spans="1:5" x14ac:dyDescent="0.45">
      <c r="B76" s="268"/>
    </row>
    <row r="77" spans="1:5" x14ac:dyDescent="0.45">
      <c r="B77" s="268"/>
    </row>
    <row r="78" spans="1:5" x14ac:dyDescent="0.45">
      <c r="B78" s="268"/>
    </row>
  </sheetData>
  <sheetProtection algorithmName="SHA-512" hashValue="JlMHmL0WkBOyWS35uJcPYPJ7OruK79oQfmqW+le9q5HYhx2ZMiUmRlnXJo8f3lfHgP6k6/Rxqk/mwMwdVp6Ikw==" saltValue="lW8+kztlSFmRyAeezyqVmw==" spinCount="100000" sheet="1" objects="1" scenarios="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7D162-69F8-4B24-B62E-28ABFE5E44B1}">
  <sheetPr filterMode="1"/>
  <dimension ref="A1:BX559"/>
  <sheetViews>
    <sheetView zoomScaleNormal="100" workbookViewId="0">
      <pane xSplit="1" ySplit="9" topLeftCell="B10" activePane="bottomRight" state="frozen"/>
      <selection sqref="A1:XFD1048576"/>
      <selection pane="topRight" sqref="A1:XFD1048576"/>
      <selection pane="bottomLeft" sqref="A1:XFD1048576"/>
      <selection pane="bottomRight" sqref="A1:XFD1048576"/>
    </sheetView>
  </sheetViews>
  <sheetFormatPr defaultRowHeight="15.75" customHeight="1" outlineLevelCol="1" x14ac:dyDescent="0.35"/>
  <cols>
    <col min="1" max="1" width="20.33203125" style="26" bestFit="1" customWidth="1"/>
    <col min="2" max="2" width="9" customWidth="1"/>
    <col min="3" max="3" width="17.83203125" customWidth="1"/>
    <col min="4" max="4" width="30.58203125" bestFit="1" customWidth="1"/>
    <col min="5" max="5" width="30.08203125" style="48" hidden="1" customWidth="1" outlineLevel="1"/>
    <col min="6" max="6" width="27.33203125" style="48" hidden="1" customWidth="1" outlineLevel="1"/>
    <col min="7" max="7" width="22.25" style="48" hidden="1" customWidth="1" outlineLevel="1"/>
    <col min="8" max="8" width="18.83203125" style="48" hidden="1" customWidth="1" outlineLevel="1"/>
    <col min="9" max="9" width="28.33203125" style="48" hidden="1" customWidth="1" outlineLevel="1"/>
    <col min="10" max="10" width="20.08203125" style="48" hidden="1" customWidth="1" outlineLevel="1"/>
    <col min="11" max="11" width="17.25" style="48" hidden="1" customWidth="1" outlineLevel="1"/>
    <col min="12" max="12" width="15.83203125" style="48" hidden="1" customWidth="1" outlineLevel="1"/>
    <col min="13" max="14" width="16.5" style="48" hidden="1" customWidth="1" outlineLevel="1"/>
    <col min="15" max="15" width="22.25" style="48" customWidth="1" collapsed="1"/>
    <col min="16" max="27" width="16.5" style="48" hidden="1" customWidth="1" outlineLevel="1"/>
    <col min="28" max="28" width="16.5" style="48" customWidth="1" collapsed="1"/>
    <col min="29" max="29" width="16.5" style="48" customWidth="1"/>
    <col min="30" max="31" width="16.5" style="48" hidden="1" customWidth="1" outlineLevel="1"/>
    <col min="32" max="32" width="17.25" hidden="1" customWidth="1" outlineLevel="1"/>
    <col min="33" max="33" width="20.58203125" customWidth="1" collapsed="1"/>
    <col min="34" max="34" width="15.58203125" style="26" customWidth="1"/>
    <col min="35" max="35" width="20.58203125" style="26" customWidth="1"/>
    <col min="36" max="36" width="20.33203125" style="26" customWidth="1"/>
    <col min="37" max="37" width="20.75" style="26" customWidth="1"/>
    <col min="38" max="38" width="14.08203125" style="26" customWidth="1"/>
    <col min="39" max="39" width="19.08203125" style="26" customWidth="1"/>
    <col min="40" max="40" width="22" style="26" customWidth="1"/>
    <col min="41" max="44" width="16.83203125" style="26" customWidth="1"/>
    <col min="45" max="47" width="20.33203125" style="26" customWidth="1"/>
    <col min="48" max="50" width="16.83203125" style="26" customWidth="1"/>
    <col min="51" max="51" width="14.58203125" customWidth="1"/>
    <col min="52" max="52" width="19.58203125" bestFit="1" customWidth="1"/>
    <col min="53" max="57" width="19.58203125" customWidth="1"/>
    <col min="58" max="58" width="18.08203125" customWidth="1"/>
    <col min="59" max="61" width="19.58203125" customWidth="1"/>
    <col min="62" max="63" width="15.58203125" customWidth="1"/>
    <col min="64" max="64" width="15.75" customWidth="1"/>
    <col min="65" max="65" width="26.08203125" customWidth="1"/>
    <col min="66" max="66" width="16.5" bestFit="1" customWidth="1"/>
    <col min="67" max="67" width="16.5" customWidth="1"/>
    <col min="68" max="70" width="19.5" style="26" customWidth="1"/>
    <col min="71" max="71" width="22.33203125" style="26" customWidth="1"/>
    <col min="72" max="72" width="17.83203125" customWidth="1"/>
    <col min="73" max="73" width="23.58203125" bestFit="1" customWidth="1"/>
    <col min="74" max="74" width="23.58203125" style="26" customWidth="1"/>
    <col min="75" max="76" width="23.33203125" style="26" bestFit="1" customWidth="1"/>
    <col min="77" max="77" width="18.83203125" bestFit="1" customWidth="1"/>
  </cols>
  <sheetData>
    <row r="1" spans="1:76" ht="15.5" x14ac:dyDescent="0.35">
      <c r="BK1" s="167"/>
      <c r="BL1" s="168"/>
      <c r="BT1" s="25" t="s">
        <v>19</v>
      </c>
      <c r="BU1" s="25" t="s">
        <v>20</v>
      </c>
      <c r="BV1" s="58" t="s">
        <v>21</v>
      </c>
      <c r="BW1" s="26" t="s">
        <v>22</v>
      </c>
      <c r="BX1" s="26">
        <v>30</v>
      </c>
    </row>
    <row r="2" spans="1:76" ht="15.5" x14ac:dyDescent="0.35">
      <c r="BF2" s="159"/>
      <c r="BG2" s="160"/>
      <c r="BL2" s="101"/>
      <c r="BT2" s="25"/>
      <c r="BU2" s="25"/>
      <c r="BV2" s="58"/>
    </row>
    <row r="3" spans="1:76" ht="15.5" x14ac:dyDescent="0.35">
      <c r="BL3" s="101"/>
      <c r="BT3" s="25"/>
      <c r="BU3" s="25"/>
      <c r="BV3" s="58"/>
    </row>
    <row r="4" spans="1:76" ht="15.5" x14ac:dyDescent="0.35">
      <c r="C4" s="24"/>
      <c r="D4" s="24"/>
      <c r="E4" s="102"/>
      <c r="BL4" s="101"/>
      <c r="BM4" s="26"/>
      <c r="BT4" s="25"/>
      <c r="BU4" s="25"/>
      <c r="BV4" s="58"/>
    </row>
    <row r="5" spans="1:76" ht="15.5" x14ac:dyDescent="0.35">
      <c r="AY5" s="295"/>
      <c r="BL5" s="101"/>
      <c r="BT5" s="25"/>
      <c r="BU5" s="25"/>
      <c r="BV5" s="58"/>
    </row>
    <row r="6" spans="1:76" ht="16" thickBot="1" x14ac:dyDescent="0.4">
      <c r="AP6" s="154"/>
      <c r="BB6" s="26"/>
      <c r="BC6" s="26"/>
      <c r="BD6" s="26"/>
      <c r="BL6" s="101"/>
      <c r="BM6" s="169"/>
      <c r="BN6" s="107" t="s">
        <v>23</v>
      </c>
      <c r="BT6" s="25"/>
      <c r="BU6" s="25"/>
      <c r="BV6" s="58"/>
    </row>
    <row r="7" spans="1:76" ht="16" thickBot="1" x14ac:dyDescent="0.4">
      <c r="E7" s="395" t="s">
        <v>24</v>
      </c>
      <c r="F7" s="396"/>
      <c r="G7" s="396"/>
      <c r="H7" s="396"/>
      <c r="I7" s="396"/>
      <c r="J7" s="396"/>
      <c r="K7" s="396"/>
      <c r="L7" s="396"/>
      <c r="M7" s="396"/>
      <c r="N7" s="396"/>
      <c r="O7" s="396"/>
      <c r="P7" s="396"/>
      <c r="Q7" s="396"/>
      <c r="R7" s="396"/>
      <c r="S7" s="396"/>
      <c r="T7" s="396"/>
      <c r="U7" s="396"/>
      <c r="V7" s="396"/>
      <c r="W7" s="396"/>
      <c r="X7" s="396"/>
      <c r="Y7" s="396"/>
      <c r="Z7" s="396"/>
      <c r="AA7" s="397"/>
      <c r="AB7" s="105"/>
      <c r="AC7" s="105"/>
      <c r="AD7" s="105"/>
      <c r="AE7" s="105"/>
      <c r="BA7" s="26"/>
      <c r="BB7" s="26"/>
      <c r="BC7" s="26"/>
      <c r="BD7" s="26"/>
      <c r="BE7" s="26"/>
      <c r="BF7" s="26"/>
      <c r="BG7" s="150"/>
      <c r="BH7" s="150"/>
      <c r="BI7" s="150"/>
      <c r="BJ7" s="26"/>
      <c r="BK7" s="26"/>
      <c r="BL7" s="166"/>
      <c r="BM7" s="26"/>
      <c r="BN7" s="107" t="s">
        <v>23</v>
      </c>
      <c r="BT7" s="25"/>
      <c r="BU7" s="25"/>
      <c r="BV7" s="58"/>
    </row>
    <row r="8" spans="1:76" ht="71.150000000000006" customHeight="1" thickBot="1" x14ac:dyDescent="0.4">
      <c r="E8" s="398" t="s">
        <v>25</v>
      </c>
      <c r="F8" s="399"/>
      <c r="G8" s="399"/>
      <c r="H8" s="399"/>
      <c r="I8" s="399"/>
      <c r="J8" s="399"/>
      <c r="K8" s="399"/>
      <c r="L8" s="399"/>
      <c r="M8" s="402"/>
      <c r="N8" s="398" t="s">
        <v>26</v>
      </c>
      <c r="O8" s="399"/>
      <c r="P8" s="399"/>
      <c r="Q8" s="399"/>
      <c r="R8" s="399"/>
      <c r="S8" s="400"/>
      <c r="T8" s="400"/>
      <c r="U8" s="400"/>
      <c r="V8" s="400"/>
      <c r="W8" s="400"/>
      <c r="X8" s="400"/>
      <c r="Y8" s="400"/>
      <c r="Z8" s="400"/>
      <c r="AA8" s="401"/>
      <c r="AB8" s="88"/>
      <c r="AC8" s="88"/>
      <c r="AD8" s="88"/>
      <c r="AE8" s="88"/>
      <c r="AH8" s="80" t="s">
        <v>27</v>
      </c>
      <c r="AI8" s="80" t="s">
        <v>28</v>
      </c>
      <c r="AJ8" s="80" t="s">
        <v>29</v>
      </c>
      <c r="AK8" s="90" t="s">
        <v>30</v>
      </c>
      <c r="AL8" s="80" t="s">
        <v>31</v>
      </c>
      <c r="AM8" s="78" t="s">
        <v>32</v>
      </c>
      <c r="AN8" s="78" t="s">
        <v>33</v>
      </c>
      <c r="AO8" s="78" t="s">
        <v>34</v>
      </c>
      <c r="AP8" s="78" t="s">
        <v>35</v>
      </c>
      <c r="AQ8" s="78" t="s">
        <v>36</v>
      </c>
      <c r="AR8" s="78" t="s">
        <v>37</v>
      </c>
      <c r="AS8" s="78" t="s">
        <v>38</v>
      </c>
      <c r="AT8" s="78" t="s">
        <v>39</v>
      </c>
      <c r="AU8" s="78" t="s">
        <v>40</v>
      </c>
      <c r="AV8" s="78" t="s">
        <v>41</v>
      </c>
      <c r="AW8" s="78" t="s">
        <v>42</v>
      </c>
      <c r="AX8" s="78" t="s">
        <v>43</v>
      </c>
      <c r="AY8" s="78" t="s">
        <v>44</v>
      </c>
      <c r="AZ8" s="78" t="s">
        <v>45</v>
      </c>
      <c r="BA8" s="78" t="s">
        <v>46</v>
      </c>
      <c r="BB8" s="78" t="s">
        <v>47</v>
      </c>
      <c r="BC8" s="78" t="s">
        <v>48</v>
      </c>
      <c r="BD8" s="78" t="s">
        <v>49</v>
      </c>
      <c r="BE8" s="78" t="s">
        <v>50</v>
      </c>
      <c r="BF8" s="78" t="s">
        <v>51</v>
      </c>
      <c r="BG8" s="78" t="s">
        <v>52</v>
      </c>
      <c r="BH8" s="78" t="s">
        <v>53</v>
      </c>
      <c r="BI8" s="78"/>
      <c r="BJ8" s="78" t="s">
        <v>54</v>
      </c>
      <c r="BK8" s="78" t="s">
        <v>55</v>
      </c>
      <c r="BL8" s="78"/>
      <c r="BM8" s="90" t="s">
        <v>56</v>
      </c>
      <c r="BN8" s="78" t="s">
        <v>57</v>
      </c>
      <c r="BO8" s="78" t="s">
        <v>543</v>
      </c>
      <c r="BP8" s="78" t="s">
        <v>58</v>
      </c>
      <c r="BQ8" s="78" t="s">
        <v>59</v>
      </c>
      <c r="BR8" s="78" t="s">
        <v>60</v>
      </c>
      <c r="BS8" s="90" t="s">
        <v>61</v>
      </c>
      <c r="BT8" s="78" t="s">
        <v>62</v>
      </c>
      <c r="BU8" s="78" t="s">
        <v>63</v>
      </c>
      <c r="BV8" s="78" t="s">
        <v>64</v>
      </c>
      <c r="BW8" s="78" t="s">
        <v>65</v>
      </c>
      <c r="BX8" s="78" t="s">
        <v>66</v>
      </c>
    </row>
    <row r="9" spans="1:76" ht="73" thickBot="1" x14ac:dyDescent="0.4">
      <c r="A9" s="47" t="s">
        <v>67</v>
      </c>
      <c r="B9" s="8" t="s">
        <v>68</v>
      </c>
      <c r="C9" s="8" t="s">
        <v>69</v>
      </c>
      <c r="D9" s="8" t="s">
        <v>70</v>
      </c>
      <c r="E9" s="91" t="s">
        <v>71</v>
      </c>
      <c r="F9" s="92" t="s">
        <v>72</v>
      </c>
      <c r="G9" s="93" t="s">
        <v>73</v>
      </c>
      <c r="H9" s="93" t="s">
        <v>74</v>
      </c>
      <c r="I9" s="92" t="s">
        <v>75</v>
      </c>
      <c r="J9" s="94" t="s">
        <v>76</v>
      </c>
      <c r="K9" s="94" t="s">
        <v>77</v>
      </c>
      <c r="L9" s="94" t="s">
        <v>78</v>
      </c>
      <c r="M9" s="94" t="s">
        <v>79</v>
      </c>
      <c r="N9" s="95" t="s">
        <v>80</v>
      </c>
      <c r="O9" s="96" t="s">
        <v>81</v>
      </c>
      <c r="P9" s="94" t="s">
        <v>82</v>
      </c>
      <c r="Q9" s="94" t="s">
        <v>83</v>
      </c>
      <c r="R9" s="94" t="s">
        <v>84</v>
      </c>
      <c r="S9" s="97" t="s">
        <v>85</v>
      </c>
      <c r="T9" s="94" t="s">
        <v>86</v>
      </c>
      <c r="U9" s="94" t="s">
        <v>87</v>
      </c>
      <c r="V9" s="94" t="s">
        <v>88</v>
      </c>
      <c r="W9" s="94" t="s">
        <v>89</v>
      </c>
      <c r="X9" s="94" t="s">
        <v>90</v>
      </c>
      <c r="Y9" s="94" t="s">
        <v>91</v>
      </c>
      <c r="Z9" s="94" t="s">
        <v>92</v>
      </c>
      <c r="AA9" s="98" t="s">
        <v>93</v>
      </c>
      <c r="AB9" s="59" t="s">
        <v>94</v>
      </c>
      <c r="AC9" s="59" t="s">
        <v>95</v>
      </c>
      <c r="AD9" s="59" t="s">
        <v>96</v>
      </c>
      <c r="AE9" s="59" t="s">
        <v>97</v>
      </c>
      <c r="AF9" s="59" t="s">
        <v>98</v>
      </c>
      <c r="AG9" s="59" t="s">
        <v>526</v>
      </c>
      <c r="AH9" s="90" t="s">
        <v>99</v>
      </c>
      <c r="AI9" s="90" t="s">
        <v>99</v>
      </c>
      <c r="AJ9" s="90" t="s">
        <v>99</v>
      </c>
      <c r="AK9" s="90" t="s">
        <v>99</v>
      </c>
      <c r="AL9" s="87" t="s">
        <v>100</v>
      </c>
      <c r="AM9" s="78" t="s">
        <v>101</v>
      </c>
      <c r="AN9" s="78" t="s">
        <v>101</v>
      </c>
      <c r="AO9" s="78" t="s">
        <v>100</v>
      </c>
      <c r="AP9" s="78"/>
      <c r="AQ9" s="78"/>
      <c r="AR9" s="78"/>
      <c r="AS9" s="78"/>
      <c r="AT9" s="78"/>
      <c r="AU9" s="78"/>
      <c r="AV9" s="78"/>
      <c r="AW9" s="78"/>
      <c r="AX9" s="78"/>
      <c r="AY9" s="78" t="s">
        <v>102</v>
      </c>
      <c r="AZ9" s="78" t="s">
        <v>103</v>
      </c>
      <c r="BA9" s="78" t="s">
        <v>101</v>
      </c>
      <c r="BB9" s="78"/>
      <c r="BC9" s="78"/>
      <c r="BD9" s="78"/>
      <c r="BE9" s="78"/>
      <c r="BF9" s="78"/>
      <c r="BG9" s="78"/>
      <c r="BH9" s="78"/>
      <c r="BI9" s="78"/>
      <c r="BJ9" s="78" t="s">
        <v>102</v>
      </c>
      <c r="BK9" s="78" t="s">
        <v>104</v>
      </c>
      <c r="BL9" s="78"/>
      <c r="BM9" s="78" t="s">
        <v>105</v>
      </c>
      <c r="BN9" s="78" t="s">
        <v>106</v>
      </c>
      <c r="BO9" s="78" t="s">
        <v>106</v>
      </c>
      <c r="BP9" s="80" t="s">
        <v>107</v>
      </c>
      <c r="BQ9" s="80" t="s">
        <v>107</v>
      </c>
      <c r="BR9" s="80" t="s">
        <v>107</v>
      </c>
      <c r="BS9" s="80" t="s">
        <v>107</v>
      </c>
      <c r="BT9" s="80" t="s">
        <v>108</v>
      </c>
      <c r="BU9" s="80" t="s">
        <v>109</v>
      </c>
      <c r="BV9" s="78" t="s">
        <v>100</v>
      </c>
      <c r="BW9" s="80" t="s">
        <v>110</v>
      </c>
      <c r="BX9" s="78" t="s">
        <v>100</v>
      </c>
    </row>
    <row r="10" spans="1:76" ht="15.5" hidden="1" x14ac:dyDescent="0.35">
      <c r="A10" s="26" t="s">
        <v>112</v>
      </c>
      <c r="B10" s="8"/>
      <c r="C10" s="8"/>
      <c r="D10" s="8"/>
      <c r="E10" s="60"/>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c r="AE10" s="60"/>
      <c r="AH10" s="47"/>
      <c r="AI10" s="47"/>
      <c r="AJ10" s="47"/>
      <c r="AK10" s="47"/>
      <c r="AL10" s="49">
        <v>163000000</v>
      </c>
      <c r="AM10" s="24">
        <v>174000000</v>
      </c>
      <c r="AN10" s="24">
        <v>33000000</v>
      </c>
      <c r="AO10" s="49">
        <f>SUM(AM10:AN10)</f>
        <v>207000000</v>
      </c>
      <c r="AP10" s="49">
        <v>172635000</v>
      </c>
      <c r="AQ10" s="49">
        <v>202895000</v>
      </c>
      <c r="AR10" s="164">
        <f t="shared" ref="AR10:AR41" si="0">AQ10/AP10-1</f>
        <v>0.17528311176760214</v>
      </c>
      <c r="AS10" s="49">
        <v>35254000</v>
      </c>
      <c r="AT10" s="49">
        <v>37402000</v>
      </c>
      <c r="AU10" s="164">
        <f>IFERROR(AT10/AS10-1, 0)</f>
        <v>6.0929256254609321E-2</v>
      </c>
      <c r="AV10" s="49">
        <f t="shared" ref="AV10:AV41" si="1">AM10*(1+AR10)</f>
        <v>204499261.44756278</v>
      </c>
      <c r="AW10" s="165">
        <f t="shared" ref="AW10:AW41" si="2">AN10*(1+AU10)</f>
        <v>35010665.456402108</v>
      </c>
      <c r="AX10" s="49">
        <f t="shared" ref="AX10:AX41" si="3">SUM(AV10:AW10)</f>
        <v>239509926.90396488</v>
      </c>
      <c r="AY10" s="53">
        <f>(122+42)*1000000</f>
        <v>164000000</v>
      </c>
      <c r="AZ10" s="24">
        <v>26849000</v>
      </c>
      <c r="BA10" s="24">
        <v>72000000</v>
      </c>
      <c r="BB10" s="49">
        <v>64039000</v>
      </c>
      <c r="BC10" s="49">
        <v>71259000</v>
      </c>
      <c r="BD10" s="166">
        <v>1.4999999999999999E-2</v>
      </c>
      <c r="BE10" s="166">
        <v>1.6E-2</v>
      </c>
      <c r="BF10" s="49">
        <f>BC10/((1+BD10)*(1+BE10))</f>
        <v>69100306.427213848</v>
      </c>
      <c r="BG10" s="40">
        <f>BF10/BB10-1</f>
        <v>7.9034751123750357E-2</v>
      </c>
      <c r="BH10" s="6">
        <f>BA10*(1+BG10)</f>
        <v>77690502.080910027</v>
      </c>
      <c r="BI10" s="24"/>
      <c r="BJ10" s="24">
        <f>16000*1000</f>
        <v>16000000</v>
      </c>
      <c r="BK10" s="24">
        <v>17000000</v>
      </c>
      <c r="BL10" s="24"/>
      <c r="BM10" s="38">
        <v>2841812174.476306</v>
      </c>
      <c r="BN10" s="3">
        <v>4388570118.3705359</v>
      </c>
      <c r="BO10" s="54"/>
      <c r="BP10" s="53">
        <v>6036599999.999999</v>
      </c>
      <c r="BQ10" s="86">
        <v>7545100000</v>
      </c>
      <c r="BR10" s="86">
        <f>AVERAGE(BP10:BQ10)</f>
        <v>6790850000</v>
      </c>
      <c r="BS10" s="53">
        <v>144881731.08601663</v>
      </c>
      <c r="BT10" s="54">
        <v>0</v>
      </c>
      <c r="BU10" s="54">
        <v>0</v>
      </c>
      <c r="BV10" s="53">
        <v>1488000</v>
      </c>
      <c r="BW10" s="57">
        <v>2.1165487837558006E-2</v>
      </c>
      <c r="BX10" s="83">
        <f t="shared" ref="BX10:BX41" si="4">BV10*(1+BW10)^$BX$1</f>
        <v>2789245.809241029</v>
      </c>
    </row>
    <row r="11" spans="1:76" ht="15.5" hidden="1" x14ac:dyDescent="0.35">
      <c r="A11" s="26" t="s">
        <v>113</v>
      </c>
      <c r="B11" s="8"/>
      <c r="C11" t="s">
        <v>114</v>
      </c>
      <c r="D11" s="8"/>
      <c r="E11" s="60"/>
      <c r="F11" s="60"/>
      <c r="G11" s="60"/>
      <c r="H11" s="60"/>
      <c r="I11" s="60"/>
      <c r="J11" s="60"/>
      <c r="K11" s="60"/>
      <c r="L11" s="60"/>
      <c r="M11" s="60"/>
      <c r="N11" s="60"/>
      <c r="O11" s="60"/>
      <c r="P11" s="60"/>
      <c r="Q11" s="60"/>
      <c r="R11" s="60"/>
      <c r="S11" s="60"/>
      <c r="T11" s="60"/>
      <c r="U11" s="60"/>
      <c r="V11" s="60"/>
      <c r="W11" s="60"/>
      <c r="X11" s="60"/>
      <c r="Y11" s="60"/>
      <c r="Z11" s="60"/>
      <c r="AA11" s="60"/>
      <c r="AB11" s="60"/>
      <c r="AC11" s="60"/>
      <c r="AD11" s="60"/>
      <c r="AE11" s="60"/>
      <c r="AH11" s="47"/>
      <c r="AI11" s="47"/>
      <c r="AJ11" s="47"/>
      <c r="AK11" s="47"/>
      <c r="AL11" s="49">
        <v>752292686.88999999</v>
      </c>
      <c r="AM11" s="49">
        <v>607015000</v>
      </c>
      <c r="AN11" s="49">
        <v>240482488.86000001</v>
      </c>
      <c r="AO11" s="49">
        <f>SUM(AM11:AN11)</f>
        <v>847497488.86000001</v>
      </c>
      <c r="AP11" s="49">
        <v>650000000</v>
      </c>
      <c r="AQ11" s="49">
        <v>799000000</v>
      </c>
      <c r="AR11" s="164">
        <f t="shared" si="0"/>
        <v>0.22923076923076913</v>
      </c>
      <c r="AS11" s="49"/>
      <c r="AT11" s="49"/>
      <c r="AU11" s="164"/>
      <c r="AV11" s="26">
        <f>AM11*(1+AR11)</f>
        <v>746161515.3846153</v>
      </c>
      <c r="AW11" s="165">
        <v>201414081.26347828</v>
      </c>
      <c r="AX11" s="49">
        <f t="shared" si="3"/>
        <v>947575596.64809358</v>
      </c>
      <c r="AY11" s="53">
        <v>752293000</v>
      </c>
      <c r="AZ11" s="24">
        <v>268560308.83789998</v>
      </c>
      <c r="BA11" s="24">
        <f>357993608.783469-39429644.97</f>
        <v>318563963.81346905</v>
      </c>
      <c r="BB11" s="24">
        <v>308920000</v>
      </c>
      <c r="BC11" s="24">
        <v>326280000</v>
      </c>
      <c r="BD11" s="166">
        <v>0.02</v>
      </c>
      <c r="BE11" s="166">
        <v>0.02</v>
      </c>
      <c r="BF11" s="49">
        <f>BC11/((1+BD11)*(1+BE11))</f>
        <v>313610149.94232988</v>
      </c>
      <c r="BG11" s="40">
        <f>BF11/BB11-1</f>
        <v>1.5182409498672333E-2</v>
      </c>
      <c r="BH11" s="6">
        <f>BA11*(1+BG11)</f>
        <v>323400532.36360538</v>
      </c>
      <c r="BI11" s="24"/>
      <c r="BJ11" s="24">
        <f>81688*1000</f>
        <v>81688000</v>
      </c>
      <c r="BK11" s="24">
        <v>94848000</v>
      </c>
      <c r="BL11" s="24"/>
      <c r="BM11" s="38">
        <v>12050402043.995678</v>
      </c>
      <c r="BN11" s="3">
        <v>22240596891.588425</v>
      </c>
      <c r="BO11" s="54"/>
      <c r="BP11" s="53">
        <v>16171446470.130537</v>
      </c>
      <c r="BQ11" s="86">
        <v>16673327334.308329</v>
      </c>
      <c r="BR11" s="86">
        <f t="shared" ref="BR11:BR73" si="5">AVERAGE(BP11:BQ11)</f>
        <v>16422386902.219433</v>
      </c>
      <c r="BS11" s="53">
        <v>329028007.28244239</v>
      </c>
      <c r="BT11" s="54">
        <v>1629000</v>
      </c>
      <c r="BU11" s="54">
        <v>1629000</v>
      </c>
      <c r="BV11" s="53">
        <f>AVERAGE(BT11:BU11)</f>
        <v>1629000</v>
      </c>
      <c r="BW11" s="57">
        <v>2.1211402024470472E-2</v>
      </c>
      <c r="BX11" s="83">
        <f t="shared" si="4"/>
        <v>3057670.8894206514</v>
      </c>
    </row>
    <row r="12" spans="1:76" ht="15.5" hidden="1" x14ac:dyDescent="0.35">
      <c r="A12" s="26" t="s">
        <v>115</v>
      </c>
      <c r="B12" t="s">
        <v>116</v>
      </c>
      <c r="C12" t="s">
        <v>114</v>
      </c>
      <c r="D12" t="s">
        <v>115</v>
      </c>
      <c r="E12" s="60" t="s">
        <v>117</v>
      </c>
      <c r="F12" s="60" t="s">
        <v>117</v>
      </c>
      <c r="G12" s="60" t="s">
        <v>117</v>
      </c>
      <c r="H12" s="60" t="s">
        <v>117</v>
      </c>
      <c r="I12" s="60" t="s">
        <v>117</v>
      </c>
      <c r="J12" s="60" t="s">
        <v>117</v>
      </c>
      <c r="K12" s="60" t="s">
        <v>117</v>
      </c>
      <c r="L12" s="60" t="s">
        <v>117</v>
      </c>
      <c r="M12" s="60" t="s">
        <v>117</v>
      </c>
      <c r="N12" s="60" t="s">
        <v>117</v>
      </c>
      <c r="O12" s="60" t="s">
        <v>117</v>
      </c>
      <c r="P12" s="60" t="s">
        <v>118</v>
      </c>
      <c r="Q12" s="60" t="s">
        <v>117</v>
      </c>
      <c r="R12" s="60" t="s">
        <v>117</v>
      </c>
      <c r="S12" s="60" t="s">
        <v>117</v>
      </c>
      <c r="T12" s="60" t="s">
        <v>117</v>
      </c>
      <c r="U12" s="60" t="s">
        <v>117</v>
      </c>
      <c r="V12" s="60" t="s">
        <v>117</v>
      </c>
      <c r="W12" s="60" t="s">
        <v>117</v>
      </c>
      <c r="X12" s="60" t="s">
        <v>117</v>
      </c>
      <c r="Y12" s="60" t="s">
        <v>117</v>
      </c>
      <c r="Z12" s="60" t="s">
        <v>117</v>
      </c>
      <c r="AA12" s="60" t="s">
        <v>117</v>
      </c>
      <c r="AB12" s="60" t="s">
        <v>117</v>
      </c>
      <c r="AC12" s="60" t="s">
        <v>118</v>
      </c>
      <c r="AD12" s="60" t="s">
        <v>118</v>
      </c>
      <c r="AE12" s="60" t="s">
        <v>118</v>
      </c>
      <c r="AF12" s="60" t="s">
        <v>118</v>
      </c>
      <c r="AG12" s="60" t="s">
        <v>117</v>
      </c>
      <c r="AH12" s="85"/>
      <c r="AI12" s="85"/>
      <c r="AJ12" s="85"/>
      <c r="AK12" s="85"/>
      <c r="AL12" s="49">
        <v>915292686.88999999</v>
      </c>
      <c r="AM12" s="24">
        <f>SUM(AM10:AM11)</f>
        <v>781015000</v>
      </c>
      <c r="AN12" s="24">
        <f>SUM(AN10:AN11)</f>
        <v>273482488.86000001</v>
      </c>
      <c r="AO12" s="49">
        <f t="shared" ref="AO12:AO74" si="6">SUM(AM12:AN12)</f>
        <v>1054497488.86</v>
      </c>
      <c r="AP12" s="24">
        <f>SUM(AP10:AP11)</f>
        <v>822635000</v>
      </c>
      <c r="AQ12" s="24">
        <f>SUM(AQ10:AQ11)</f>
        <v>1001895000</v>
      </c>
      <c r="AR12" s="164">
        <f t="shared" si="0"/>
        <v>0.21790952244920292</v>
      </c>
      <c r="AS12" s="24">
        <f>SUM(AS10:AS11)</f>
        <v>35254000</v>
      </c>
      <c r="AT12" s="24">
        <f>SUM(AT10:AT11)</f>
        <v>37402000</v>
      </c>
      <c r="AU12" s="164">
        <f t="shared" ref="AU12" si="7">AT12/AS12-1</f>
        <v>6.0929256254609321E-2</v>
      </c>
      <c r="AV12" s="49">
        <f>SUM(AV10:AV11)</f>
        <v>950660776.83217812</v>
      </c>
      <c r="AW12" s="165">
        <f>SUM(AW10:AW11)</f>
        <v>236424746.7198804</v>
      </c>
      <c r="AX12" s="49">
        <f>SUM(AX10:AX11)</f>
        <v>1187085523.5520585</v>
      </c>
      <c r="AY12" s="54">
        <f>AY10+AY11</f>
        <v>916293000</v>
      </c>
      <c r="AZ12" s="24">
        <v>295409308.83789998</v>
      </c>
      <c r="BA12" s="24">
        <f>SUM(BA10:BA11)</f>
        <v>390563963.81346905</v>
      </c>
      <c r="BB12" s="24">
        <f t="shared" ref="BB12:BC12" si="8">SUM(BB10:BB11)</f>
        <v>372959000</v>
      </c>
      <c r="BC12" s="24">
        <f t="shared" si="8"/>
        <v>397539000</v>
      </c>
      <c r="BD12" s="158"/>
      <c r="BE12" s="158"/>
      <c r="BF12" s="24">
        <f>SUM(BF10:BF11)</f>
        <v>382710456.36954373</v>
      </c>
      <c r="BG12" s="40">
        <f>BF12/BB12-1</f>
        <v>2.6146188641495982E-2</v>
      </c>
      <c r="BH12" s="6">
        <f>SUM(BH10:BH11)</f>
        <v>401091034.44451541</v>
      </c>
      <c r="BI12" s="24"/>
      <c r="BJ12" s="24">
        <f>BJ10+BJ11</f>
        <v>97688000</v>
      </c>
      <c r="BK12" s="24">
        <f>SUM(BK10:BK11)</f>
        <v>111848000</v>
      </c>
      <c r="BL12" s="24"/>
      <c r="BM12" s="24">
        <f>SUM(BM10:BM11)</f>
        <v>14892214218.471985</v>
      </c>
      <c r="BN12" s="3">
        <v>26629167009.958961</v>
      </c>
      <c r="BO12" s="54">
        <v>30216036399.500858</v>
      </c>
      <c r="BP12" s="53">
        <v>22208046470.130539</v>
      </c>
      <c r="BQ12" s="86">
        <v>24218427334.308327</v>
      </c>
      <c r="BR12" s="86">
        <f t="shared" si="5"/>
        <v>23213236902.219433</v>
      </c>
      <c r="BS12" s="53">
        <v>473909738.36845905</v>
      </c>
      <c r="BT12" s="54">
        <v>1629000</v>
      </c>
      <c r="BU12" s="54">
        <v>1629000</v>
      </c>
      <c r="BV12" s="53">
        <f t="shared" ref="BV12:BV74" si="9">AVERAGE(BT12:BU12)</f>
        <v>1629000</v>
      </c>
      <c r="BW12" s="57">
        <v>2.1211402024470472E-2</v>
      </c>
      <c r="BX12" s="83">
        <f t="shared" si="4"/>
        <v>3057670.8894206514</v>
      </c>
    </row>
    <row r="13" spans="1:76" ht="15.5" hidden="1" x14ac:dyDescent="0.35">
      <c r="A13" s="26" t="s">
        <v>119</v>
      </c>
      <c r="B13" t="s">
        <v>120</v>
      </c>
      <c r="C13" t="s">
        <v>121</v>
      </c>
      <c r="D13" t="s">
        <v>122</v>
      </c>
      <c r="E13" s="60" t="s">
        <v>123</v>
      </c>
      <c r="F13" s="60" t="s">
        <v>124</v>
      </c>
      <c r="G13" s="60" t="s">
        <v>124</v>
      </c>
      <c r="H13" s="60" t="s">
        <v>124</v>
      </c>
      <c r="I13" s="60" t="s">
        <v>125</v>
      </c>
      <c r="J13" s="60" t="s">
        <v>125</v>
      </c>
      <c r="K13" s="60" t="s">
        <v>125</v>
      </c>
      <c r="L13" s="60" t="s">
        <v>118</v>
      </c>
      <c r="M13" s="60" t="s">
        <v>118</v>
      </c>
      <c r="N13" s="60" t="s">
        <v>124</v>
      </c>
      <c r="O13" s="60" t="s">
        <v>126</v>
      </c>
      <c r="P13" s="60" t="s">
        <v>127</v>
      </c>
      <c r="Q13" s="60" t="s">
        <v>125</v>
      </c>
      <c r="R13" s="60" t="s">
        <v>117</v>
      </c>
      <c r="S13" s="60" t="s">
        <v>125</v>
      </c>
      <c r="T13" s="60" t="s">
        <v>125</v>
      </c>
      <c r="U13" s="60" t="s">
        <v>124</v>
      </c>
      <c r="V13" s="60" t="s">
        <v>125</v>
      </c>
      <c r="W13" s="60" t="s">
        <v>125</v>
      </c>
      <c r="X13" s="60" t="s">
        <v>124</v>
      </c>
      <c r="Y13" s="60" t="s">
        <v>125</v>
      </c>
      <c r="Z13" s="60" t="s">
        <v>125</v>
      </c>
      <c r="AA13" s="60" t="s">
        <v>124</v>
      </c>
      <c r="AB13" s="60" t="s">
        <v>124</v>
      </c>
      <c r="AC13" s="60" t="s">
        <v>128</v>
      </c>
      <c r="AD13" s="60" t="s">
        <v>128</v>
      </c>
      <c r="AE13" s="60" t="s">
        <v>129</v>
      </c>
      <c r="AF13" s="60" t="s">
        <v>128</v>
      </c>
      <c r="AG13" s="60" t="s">
        <v>133</v>
      </c>
      <c r="AH13" s="85">
        <v>5239000</v>
      </c>
      <c r="AI13" s="85">
        <v>550000</v>
      </c>
      <c r="AJ13" s="85">
        <v>1108000</v>
      </c>
      <c r="AK13" s="49">
        <v>458000</v>
      </c>
      <c r="AL13" s="49">
        <v>7355000</v>
      </c>
      <c r="AM13" s="24">
        <v>11353000</v>
      </c>
      <c r="AN13" s="24">
        <v>838000</v>
      </c>
      <c r="AO13" s="49">
        <f t="shared" si="6"/>
        <v>12191000</v>
      </c>
      <c r="AP13" s="49">
        <v>11036000</v>
      </c>
      <c r="AQ13" s="49">
        <v>12573000</v>
      </c>
      <c r="AR13" s="164">
        <f t="shared" si="0"/>
        <v>0.13927147517216376</v>
      </c>
      <c r="AS13" s="49">
        <v>503000</v>
      </c>
      <c r="AT13" s="49">
        <v>530000</v>
      </c>
      <c r="AU13" s="164">
        <f>IFERROR(AT13/AS13-1, 0)</f>
        <v>5.3677932405566509E-2</v>
      </c>
      <c r="AV13" s="26">
        <f t="shared" si="1"/>
        <v>12934149.057629576</v>
      </c>
      <c r="AW13" s="165">
        <f t="shared" si="2"/>
        <v>882982.10735586472</v>
      </c>
      <c r="AX13" s="49">
        <f t="shared" si="3"/>
        <v>13817131.164985441</v>
      </c>
      <c r="AY13" s="53">
        <v>10543000</v>
      </c>
      <c r="AZ13" s="24">
        <v>6413000</v>
      </c>
      <c r="BA13" s="24">
        <v>5590000</v>
      </c>
      <c r="BB13" s="49">
        <v>5837000</v>
      </c>
      <c r="BC13" s="49">
        <v>6277000</v>
      </c>
      <c r="BD13" s="166">
        <v>2.9000000000000001E-2</v>
      </c>
      <c r="BE13" s="166">
        <v>2.5000000000000001E-2</v>
      </c>
      <c r="BF13" s="49">
        <f t="shared" ref="BF13:BF74" si="10">BC13/((1+BD13)*(1+BE13))</f>
        <v>5951314.3236388639</v>
      </c>
      <c r="BG13" s="40">
        <f t="shared" ref="BG13:BG74" si="11">BF13/BB13-1</f>
        <v>1.958443098147411E-2</v>
      </c>
      <c r="BH13" s="6">
        <f>BA13*(1+BG13)</f>
        <v>5699476.9691864401</v>
      </c>
      <c r="BI13" s="24"/>
      <c r="BJ13" s="24">
        <v>837000</v>
      </c>
      <c r="BK13" s="24">
        <v>775000</v>
      </c>
      <c r="BL13" s="24"/>
      <c r="BM13" s="38">
        <v>90740634.5</v>
      </c>
      <c r="BN13" s="3">
        <v>1548825581.5571883</v>
      </c>
      <c r="BO13" s="54">
        <v>1141200000</v>
      </c>
      <c r="BP13" s="53">
        <v>334847918.33000004</v>
      </c>
      <c r="BQ13" s="86">
        <v>419041147.9124999</v>
      </c>
      <c r="BR13" s="86">
        <f t="shared" si="5"/>
        <v>376944533.12124997</v>
      </c>
      <c r="BS13" s="53">
        <v>5342640.1417519702</v>
      </c>
      <c r="BT13" s="54">
        <v>23658</v>
      </c>
      <c r="BU13" s="54">
        <v>21990</v>
      </c>
      <c r="BV13" s="53">
        <f t="shared" si="9"/>
        <v>22824</v>
      </c>
      <c r="BW13" s="57">
        <v>6.1818243373799042E-3</v>
      </c>
      <c r="BX13" s="83">
        <f t="shared" si="4"/>
        <v>27459.068322525443</v>
      </c>
    </row>
    <row r="14" spans="1:76" ht="15.5" hidden="1" x14ac:dyDescent="0.35">
      <c r="A14" s="26" t="s">
        <v>130</v>
      </c>
      <c r="B14" t="s">
        <v>120</v>
      </c>
      <c r="C14" s="63" t="s">
        <v>131</v>
      </c>
      <c r="D14" t="s">
        <v>132</v>
      </c>
      <c r="E14" s="60" t="s">
        <v>123</v>
      </c>
      <c r="F14" s="60" t="s">
        <v>124</v>
      </c>
      <c r="G14" s="60" t="s">
        <v>124</v>
      </c>
      <c r="H14" s="60" t="s">
        <v>124</v>
      </c>
      <c r="I14" s="60" t="s">
        <v>125</v>
      </c>
      <c r="J14" s="60" t="s">
        <v>125</v>
      </c>
      <c r="K14" s="60" t="s">
        <v>125</v>
      </c>
      <c r="L14" s="60" t="s">
        <v>118</v>
      </c>
      <c r="M14" s="60" t="s">
        <v>118</v>
      </c>
      <c r="N14" s="60" t="s">
        <v>124</v>
      </c>
      <c r="O14" s="60" t="s">
        <v>126</v>
      </c>
      <c r="P14" s="60" t="s">
        <v>128</v>
      </c>
      <c r="Q14" s="60" t="s">
        <v>125</v>
      </c>
      <c r="R14" s="60" t="s">
        <v>117</v>
      </c>
      <c r="S14" s="60" t="s">
        <v>125</v>
      </c>
      <c r="T14" s="60" t="s">
        <v>124</v>
      </c>
      <c r="U14" s="60" t="s">
        <v>125</v>
      </c>
      <c r="V14" s="60" t="s">
        <v>125</v>
      </c>
      <c r="W14" s="60" t="s">
        <v>124</v>
      </c>
      <c r="X14" s="60" t="s">
        <v>125</v>
      </c>
      <c r="Y14" s="60" t="s">
        <v>125</v>
      </c>
      <c r="Z14" s="60" t="s">
        <v>124</v>
      </c>
      <c r="AA14" s="60" t="s">
        <v>125</v>
      </c>
      <c r="AB14" s="60" t="s">
        <v>124</v>
      </c>
      <c r="AC14" s="60" t="s">
        <v>128</v>
      </c>
      <c r="AD14" s="60" t="s">
        <v>133</v>
      </c>
      <c r="AE14" s="60" t="s">
        <v>134</v>
      </c>
      <c r="AF14" s="60" t="s">
        <v>128</v>
      </c>
      <c r="AG14" s="60" t="s">
        <v>133</v>
      </c>
      <c r="AH14" s="85">
        <v>3041000</v>
      </c>
      <c r="AI14" s="85">
        <v>2630000</v>
      </c>
      <c r="AJ14" s="85">
        <v>18000</v>
      </c>
      <c r="AK14" s="85">
        <v>0</v>
      </c>
      <c r="AL14" s="49">
        <v>5689000</v>
      </c>
      <c r="AM14" s="24">
        <v>6664000</v>
      </c>
      <c r="AN14" s="24">
        <v>0</v>
      </c>
      <c r="AO14" s="49">
        <f t="shared" si="6"/>
        <v>6664000</v>
      </c>
      <c r="AP14" s="49">
        <v>6698000</v>
      </c>
      <c r="AQ14" s="49">
        <v>7336000</v>
      </c>
      <c r="AR14" s="164">
        <f>AQ14/AP14-1</f>
        <v>9.5252314123619009E-2</v>
      </c>
      <c r="AS14" s="49">
        <v>0</v>
      </c>
      <c r="AT14" s="49">
        <v>0</v>
      </c>
      <c r="AU14" s="164">
        <f t="shared" ref="AU14:AU77" si="12">IFERROR(AT14/AS14-1, 0)</f>
        <v>0</v>
      </c>
      <c r="AV14" s="26">
        <f t="shared" si="1"/>
        <v>7298761.4213197967</v>
      </c>
      <c r="AW14" s="165">
        <f t="shared" si="2"/>
        <v>0</v>
      </c>
      <c r="AX14" s="49">
        <f t="shared" si="3"/>
        <v>7298761.4213197967</v>
      </c>
      <c r="AY14" s="54">
        <v>6083000</v>
      </c>
      <c r="AZ14" s="24">
        <v>3234000</v>
      </c>
      <c r="BA14" s="24">
        <v>3861000</v>
      </c>
      <c r="BB14" s="49">
        <v>3771000</v>
      </c>
      <c r="BC14" s="49">
        <v>4245000</v>
      </c>
      <c r="BD14" s="166">
        <v>3.5000000000000003E-2</v>
      </c>
      <c r="BE14" s="166">
        <v>2.5999999999999999E-2</v>
      </c>
      <c r="BF14" s="49">
        <f t="shared" si="10"/>
        <v>3997513.9136084984</v>
      </c>
      <c r="BG14" s="40">
        <f t="shared" si="11"/>
        <v>6.0067333229514297E-2</v>
      </c>
      <c r="BH14" s="6">
        <f t="shared" ref="BH14:BH44" si="13">BA14*(1+BG14)</f>
        <v>4092919.9735991545</v>
      </c>
      <c r="BI14" s="24"/>
      <c r="BJ14" s="24">
        <v>519000</v>
      </c>
      <c r="BK14" s="24">
        <v>372000</v>
      </c>
      <c r="BL14" s="24"/>
      <c r="BM14" s="38">
        <v>29290000</v>
      </c>
      <c r="BN14" s="3">
        <v>464975000</v>
      </c>
      <c r="BO14" s="54">
        <v>332125000</v>
      </c>
      <c r="BP14" s="53">
        <v>131630199.99999999</v>
      </c>
      <c r="BQ14" s="86">
        <v>197445300</v>
      </c>
      <c r="BR14" s="86">
        <f t="shared" si="5"/>
        <v>164537750</v>
      </c>
      <c r="BS14" s="53">
        <v>2412125.0399636487</v>
      </c>
      <c r="BT14" s="54">
        <v>7210</v>
      </c>
      <c r="BU14" s="54">
        <v>6075</v>
      </c>
      <c r="BV14" s="53">
        <f t="shared" si="9"/>
        <v>6642.5</v>
      </c>
      <c r="BW14" s="57">
        <v>1.5246008397444832E-2</v>
      </c>
      <c r="BX14" s="83">
        <f t="shared" si="4"/>
        <v>10458.521248421606</v>
      </c>
    </row>
    <row r="15" spans="1:76" ht="15.5" hidden="1" x14ac:dyDescent="0.35">
      <c r="A15" s="26" t="s">
        <v>135</v>
      </c>
      <c r="B15" t="s">
        <v>116</v>
      </c>
      <c r="C15" s="63" t="s">
        <v>131</v>
      </c>
      <c r="D15" t="s">
        <v>136</v>
      </c>
      <c r="E15" s="60" t="s">
        <v>124</v>
      </c>
      <c r="F15" s="60" t="s">
        <v>125</v>
      </c>
      <c r="G15" s="60" t="s">
        <v>125</v>
      </c>
      <c r="H15" s="60" t="s">
        <v>125</v>
      </c>
      <c r="I15" s="60" t="s">
        <v>118</v>
      </c>
      <c r="J15" s="60" t="s">
        <v>118</v>
      </c>
      <c r="K15" s="60" t="s">
        <v>125</v>
      </c>
      <c r="L15" s="60" t="s">
        <v>118</v>
      </c>
      <c r="M15" s="60" t="s">
        <v>117</v>
      </c>
      <c r="N15" s="60" t="s">
        <v>125</v>
      </c>
      <c r="O15" s="60" t="s">
        <v>137</v>
      </c>
      <c r="P15" s="60" t="s">
        <v>138</v>
      </c>
      <c r="Q15" s="60" t="s">
        <v>125</v>
      </c>
      <c r="R15" s="60" t="s">
        <v>118</v>
      </c>
      <c r="S15" s="60" t="s">
        <v>118</v>
      </c>
      <c r="T15" s="60" t="s">
        <v>118</v>
      </c>
      <c r="U15" s="60" t="s">
        <v>118</v>
      </c>
      <c r="V15" s="60" t="s">
        <v>118</v>
      </c>
      <c r="W15" s="60" t="s">
        <v>118</v>
      </c>
      <c r="X15" s="60" t="s">
        <v>118</v>
      </c>
      <c r="Y15" s="60" t="s">
        <v>118</v>
      </c>
      <c r="Z15" s="60" t="s">
        <v>118</v>
      </c>
      <c r="AA15" s="60" t="s">
        <v>118</v>
      </c>
      <c r="AB15" s="60" t="s">
        <v>125</v>
      </c>
      <c r="AC15" s="60" t="s">
        <v>138</v>
      </c>
      <c r="AD15" s="60" t="s">
        <v>138</v>
      </c>
      <c r="AE15" s="60" t="s">
        <v>133</v>
      </c>
      <c r="AF15" s="60" t="s">
        <v>138</v>
      </c>
      <c r="AG15" s="60" t="s">
        <v>126</v>
      </c>
      <c r="AH15" s="85">
        <v>372000</v>
      </c>
      <c r="AI15" s="85">
        <v>352000</v>
      </c>
      <c r="AJ15" s="85">
        <v>0</v>
      </c>
      <c r="AK15" s="85">
        <v>389000</v>
      </c>
      <c r="AL15" s="49">
        <v>1113000</v>
      </c>
      <c r="AM15" s="24">
        <v>6905000</v>
      </c>
      <c r="AN15" s="24">
        <v>271000</v>
      </c>
      <c r="AO15" s="49">
        <f t="shared" si="6"/>
        <v>7176000</v>
      </c>
      <c r="AP15" s="49">
        <v>6705720</v>
      </c>
      <c r="AQ15" s="49">
        <v>7793726.0000000009</v>
      </c>
      <c r="AR15" s="164">
        <f t="shared" si="0"/>
        <v>0.1622504369404032</v>
      </c>
      <c r="AS15" s="49">
        <v>210299.99999999997</v>
      </c>
      <c r="AT15" s="49">
        <v>216100</v>
      </c>
      <c r="AU15" s="164">
        <f t="shared" si="12"/>
        <v>2.7579648121730971E-2</v>
      </c>
      <c r="AV15" s="26">
        <f t="shared" si="1"/>
        <v>8025339.2670734841</v>
      </c>
      <c r="AW15" s="165">
        <f t="shared" si="2"/>
        <v>278474.08464098908</v>
      </c>
      <c r="AX15" s="49">
        <f t="shared" si="3"/>
        <v>8303813.3517144732</v>
      </c>
      <c r="AY15" s="54">
        <v>5483865</v>
      </c>
      <c r="AZ15" s="24">
        <v>3313000</v>
      </c>
      <c r="BA15" s="24">
        <v>4650000</v>
      </c>
      <c r="BB15" s="49">
        <v>4493767</v>
      </c>
      <c r="BC15" s="49">
        <v>4900618</v>
      </c>
      <c r="BD15" s="166">
        <v>0.02</v>
      </c>
      <c r="BE15" s="166">
        <v>2.8000000000000001E-2</v>
      </c>
      <c r="BF15" s="49">
        <f t="shared" si="10"/>
        <v>4673664.8355840398</v>
      </c>
      <c r="BG15" s="40">
        <f t="shared" si="11"/>
        <v>4.0032746598575253E-2</v>
      </c>
      <c r="BH15" s="6">
        <f t="shared" si="13"/>
        <v>4836152.2716833754</v>
      </c>
      <c r="BI15" s="24"/>
      <c r="BJ15" s="24">
        <v>185125</v>
      </c>
      <c r="BK15" s="24">
        <v>143000</v>
      </c>
      <c r="BL15" s="24"/>
      <c r="BM15" s="38">
        <v>51330000</v>
      </c>
      <c r="BN15" s="3">
        <v>381558710.05673552</v>
      </c>
      <c r="BO15" s="54">
        <v>354350287.26776588</v>
      </c>
      <c r="BP15" s="53">
        <v>191827200</v>
      </c>
      <c r="BQ15" s="86">
        <v>191827200</v>
      </c>
      <c r="BR15" s="86">
        <f t="shared" si="5"/>
        <v>191827200</v>
      </c>
      <c r="BS15" s="53">
        <v>2600875.8442779323</v>
      </c>
      <c r="BT15" s="54">
        <v>9888</v>
      </c>
      <c r="BU15" s="54">
        <v>9888</v>
      </c>
      <c r="BV15" s="53">
        <f t="shared" si="9"/>
        <v>9888</v>
      </c>
      <c r="BW15" s="57">
        <v>1.6671207030333202E-2</v>
      </c>
      <c r="BX15" s="83">
        <f t="shared" si="4"/>
        <v>16237.687623773138</v>
      </c>
    </row>
    <row r="16" spans="1:76" ht="15.5" hidden="1" x14ac:dyDescent="0.35">
      <c r="A16" s="26" t="s">
        <v>139</v>
      </c>
      <c r="B16" t="s">
        <v>116</v>
      </c>
      <c r="C16" t="s">
        <v>131</v>
      </c>
      <c r="D16" t="s">
        <v>140</v>
      </c>
      <c r="E16" s="60" t="s">
        <v>125</v>
      </c>
      <c r="F16" s="60" t="s">
        <v>125</v>
      </c>
      <c r="G16" s="60" t="s">
        <v>125</v>
      </c>
      <c r="H16" s="60" t="s">
        <v>125</v>
      </c>
      <c r="I16" s="60" t="s">
        <v>118</v>
      </c>
      <c r="J16" s="60" t="s">
        <v>118</v>
      </c>
      <c r="K16" s="60" t="s">
        <v>118</v>
      </c>
      <c r="L16" s="60" t="s">
        <v>118</v>
      </c>
      <c r="M16" s="60" t="s">
        <v>117</v>
      </c>
      <c r="N16" s="60" t="s">
        <v>125</v>
      </c>
      <c r="O16" s="60" t="s">
        <v>124</v>
      </c>
      <c r="P16" s="60" t="s">
        <v>123</v>
      </c>
      <c r="Q16" s="60" t="s">
        <v>125</v>
      </c>
      <c r="R16" s="60" t="s">
        <v>118</v>
      </c>
      <c r="S16" s="60" t="s">
        <v>118</v>
      </c>
      <c r="T16" s="60" t="s">
        <v>118</v>
      </c>
      <c r="U16" s="60" t="s">
        <v>118</v>
      </c>
      <c r="V16" s="60" t="s">
        <v>118</v>
      </c>
      <c r="W16" s="60" t="s">
        <v>118</v>
      </c>
      <c r="X16" s="60" t="s">
        <v>118</v>
      </c>
      <c r="Y16" s="60" t="s">
        <v>118</v>
      </c>
      <c r="Z16" s="60" t="s">
        <v>118</v>
      </c>
      <c r="AA16" s="60" t="s">
        <v>118</v>
      </c>
      <c r="AB16" s="60" t="s">
        <v>125</v>
      </c>
      <c r="AC16" s="60" t="s">
        <v>123</v>
      </c>
      <c r="AD16" s="60" t="s">
        <v>123</v>
      </c>
      <c r="AE16" s="60" t="s">
        <v>137</v>
      </c>
      <c r="AF16" s="60" t="s">
        <v>123</v>
      </c>
      <c r="AG16" s="60" t="s">
        <v>137</v>
      </c>
      <c r="AH16" s="85">
        <v>3160465.71</v>
      </c>
      <c r="AI16" s="85">
        <v>3732770.8</v>
      </c>
      <c r="AJ16" s="85">
        <v>688353.91999999993</v>
      </c>
      <c r="AK16" s="85">
        <v>92930.559999999998</v>
      </c>
      <c r="AL16" s="49">
        <v>7674520.9899999993</v>
      </c>
      <c r="AM16" s="24">
        <v>8201000</v>
      </c>
      <c r="AN16" s="24">
        <v>572000</v>
      </c>
      <c r="AO16" s="49">
        <f t="shared" si="6"/>
        <v>8773000</v>
      </c>
      <c r="AP16" s="49">
        <v>8394000</v>
      </c>
      <c r="AQ16" s="49">
        <v>10218000</v>
      </c>
      <c r="AR16" s="164">
        <f t="shared" si="0"/>
        <v>0.21729807005003576</v>
      </c>
      <c r="AS16" s="49">
        <v>1889000</v>
      </c>
      <c r="AT16" s="49">
        <v>2004000</v>
      </c>
      <c r="AU16" s="164">
        <f t="shared" si="12"/>
        <v>6.0878771836950785E-2</v>
      </c>
      <c r="AV16" s="26">
        <f t="shared" si="1"/>
        <v>9983061.4724803437</v>
      </c>
      <c r="AW16" s="165">
        <f t="shared" si="2"/>
        <v>606822.65749073587</v>
      </c>
      <c r="AX16" s="49">
        <f t="shared" si="3"/>
        <v>10589884.12997108</v>
      </c>
      <c r="AY16" s="54">
        <v>7397000</v>
      </c>
      <c r="AZ16" s="24">
        <v>4754445.4400000004</v>
      </c>
      <c r="BA16" s="24">
        <v>8140000</v>
      </c>
      <c r="BB16" s="49">
        <v>5641000</v>
      </c>
      <c r="BC16" s="49">
        <v>6214000</v>
      </c>
      <c r="BD16" s="166">
        <v>2.9000000000000001E-2</v>
      </c>
      <c r="BE16" s="166">
        <v>2.9000000000000001E-2</v>
      </c>
      <c r="BF16" s="49">
        <f>BC16/((1+BD16)*(1+BE16))</f>
        <v>5868680.9445421929</v>
      </c>
      <c r="BG16" s="40">
        <f t="shared" si="11"/>
        <v>4.0361805449777188E-2</v>
      </c>
      <c r="BH16" s="6">
        <f t="shared" si="13"/>
        <v>8468545.0963611864</v>
      </c>
      <c r="BI16" s="24"/>
      <c r="BJ16" s="24">
        <v>362000</v>
      </c>
      <c r="BK16" s="24">
        <v>475000</v>
      </c>
      <c r="BL16" s="24"/>
      <c r="BM16" s="38">
        <v>152569988.64541459</v>
      </c>
      <c r="BN16" s="3">
        <v>662165000</v>
      </c>
      <c r="BO16" s="54">
        <v>472975000</v>
      </c>
      <c r="BP16" s="53">
        <v>191880129.13000005</v>
      </c>
      <c r="BQ16" s="86">
        <v>193228620.13000003</v>
      </c>
      <c r="BR16" s="86">
        <f t="shared" si="5"/>
        <v>192554374.63000005</v>
      </c>
      <c r="BS16" s="53">
        <v>2614448.864473185</v>
      </c>
      <c r="BT16" s="54">
        <v>10589</v>
      </c>
      <c r="BU16" s="54">
        <v>8330</v>
      </c>
      <c r="BV16" s="53">
        <f t="shared" si="9"/>
        <v>9459.5</v>
      </c>
      <c r="BW16" s="57">
        <v>2.5727382481078864E-2</v>
      </c>
      <c r="BX16" s="83">
        <f t="shared" si="4"/>
        <v>20268.735958579502</v>
      </c>
    </row>
    <row r="17" spans="1:76" ht="15.5" hidden="1" x14ac:dyDescent="0.35">
      <c r="A17" s="26" t="s">
        <v>141</v>
      </c>
      <c r="B17" t="s">
        <v>120</v>
      </c>
      <c r="C17" t="s">
        <v>121</v>
      </c>
      <c r="D17" t="s">
        <v>142</v>
      </c>
      <c r="E17" s="60" t="s">
        <v>123</v>
      </c>
      <c r="F17" s="60" t="s">
        <v>124</v>
      </c>
      <c r="G17" s="60" t="s">
        <v>124</v>
      </c>
      <c r="H17" s="60" t="s">
        <v>124</v>
      </c>
      <c r="I17" s="60" t="s">
        <v>125</v>
      </c>
      <c r="J17" s="60" t="s">
        <v>125</v>
      </c>
      <c r="K17" s="60" t="s">
        <v>125</v>
      </c>
      <c r="L17" s="60" t="s">
        <v>118</v>
      </c>
      <c r="M17" s="60" t="s">
        <v>118</v>
      </c>
      <c r="N17" s="60" t="s">
        <v>123</v>
      </c>
      <c r="O17" s="60" t="s">
        <v>138</v>
      </c>
      <c r="P17" s="60" t="s">
        <v>134</v>
      </c>
      <c r="Q17" s="60" t="s">
        <v>125</v>
      </c>
      <c r="R17" s="60" t="s">
        <v>117</v>
      </c>
      <c r="S17" s="60" t="s">
        <v>124</v>
      </c>
      <c r="T17" s="60" t="s">
        <v>124</v>
      </c>
      <c r="U17" s="60" t="s">
        <v>124</v>
      </c>
      <c r="V17" s="60" t="s">
        <v>124</v>
      </c>
      <c r="W17" s="60" t="s">
        <v>124</v>
      </c>
      <c r="X17" s="60" t="s">
        <v>124</v>
      </c>
      <c r="Y17" s="60" t="s">
        <v>124</v>
      </c>
      <c r="Z17" s="60" t="s">
        <v>124</v>
      </c>
      <c r="AA17" s="60" t="s">
        <v>124</v>
      </c>
      <c r="AB17" s="60" t="s">
        <v>124</v>
      </c>
      <c r="AC17" s="60" t="s">
        <v>127</v>
      </c>
      <c r="AD17" s="60" t="s">
        <v>127</v>
      </c>
      <c r="AE17" s="60" t="s">
        <v>143</v>
      </c>
      <c r="AF17" s="60" t="s">
        <v>127</v>
      </c>
      <c r="AG17" s="60" t="s">
        <v>128</v>
      </c>
      <c r="AH17" s="85">
        <v>4585000</v>
      </c>
      <c r="AI17" s="85">
        <v>4133000</v>
      </c>
      <c r="AJ17" s="85">
        <v>719000</v>
      </c>
      <c r="AK17" s="85">
        <v>744000</v>
      </c>
      <c r="AL17" s="49">
        <v>10181000</v>
      </c>
      <c r="AM17" s="24">
        <v>9409000</v>
      </c>
      <c r="AN17" s="24">
        <v>1887000</v>
      </c>
      <c r="AO17" s="49">
        <f t="shared" si="6"/>
        <v>11296000</v>
      </c>
      <c r="AP17" s="49">
        <v>9266000</v>
      </c>
      <c r="AQ17" s="49">
        <v>11386000</v>
      </c>
      <c r="AR17" s="164">
        <f t="shared" si="0"/>
        <v>0.22879343837686172</v>
      </c>
      <c r="AS17" s="49">
        <v>1708000</v>
      </c>
      <c r="AT17" s="49">
        <v>1287000</v>
      </c>
      <c r="AU17" s="164">
        <f t="shared" si="12"/>
        <v>-0.24648711943793911</v>
      </c>
      <c r="AV17" s="26">
        <f t="shared" si="1"/>
        <v>11561717.461687893</v>
      </c>
      <c r="AW17" s="165">
        <f t="shared" si="2"/>
        <v>1421878.8056206089</v>
      </c>
      <c r="AX17" s="49">
        <f t="shared" si="3"/>
        <v>12983596.267308502</v>
      </c>
      <c r="AY17" s="54">
        <v>9443000</v>
      </c>
      <c r="AZ17" s="24">
        <v>5040346.5100000007</v>
      </c>
      <c r="BA17" s="24">
        <v>6560000</v>
      </c>
      <c r="BB17" s="49">
        <v>8075000</v>
      </c>
      <c r="BC17" s="49">
        <v>8226000</v>
      </c>
      <c r="BD17" s="166">
        <v>0</v>
      </c>
      <c r="BE17" s="166">
        <v>2.5600000000000001E-2</v>
      </c>
      <c r="BF17" s="49">
        <f t="shared" si="10"/>
        <v>8020670.826833073</v>
      </c>
      <c r="BG17" s="40">
        <f t="shared" si="11"/>
        <v>-6.7280709804243832E-3</v>
      </c>
      <c r="BH17" s="6">
        <f t="shared" si="13"/>
        <v>6515863.8543684157</v>
      </c>
      <c r="BI17" s="24"/>
      <c r="BJ17" s="24">
        <v>0</v>
      </c>
      <c r="BK17" s="24">
        <v>0</v>
      </c>
      <c r="BL17" s="24"/>
      <c r="BM17" s="38">
        <v>1465186200.0000002</v>
      </c>
      <c r="BN17" s="3">
        <v>1261750000</v>
      </c>
      <c r="BO17" s="54">
        <v>901250000</v>
      </c>
      <c r="BP17" s="53">
        <v>254840000.00000003</v>
      </c>
      <c r="BQ17" s="86">
        <v>509660000.00000006</v>
      </c>
      <c r="BR17" s="86">
        <f t="shared" si="5"/>
        <v>382250000.00000006</v>
      </c>
      <c r="BS17" s="53">
        <v>5884471.087068093</v>
      </c>
      <c r="BT17" s="54">
        <v>20435</v>
      </c>
      <c r="BU17" s="54">
        <v>15615</v>
      </c>
      <c r="BV17" s="53">
        <f t="shared" si="9"/>
        <v>18025</v>
      </c>
      <c r="BW17" s="57">
        <v>2.1172224835406261E-2</v>
      </c>
      <c r="BX17" s="83">
        <f t="shared" si="4"/>
        <v>33794.426991070119</v>
      </c>
    </row>
    <row r="18" spans="1:76" ht="15.5" hidden="1" x14ac:dyDescent="0.35">
      <c r="A18" s="26" t="s">
        <v>144</v>
      </c>
      <c r="B18" t="s">
        <v>120</v>
      </c>
      <c r="C18" t="s">
        <v>131</v>
      </c>
      <c r="D18" t="s">
        <v>144</v>
      </c>
      <c r="E18" s="60" t="s">
        <v>123</v>
      </c>
      <c r="F18" s="60" t="s">
        <v>124</v>
      </c>
      <c r="G18" s="60" t="s">
        <v>124</v>
      </c>
      <c r="H18" s="60" t="s">
        <v>124</v>
      </c>
      <c r="I18" s="60" t="s">
        <v>125</v>
      </c>
      <c r="J18" s="60" t="s">
        <v>125</v>
      </c>
      <c r="K18" s="60" t="s">
        <v>125</v>
      </c>
      <c r="L18" s="60" t="s">
        <v>118</v>
      </c>
      <c r="M18" s="60" t="s">
        <v>118</v>
      </c>
      <c r="N18" s="60" t="s">
        <v>123</v>
      </c>
      <c r="O18" s="60" t="s">
        <v>137</v>
      </c>
      <c r="P18" s="60" t="s">
        <v>129</v>
      </c>
      <c r="Q18" s="60" t="s">
        <v>125</v>
      </c>
      <c r="R18" s="60" t="s">
        <v>117</v>
      </c>
      <c r="S18" s="60" t="s">
        <v>124</v>
      </c>
      <c r="T18" s="60" t="s">
        <v>124</v>
      </c>
      <c r="U18" s="60" t="s">
        <v>124</v>
      </c>
      <c r="V18" s="60" t="s">
        <v>124</v>
      </c>
      <c r="W18" s="60" t="s">
        <v>124</v>
      </c>
      <c r="X18" s="60" t="s">
        <v>124</v>
      </c>
      <c r="Y18" s="60" t="s">
        <v>124</v>
      </c>
      <c r="Z18" s="60" t="s">
        <v>124</v>
      </c>
      <c r="AA18" s="60" t="s">
        <v>124</v>
      </c>
      <c r="AB18" s="60" t="s">
        <v>125</v>
      </c>
      <c r="AC18" s="60" t="s">
        <v>138</v>
      </c>
      <c r="AD18" s="60" t="s">
        <v>128</v>
      </c>
      <c r="AE18" s="60" t="s">
        <v>145</v>
      </c>
      <c r="AF18" s="60" t="s">
        <v>138</v>
      </c>
      <c r="AG18" s="60" t="s">
        <v>126</v>
      </c>
      <c r="AH18" s="85">
        <v>69000</v>
      </c>
      <c r="AI18" s="85">
        <v>66000</v>
      </c>
      <c r="AJ18" s="85">
        <v>0</v>
      </c>
      <c r="AK18" s="85">
        <v>0</v>
      </c>
      <c r="AL18" s="49">
        <v>135000</v>
      </c>
      <c r="AM18" s="24">
        <v>163000</v>
      </c>
      <c r="AN18" s="24">
        <v>0</v>
      </c>
      <c r="AO18" s="49">
        <f t="shared" si="6"/>
        <v>163000</v>
      </c>
      <c r="AP18" s="49">
        <v>141000</v>
      </c>
      <c r="AQ18" s="49">
        <v>147000</v>
      </c>
      <c r="AR18" s="164">
        <f t="shared" si="0"/>
        <v>4.2553191489361764E-2</v>
      </c>
      <c r="AS18" s="49">
        <v>0</v>
      </c>
      <c r="AT18" s="49">
        <v>0</v>
      </c>
      <c r="AU18" s="164">
        <f t="shared" si="12"/>
        <v>0</v>
      </c>
      <c r="AV18" s="26">
        <f t="shared" si="1"/>
        <v>169936.17021276598</v>
      </c>
      <c r="AW18" s="165">
        <f t="shared" si="2"/>
        <v>0</v>
      </c>
      <c r="AX18" s="49">
        <f t="shared" si="3"/>
        <v>169936.17021276598</v>
      </c>
      <c r="AY18" s="54">
        <v>135000</v>
      </c>
      <c r="AZ18" s="24">
        <v>429586.06030000001</v>
      </c>
      <c r="BA18" s="24">
        <v>824000</v>
      </c>
      <c r="BB18" s="49">
        <v>440000</v>
      </c>
      <c r="BC18" s="49">
        <v>482000</v>
      </c>
      <c r="BD18" s="166">
        <v>3.5000000000000003E-2</v>
      </c>
      <c r="BE18" s="166">
        <v>2.5999999999999999E-2</v>
      </c>
      <c r="BF18" s="49">
        <f t="shared" si="10"/>
        <v>453899.10632727825</v>
      </c>
      <c r="BG18" s="40">
        <f t="shared" si="11"/>
        <v>3.1588878016541422E-2</v>
      </c>
      <c r="BH18" s="6">
        <f t="shared" si="13"/>
        <v>850029.23548563011</v>
      </c>
      <c r="BI18" s="24"/>
      <c r="BJ18" s="24">
        <v>0</v>
      </c>
      <c r="BK18" s="24">
        <v>0</v>
      </c>
      <c r="BL18" s="24"/>
      <c r="BM18" s="38">
        <v>72348000</v>
      </c>
      <c r="BN18" s="3">
        <v>14000000</v>
      </c>
      <c r="BO18" s="54">
        <v>10000000</v>
      </c>
      <c r="BP18" s="53">
        <v>10938500</v>
      </c>
      <c r="BQ18" s="86">
        <v>21877000</v>
      </c>
      <c r="BR18" s="86">
        <f t="shared" si="5"/>
        <v>16407750</v>
      </c>
      <c r="BS18" s="53">
        <v>252587.39819463476</v>
      </c>
      <c r="BT18" s="54">
        <v>230</v>
      </c>
      <c r="BU18" s="54">
        <v>170</v>
      </c>
      <c r="BV18" s="53">
        <f t="shared" si="9"/>
        <v>200</v>
      </c>
      <c r="BW18" s="57">
        <v>0</v>
      </c>
      <c r="BX18" s="83">
        <f t="shared" si="4"/>
        <v>200</v>
      </c>
    </row>
    <row r="19" spans="1:76" ht="15.5" hidden="1" x14ac:dyDescent="0.35">
      <c r="A19" s="26" t="s">
        <v>146</v>
      </c>
      <c r="B19" t="s">
        <v>120</v>
      </c>
      <c r="C19" t="s">
        <v>114</v>
      </c>
      <c r="D19" t="s">
        <v>122</v>
      </c>
      <c r="E19" s="60" t="s">
        <v>123</v>
      </c>
      <c r="F19" s="60" t="s">
        <v>124</v>
      </c>
      <c r="G19" s="60" t="s">
        <v>124</v>
      </c>
      <c r="H19" s="60" t="s">
        <v>124</v>
      </c>
      <c r="I19" s="60" t="s">
        <v>125</v>
      </c>
      <c r="J19" s="60" t="s">
        <v>125</v>
      </c>
      <c r="K19" s="60" t="s">
        <v>125</v>
      </c>
      <c r="L19" s="60" t="s">
        <v>118</v>
      </c>
      <c r="M19" s="60" t="s">
        <v>118</v>
      </c>
      <c r="N19" s="60" t="s">
        <v>124</v>
      </c>
      <c r="O19" s="60" t="s">
        <v>126</v>
      </c>
      <c r="P19" s="60" t="s">
        <v>127</v>
      </c>
      <c r="Q19" s="60" t="s">
        <v>125</v>
      </c>
      <c r="R19" s="60" t="s">
        <v>117</v>
      </c>
      <c r="S19" s="60" t="s">
        <v>125</v>
      </c>
      <c r="T19" s="60" t="s">
        <v>125</v>
      </c>
      <c r="U19" s="60" t="s">
        <v>124</v>
      </c>
      <c r="V19" s="60" t="s">
        <v>125</v>
      </c>
      <c r="W19" s="60" t="s">
        <v>125</v>
      </c>
      <c r="X19" s="60" t="s">
        <v>124</v>
      </c>
      <c r="Y19" s="60" t="s">
        <v>125</v>
      </c>
      <c r="Z19" s="60" t="s">
        <v>125</v>
      </c>
      <c r="AA19" s="60" t="s">
        <v>124</v>
      </c>
      <c r="AB19" s="60" t="s">
        <v>124</v>
      </c>
      <c r="AC19" s="60" t="s">
        <v>128</v>
      </c>
      <c r="AD19" s="60" t="s">
        <v>128</v>
      </c>
      <c r="AE19" s="60" t="s">
        <v>129</v>
      </c>
      <c r="AF19" s="60" t="s">
        <v>128</v>
      </c>
      <c r="AG19" s="60" t="s">
        <v>133</v>
      </c>
      <c r="AH19" s="85">
        <v>57657000</v>
      </c>
      <c r="AI19" s="85">
        <v>76939000</v>
      </c>
      <c r="AJ19" s="85">
        <v>34648000</v>
      </c>
      <c r="AK19" s="85">
        <v>18640000</v>
      </c>
      <c r="AL19" s="49">
        <v>187884000</v>
      </c>
      <c r="AM19" s="24">
        <v>192233000</v>
      </c>
      <c r="AN19" s="24">
        <v>19164000</v>
      </c>
      <c r="AO19" s="49">
        <f t="shared" si="6"/>
        <v>211397000</v>
      </c>
      <c r="AP19" s="49">
        <v>194141000</v>
      </c>
      <c r="AQ19" s="49">
        <v>222428000</v>
      </c>
      <c r="AR19" s="164">
        <f t="shared" si="0"/>
        <v>0.14570338053270571</v>
      </c>
      <c r="AS19" s="49">
        <v>13402000</v>
      </c>
      <c r="AT19" s="49">
        <v>13562000</v>
      </c>
      <c r="AU19" s="164">
        <f t="shared" si="12"/>
        <v>1.1938516639307561E-2</v>
      </c>
      <c r="AV19" s="26">
        <f t="shared" si="1"/>
        <v>220241997.9499436</v>
      </c>
      <c r="AW19" s="165">
        <f t="shared" si="2"/>
        <v>19392789.73287569</v>
      </c>
      <c r="AX19" s="49">
        <f t="shared" si="3"/>
        <v>239634787.68281931</v>
      </c>
      <c r="AY19" s="54">
        <v>164136000</v>
      </c>
      <c r="AZ19" s="24">
        <v>85323317.000000015</v>
      </c>
      <c r="BA19" s="24">
        <v>111482000</v>
      </c>
      <c r="BB19" s="49">
        <v>100001000</v>
      </c>
      <c r="BC19" s="49">
        <v>105140000</v>
      </c>
      <c r="BD19" s="166">
        <v>2.1000000000000001E-2</v>
      </c>
      <c r="BE19" s="166">
        <v>2.1999999999999999E-2</v>
      </c>
      <c r="BF19" s="49">
        <f t="shared" si="10"/>
        <v>100760736.854816</v>
      </c>
      <c r="BG19" s="40">
        <f t="shared" si="11"/>
        <v>7.5972925752343379E-3</v>
      </c>
      <c r="BH19" s="6">
        <f t="shared" si="13"/>
        <v>112328961.37087227</v>
      </c>
      <c r="BI19" s="24"/>
      <c r="BJ19" s="24">
        <v>9642000</v>
      </c>
      <c r="BK19" s="24">
        <v>10797000</v>
      </c>
      <c r="BL19" s="24"/>
      <c r="BM19" s="38">
        <v>2710407000</v>
      </c>
      <c r="BN19" s="3">
        <v>4967950882.2276325</v>
      </c>
      <c r="BO19" s="54">
        <v>5798661672.3835697</v>
      </c>
      <c r="BP19" s="53">
        <v>7249480337.5199986</v>
      </c>
      <c r="BQ19" s="86">
        <v>10209886396.230003</v>
      </c>
      <c r="BR19" s="86">
        <f t="shared" si="5"/>
        <v>8729683366.875</v>
      </c>
      <c r="BS19" s="53">
        <v>126513611.4526449</v>
      </c>
      <c r="BT19" s="54">
        <v>375200</v>
      </c>
      <c r="BU19" s="54">
        <v>394700</v>
      </c>
      <c r="BV19" s="53">
        <f t="shared" si="9"/>
        <v>384950</v>
      </c>
      <c r="BW19" s="57">
        <v>9.3685238099892043E-3</v>
      </c>
      <c r="BX19" s="83">
        <f t="shared" si="4"/>
        <v>509210.14850839344</v>
      </c>
    </row>
    <row r="20" spans="1:76" ht="15.5" hidden="1" x14ac:dyDescent="0.35">
      <c r="A20" s="26" t="s">
        <v>147</v>
      </c>
      <c r="B20" t="s">
        <v>120</v>
      </c>
      <c r="C20" t="s">
        <v>131</v>
      </c>
      <c r="D20" t="s">
        <v>142</v>
      </c>
      <c r="E20" s="60" t="s">
        <v>123</v>
      </c>
      <c r="F20" s="60" t="s">
        <v>124</v>
      </c>
      <c r="G20" s="60" t="s">
        <v>124</v>
      </c>
      <c r="H20" s="60" t="s">
        <v>124</v>
      </c>
      <c r="I20" s="60" t="s">
        <v>125</v>
      </c>
      <c r="J20" s="60" t="s">
        <v>125</v>
      </c>
      <c r="K20" s="60" t="s">
        <v>125</v>
      </c>
      <c r="L20" s="60" t="s">
        <v>118</v>
      </c>
      <c r="M20" s="60" t="s">
        <v>118</v>
      </c>
      <c r="N20" s="60" t="s">
        <v>123</v>
      </c>
      <c r="O20" s="60" t="s">
        <v>138</v>
      </c>
      <c r="P20" s="60" t="s">
        <v>134</v>
      </c>
      <c r="Q20" s="60" t="s">
        <v>125</v>
      </c>
      <c r="R20" s="60" t="s">
        <v>117</v>
      </c>
      <c r="S20" s="60" t="s">
        <v>124</v>
      </c>
      <c r="T20" s="60" t="s">
        <v>124</v>
      </c>
      <c r="U20" s="60" t="s">
        <v>124</v>
      </c>
      <c r="V20" s="60" t="s">
        <v>124</v>
      </c>
      <c r="W20" s="60" t="s">
        <v>124</v>
      </c>
      <c r="X20" s="60" t="s">
        <v>124</v>
      </c>
      <c r="Y20" s="60" t="s">
        <v>124</v>
      </c>
      <c r="Z20" s="60" t="s">
        <v>124</v>
      </c>
      <c r="AA20" s="60" t="s">
        <v>124</v>
      </c>
      <c r="AB20" s="60" t="s">
        <v>124</v>
      </c>
      <c r="AC20" s="60" t="s">
        <v>127</v>
      </c>
      <c r="AD20" s="60" t="s">
        <v>127</v>
      </c>
      <c r="AE20" s="60" t="s">
        <v>143</v>
      </c>
      <c r="AF20" s="60" t="s">
        <v>127</v>
      </c>
      <c r="AG20" s="60" t="s">
        <v>128</v>
      </c>
      <c r="AH20" s="85">
        <v>7890000</v>
      </c>
      <c r="AI20" s="85">
        <v>2406000</v>
      </c>
      <c r="AJ20" s="85">
        <v>828000</v>
      </c>
      <c r="AK20" s="85">
        <v>0</v>
      </c>
      <c r="AL20" s="49">
        <v>11124000</v>
      </c>
      <c r="AM20" s="24">
        <v>13028000</v>
      </c>
      <c r="AN20" s="24">
        <v>0</v>
      </c>
      <c r="AO20" s="49">
        <f t="shared" si="6"/>
        <v>13028000</v>
      </c>
      <c r="AP20" s="49">
        <v>12887000</v>
      </c>
      <c r="AQ20" s="49">
        <v>15187000</v>
      </c>
      <c r="AR20" s="164">
        <f t="shared" si="0"/>
        <v>0.17847443159773424</v>
      </c>
      <c r="AS20" s="49">
        <v>0</v>
      </c>
      <c r="AT20" s="49">
        <v>0</v>
      </c>
      <c r="AU20" s="164">
        <f t="shared" si="12"/>
        <v>0</v>
      </c>
      <c r="AV20" s="26">
        <f t="shared" si="1"/>
        <v>15353164.894855281</v>
      </c>
      <c r="AW20" s="165">
        <f t="shared" si="2"/>
        <v>0</v>
      </c>
      <c r="AX20" s="49">
        <f t="shared" si="3"/>
        <v>15353164.894855281</v>
      </c>
      <c r="AY20" s="54">
        <v>11518000</v>
      </c>
      <c r="AZ20" s="24">
        <v>9206000</v>
      </c>
      <c r="BA20" s="24">
        <v>9097000</v>
      </c>
      <c r="BB20" s="49">
        <v>8053000</v>
      </c>
      <c r="BC20" s="49">
        <v>8626000</v>
      </c>
      <c r="BD20" s="166">
        <v>3.4000000000000002E-2</v>
      </c>
      <c r="BE20" s="166">
        <v>3.4000000000000002E-2</v>
      </c>
      <c r="BF20" s="49">
        <f t="shared" si="10"/>
        <v>8068046.1971873138</v>
      </c>
      <c r="BG20" s="40">
        <f t="shared" si="11"/>
        <v>1.8683965214596476E-3</v>
      </c>
      <c r="BH20" s="6">
        <f t="shared" si="13"/>
        <v>9113996.8031557184</v>
      </c>
      <c r="BI20" s="24"/>
      <c r="BJ20" s="24">
        <v>364000</v>
      </c>
      <c r="BK20" s="24">
        <v>230000</v>
      </c>
      <c r="BL20" s="24"/>
      <c r="BM20" s="38">
        <v>143622092</v>
      </c>
      <c r="BN20" s="3">
        <v>888930000</v>
      </c>
      <c r="BO20" s="54">
        <v>634950000</v>
      </c>
      <c r="BP20" s="53">
        <v>250930070.45000002</v>
      </c>
      <c r="BQ20" s="86">
        <v>501860140.90000004</v>
      </c>
      <c r="BR20" s="86">
        <f t="shared" si="5"/>
        <v>376395105.67500001</v>
      </c>
      <c r="BS20" s="53">
        <v>5794375.2455786364</v>
      </c>
      <c r="BT20" s="54">
        <v>14595</v>
      </c>
      <c r="BU20" s="54">
        <v>10803</v>
      </c>
      <c r="BV20" s="53">
        <f t="shared" si="9"/>
        <v>12699</v>
      </c>
      <c r="BW20" s="57">
        <v>0</v>
      </c>
      <c r="BX20" s="83">
        <f t="shared" si="4"/>
        <v>12699</v>
      </c>
    </row>
    <row r="21" spans="1:76" ht="15.5" hidden="1" x14ac:dyDescent="0.35">
      <c r="A21" s="26" t="s">
        <v>148</v>
      </c>
      <c r="B21" t="s">
        <v>120</v>
      </c>
      <c r="C21" t="s">
        <v>114</v>
      </c>
      <c r="D21" t="s">
        <v>142</v>
      </c>
      <c r="E21" s="60" t="s">
        <v>123</v>
      </c>
      <c r="F21" s="60" t="s">
        <v>124</v>
      </c>
      <c r="G21" s="60" t="s">
        <v>124</v>
      </c>
      <c r="H21" s="60" t="s">
        <v>124</v>
      </c>
      <c r="I21" s="60" t="s">
        <v>125</v>
      </c>
      <c r="J21" s="60" t="s">
        <v>125</v>
      </c>
      <c r="K21" s="60" t="s">
        <v>125</v>
      </c>
      <c r="L21" s="60" t="s">
        <v>118</v>
      </c>
      <c r="M21" s="60" t="s">
        <v>118</v>
      </c>
      <c r="N21" s="60" t="s">
        <v>123</v>
      </c>
      <c r="O21" s="60" t="s">
        <v>138</v>
      </c>
      <c r="P21" s="60" t="s">
        <v>134</v>
      </c>
      <c r="Q21" s="60" t="s">
        <v>125</v>
      </c>
      <c r="R21" s="60" t="s">
        <v>117</v>
      </c>
      <c r="S21" s="60" t="s">
        <v>124</v>
      </c>
      <c r="T21" s="60" t="s">
        <v>124</v>
      </c>
      <c r="U21" s="60" t="s">
        <v>124</v>
      </c>
      <c r="V21" s="60" t="s">
        <v>124</v>
      </c>
      <c r="W21" s="60" t="s">
        <v>124</v>
      </c>
      <c r="X21" s="60" t="s">
        <v>124</v>
      </c>
      <c r="Y21" s="60" t="s">
        <v>124</v>
      </c>
      <c r="Z21" s="60" t="s">
        <v>124</v>
      </c>
      <c r="AA21" s="60" t="s">
        <v>124</v>
      </c>
      <c r="AB21" s="60" t="s">
        <v>124</v>
      </c>
      <c r="AC21" s="60" t="s">
        <v>127</v>
      </c>
      <c r="AD21" s="60" t="s">
        <v>127</v>
      </c>
      <c r="AE21" s="60" t="s">
        <v>143</v>
      </c>
      <c r="AF21" s="60" t="s">
        <v>127</v>
      </c>
      <c r="AG21" s="60" t="s">
        <v>128</v>
      </c>
      <c r="AH21" s="85">
        <v>26797782.289999999</v>
      </c>
      <c r="AI21" s="85">
        <v>31525817.869999997</v>
      </c>
      <c r="AJ21" s="85">
        <v>5954375.7000000002</v>
      </c>
      <c r="AK21" s="85">
        <v>3265657.0100000007</v>
      </c>
      <c r="AL21" s="49">
        <v>67543632.870000005</v>
      </c>
      <c r="AM21" s="24">
        <v>72921994.566920906</v>
      </c>
      <c r="AN21" s="24">
        <v>2372000</v>
      </c>
      <c r="AO21" s="49">
        <f t="shared" si="6"/>
        <v>75293994.566920906</v>
      </c>
      <c r="AP21" s="49">
        <v>73090000</v>
      </c>
      <c r="AQ21" s="49">
        <v>77444000</v>
      </c>
      <c r="AR21" s="164">
        <f t="shared" si="0"/>
        <v>5.9570392666575378E-2</v>
      </c>
      <c r="AS21" s="49">
        <v>2372000</v>
      </c>
      <c r="AT21" s="49">
        <v>2560000</v>
      </c>
      <c r="AU21" s="164">
        <f t="shared" si="12"/>
        <v>7.9258010118043787E-2</v>
      </c>
      <c r="AV21" s="26">
        <f t="shared" si="1"/>
        <v>77265986.417302266</v>
      </c>
      <c r="AW21" s="165">
        <f t="shared" si="2"/>
        <v>2560000</v>
      </c>
      <c r="AX21" s="49">
        <f t="shared" si="3"/>
        <v>79825986.417302266</v>
      </c>
      <c r="AY21" s="54">
        <v>64279000</v>
      </c>
      <c r="AZ21" s="24">
        <v>35685570</v>
      </c>
      <c r="BA21" s="24">
        <v>41615475.955899596</v>
      </c>
      <c r="BB21" s="49">
        <v>37122000</v>
      </c>
      <c r="BC21" s="49">
        <v>39488000</v>
      </c>
      <c r="BD21" s="166">
        <v>2.8000000000000001E-2</v>
      </c>
      <c r="BE21" s="166">
        <v>2.5000000000000001E-2</v>
      </c>
      <c r="BF21" s="49">
        <f t="shared" si="10"/>
        <v>37475562.304261178</v>
      </c>
      <c r="BG21" s="40">
        <f t="shared" si="11"/>
        <v>9.52433339424541E-3</v>
      </c>
      <c r="BH21" s="6">
        <f t="shared" si="13"/>
        <v>42011835.623263791</v>
      </c>
      <c r="BI21" s="24"/>
      <c r="BJ21" s="24">
        <v>5917000</v>
      </c>
      <c r="BK21" s="24">
        <v>7051145.4044276001</v>
      </c>
      <c r="BL21" s="24"/>
      <c r="BM21" s="38">
        <v>312906000</v>
      </c>
      <c r="BN21" s="3">
        <v>1995125286.818198</v>
      </c>
      <c r="BO21" s="54">
        <v>2133778998.3698177</v>
      </c>
      <c r="BP21" s="53">
        <v>5958370000.0000019</v>
      </c>
      <c r="BQ21" s="86">
        <v>6092500000</v>
      </c>
      <c r="BR21" s="86">
        <f t="shared" si="5"/>
        <v>6025435000.000001</v>
      </c>
      <c r="BS21" s="53">
        <v>82064831.307357162</v>
      </c>
      <c r="BT21" s="54">
        <v>110473</v>
      </c>
      <c r="BU21" s="54">
        <v>132497</v>
      </c>
      <c r="BV21" s="53">
        <f t="shared" si="9"/>
        <v>121485</v>
      </c>
      <c r="BW21" s="57">
        <v>6.630123469996585E-3</v>
      </c>
      <c r="BX21" s="83">
        <f t="shared" si="4"/>
        <v>148122.26158070625</v>
      </c>
    </row>
    <row r="22" spans="1:76" ht="15.5" hidden="1" x14ac:dyDescent="0.35">
      <c r="A22" s="26" t="s">
        <v>149</v>
      </c>
      <c r="B22" t="s">
        <v>116</v>
      </c>
      <c r="C22" t="s">
        <v>121</v>
      </c>
      <c r="D22" t="s">
        <v>150</v>
      </c>
      <c r="E22" s="60" t="s">
        <v>117</v>
      </c>
      <c r="F22" s="60" t="s">
        <v>117</v>
      </c>
      <c r="G22" s="60" t="s">
        <v>117</v>
      </c>
      <c r="H22" s="60" t="s">
        <v>117</v>
      </c>
      <c r="I22" s="60" t="s">
        <v>118</v>
      </c>
      <c r="J22" s="60" t="s">
        <v>117</v>
      </c>
      <c r="K22" s="60" t="s">
        <v>117</v>
      </c>
      <c r="L22" s="60" t="s">
        <v>117</v>
      </c>
      <c r="M22" s="60" t="s">
        <v>117</v>
      </c>
      <c r="N22" s="60" t="s">
        <v>117</v>
      </c>
      <c r="O22" s="60" t="s">
        <v>117</v>
      </c>
      <c r="P22" s="60" t="s">
        <v>117</v>
      </c>
      <c r="Q22" s="60" t="s">
        <v>117</v>
      </c>
      <c r="R22" s="60" t="s">
        <v>117</v>
      </c>
      <c r="S22" s="60" t="s">
        <v>117</v>
      </c>
      <c r="T22" s="60" t="s">
        <v>117</v>
      </c>
      <c r="U22" s="60" t="s">
        <v>117</v>
      </c>
      <c r="V22" s="60" t="s">
        <v>117</v>
      </c>
      <c r="W22" s="60" t="s">
        <v>117</v>
      </c>
      <c r="X22" s="60" t="s">
        <v>117</v>
      </c>
      <c r="Y22" s="60" t="s">
        <v>117</v>
      </c>
      <c r="Z22" s="60" t="s">
        <v>117</v>
      </c>
      <c r="AA22" s="60" t="s">
        <v>117</v>
      </c>
      <c r="AB22" s="60" t="s">
        <v>117</v>
      </c>
      <c r="AC22" s="60" t="s">
        <v>117</v>
      </c>
      <c r="AD22" s="60" t="s">
        <v>117</v>
      </c>
      <c r="AE22" s="60" t="s">
        <v>117</v>
      </c>
      <c r="AF22" s="60" t="s">
        <v>117</v>
      </c>
      <c r="AG22" s="60" t="s">
        <v>117</v>
      </c>
      <c r="AH22" s="85">
        <v>2865070</v>
      </c>
      <c r="AI22" s="85">
        <v>11863675</v>
      </c>
      <c r="AJ22" s="85">
        <v>654238</v>
      </c>
      <c r="AK22" s="85">
        <v>0</v>
      </c>
      <c r="AL22" s="49">
        <v>15382983</v>
      </c>
      <c r="AM22" s="24">
        <v>30695032.11484386</v>
      </c>
      <c r="AN22" s="24">
        <v>0</v>
      </c>
      <c r="AO22" s="49">
        <f t="shared" si="6"/>
        <v>30695032.11484386</v>
      </c>
      <c r="AP22" s="49">
        <v>30483000</v>
      </c>
      <c r="AQ22" s="49">
        <v>32891000</v>
      </c>
      <c r="AR22" s="164">
        <f t="shared" si="0"/>
        <v>7.8994849588295057E-2</v>
      </c>
      <c r="AS22" s="49">
        <v>0</v>
      </c>
      <c r="AT22" s="49">
        <v>0</v>
      </c>
      <c r="AU22" s="164">
        <f t="shared" si="12"/>
        <v>0</v>
      </c>
      <c r="AV22" s="26">
        <f t="shared" si="1"/>
        <v>33119781.559863836</v>
      </c>
      <c r="AW22" s="165">
        <f t="shared" si="2"/>
        <v>0</v>
      </c>
      <c r="AX22" s="49">
        <f t="shared" si="3"/>
        <v>33119781.559863836</v>
      </c>
      <c r="AY22" s="54">
        <v>26128000</v>
      </c>
      <c r="AZ22" s="24">
        <v>20879034</v>
      </c>
      <c r="BA22" s="24">
        <v>22281933.849401828</v>
      </c>
      <c r="BB22" s="49">
        <v>21735000</v>
      </c>
      <c r="BC22" s="49">
        <v>22706000</v>
      </c>
      <c r="BD22" s="166">
        <v>2.9000000000000001E-2</v>
      </c>
      <c r="BE22" s="166">
        <v>2.5000000000000001E-2</v>
      </c>
      <c r="BF22" s="49">
        <f t="shared" si="10"/>
        <v>21527886.415890399</v>
      </c>
      <c r="BG22" s="40">
        <f t="shared" si="11"/>
        <v>-9.5290353857648835E-3</v>
      </c>
      <c r="BH22" s="6">
        <f t="shared" si="13"/>
        <v>22069608.513287604</v>
      </c>
      <c r="BI22" s="24"/>
      <c r="BJ22" s="24">
        <v>1582000</v>
      </c>
      <c r="BK22" s="24">
        <v>1235824.9038406338</v>
      </c>
      <c r="BL22" s="24"/>
      <c r="BM22" s="38">
        <v>473055888.37086529</v>
      </c>
      <c r="BN22" s="3">
        <v>1695630935.6725638</v>
      </c>
      <c r="BO22" s="54">
        <v>1300013750</v>
      </c>
      <c r="BP22" s="53">
        <v>499643000</v>
      </c>
      <c r="BQ22" s="86">
        <v>1157757999.9999998</v>
      </c>
      <c r="BR22" s="86">
        <f t="shared" si="5"/>
        <v>828700499.99999988</v>
      </c>
      <c r="BS22" s="53">
        <v>13048292.549917754</v>
      </c>
      <c r="BT22" s="54">
        <v>22360</v>
      </c>
      <c r="BU22" s="54">
        <v>29640.55</v>
      </c>
      <c r="BV22" s="53">
        <f t="shared" si="9"/>
        <v>26000.275000000001</v>
      </c>
      <c r="BW22" s="57">
        <v>1.0375570496765185E-2</v>
      </c>
      <c r="BX22" s="83">
        <f t="shared" si="4"/>
        <v>35437.498040702929</v>
      </c>
    </row>
    <row r="23" spans="1:76" ht="15.5" hidden="1" x14ac:dyDescent="0.35">
      <c r="A23" s="26" t="s">
        <v>151</v>
      </c>
      <c r="B23" t="s">
        <v>116</v>
      </c>
      <c r="C23" t="s">
        <v>121</v>
      </c>
      <c r="D23" t="s">
        <v>151</v>
      </c>
      <c r="E23" s="60" t="s">
        <v>125</v>
      </c>
      <c r="F23" s="60" t="s">
        <v>125</v>
      </c>
      <c r="G23" s="60" t="s">
        <v>125</v>
      </c>
      <c r="H23" s="60" t="s">
        <v>125</v>
      </c>
      <c r="I23" s="60" t="s">
        <v>118</v>
      </c>
      <c r="J23" s="60" t="s">
        <v>118</v>
      </c>
      <c r="K23" s="60" t="s">
        <v>118</v>
      </c>
      <c r="L23" s="60" t="s">
        <v>118</v>
      </c>
      <c r="M23" s="60" t="s">
        <v>117</v>
      </c>
      <c r="N23" s="60" t="s">
        <v>125</v>
      </c>
      <c r="O23" s="60" t="s">
        <v>124</v>
      </c>
      <c r="P23" s="60" t="s">
        <v>123</v>
      </c>
      <c r="Q23" s="60" t="s">
        <v>125</v>
      </c>
      <c r="R23" s="60" t="s">
        <v>118</v>
      </c>
      <c r="S23" s="60" t="s">
        <v>118</v>
      </c>
      <c r="T23" s="60" t="s">
        <v>118</v>
      </c>
      <c r="U23" s="60" t="s">
        <v>118</v>
      </c>
      <c r="V23" s="60" t="s">
        <v>118</v>
      </c>
      <c r="W23" s="60" t="s">
        <v>118</v>
      </c>
      <c r="X23" s="60" t="s">
        <v>118</v>
      </c>
      <c r="Y23" s="60" t="s">
        <v>118</v>
      </c>
      <c r="Z23" s="60" t="s">
        <v>118</v>
      </c>
      <c r="AA23" s="60" t="s">
        <v>118</v>
      </c>
      <c r="AB23" s="60" t="s">
        <v>125</v>
      </c>
      <c r="AC23" s="60" t="s">
        <v>123</v>
      </c>
      <c r="AD23" s="60" t="s">
        <v>123</v>
      </c>
      <c r="AE23" s="60" t="s">
        <v>123</v>
      </c>
      <c r="AF23" s="60" t="s">
        <v>123</v>
      </c>
      <c r="AG23" s="60" t="s">
        <v>137</v>
      </c>
      <c r="AH23" s="85">
        <v>8045000</v>
      </c>
      <c r="AI23" s="85">
        <v>8809000</v>
      </c>
      <c r="AJ23" s="85">
        <v>2988000</v>
      </c>
      <c r="AK23" s="85">
        <v>0</v>
      </c>
      <c r="AL23" s="49">
        <v>19842000</v>
      </c>
      <c r="AM23" s="24">
        <v>19283000</v>
      </c>
      <c r="AN23" s="24">
        <v>30000</v>
      </c>
      <c r="AO23" s="49">
        <f t="shared" si="6"/>
        <v>19313000</v>
      </c>
      <c r="AP23" s="49">
        <v>19203000</v>
      </c>
      <c r="AQ23" s="49">
        <v>22028000</v>
      </c>
      <c r="AR23" s="164">
        <f t="shared" si="0"/>
        <v>0.14711243034942467</v>
      </c>
      <c r="AS23" s="49">
        <v>0</v>
      </c>
      <c r="AT23" s="49">
        <v>0</v>
      </c>
      <c r="AU23" s="164">
        <f t="shared" si="12"/>
        <v>0</v>
      </c>
      <c r="AV23" s="26">
        <f t="shared" si="1"/>
        <v>22119768.994427957</v>
      </c>
      <c r="AW23" s="165">
        <f t="shared" si="2"/>
        <v>30000</v>
      </c>
      <c r="AX23" s="49">
        <f t="shared" si="3"/>
        <v>22149768.994427957</v>
      </c>
      <c r="AY23" s="54">
        <v>17692000</v>
      </c>
      <c r="AZ23" s="24">
        <v>13223850</v>
      </c>
      <c r="BA23" s="24">
        <v>14250000</v>
      </c>
      <c r="BB23" s="49">
        <v>13583000</v>
      </c>
      <c r="BC23" s="49">
        <v>15974000</v>
      </c>
      <c r="BD23" s="166">
        <v>3.5000000000000003E-2</v>
      </c>
      <c r="BE23" s="166">
        <v>2.5999999999999999E-2</v>
      </c>
      <c r="BF23" s="49">
        <f t="shared" si="10"/>
        <v>15042706.067369176</v>
      </c>
      <c r="BG23" s="40">
        <f t="shared" si="11"/>
        <v>0.10746566055872608</v>
      </c>
      <c r="BH23" s="6">
        <f t="shared" si="13"/>
        <v>15781385.662961846</v>
      </c>
      <c r="BI23" s="24"/>
      <c r="BJ23" s="24">
        <v>1185000</v>
      </c>
      <c r="BK23" s="24">
        <v>1283000</v>
      </c>
      <c r="BL23" s="24"/>
      <c r="BM23" s="38">
        <v>105245243.43682405</v>
      </c>
      <c r="BN23" s="3">
        <v>2170150350.5846286</v>
      </c>
      <c r="BO23" s="54">
        <v>1900000000</v>
      </c>
      <c r="BP23" s="53">
        <v>477537286.28228104</v>
      </c>
      <c r="BQ23" s="86">
        <v>573068564.26173735</v>
      </c>
      <c r="BR23" s="86">
        <f t="shared" si="5"/>
        <v>525302925.27200919</v>
      </c>
      <c r="BS23" s="53">
        <v>7385371.54473479</v>
      </c>
      <c r="BT23" s="54">
        <v>38000</v>
      </c>
      <c r="BU23" s="54">
        <v>38000</v>
      </c>
      <c r="BV23" s="53">
        <f t="shared" si="9"/>
        <v>38000</v>
      </c>
      <c r="BW23" s="57">
        <v>6.0000000000000001E-3</v>
      </c>
      <c r="BX23" s="83">
        <f t="shared" si="4"/>
        <v>45469.797305008324</v>
      </c>
    </row>
    <row r="24" spans="1:76" ht="15.5" hidden="1" x14ac:dyDescent="0.35">
      <c r="A24" s="26" t="s">
        <v>152</v>
      </c>
      <c r="B24" t="s">
        <v>120</v>
      </c>
      <c r="C24" t="s">
        <v>131</v>
      </c>
      <c r="D24" t="s">
        <v>153</v>
      </c>
      <c r="E24" s="60" t="s">
        <v>123</v>
      </c>
      <c r="F24" s="60" t="s">
        <v>124</v>
      </c>
      <c r="G24" s="60" t="s">
        <v>124</v>
      </c>
      <c r="H24" s="60" t="s">
        <v>124</v>
      </c>
      <c r="I24" s="60" t="s">
        <v>125</v>
      </c>
      <c r="J24" s="60" t="s">
        <v>125</v>
      </c>
      <c r="K24" s="60" t="s">
        <v>125</v>
      </c>
      <c r="L24" s="60" t="s">
        <v>118</v>
      </c>
      <c r="M24" s="60" t="s">
        <v>118</v>
      </c>
      <c r="N24" s="60" t="s">
        <v>123</v>
      </c>
      <c r="O24" s="60" t="s">
        <v>138</v>
      </c>
      <c r="P24" s="60" t="s">
        <v>129</v>
      </c>
      <c r="Q24" s="60" t="s">
        <v>125</v>
      </c>
      <c r="R24" s="60" t="s">
        <v>117</v>
      </c>
      <c r="S24" s="60" t="s">
        <v>124</v>
      </c>
      <c r="T24" s="60" t="s">
        <v>124</v>
      </c>
      <c r="U24" s="60" t="s">
        <v>124</v>
      </c>
      <c r="V24" s="60" t="s">
        <v>124</v>
      </c>
      <c r="W24" s="60" t="s">
        <v>124</v>
      </c>
      <c r="X24" s="60" t="s">
        <v>124</v>
      </c>
      <c r="Y24" s="60" t="s">
        <v>124</v>
      </c>
      <c r="Z24" s="60" t="s">
        <v>124</v>
      </c>
      <c r="AA24" s="60" t="s">
        <v>124</v>
      </c>
      <c r="AB24" s="60" t="s">
        <v>124</v>
      </c>
      <c r="AC24" s="60" t="s">
        <v>127</v>
      </c>
      <c r="AD24" s="60" t="s">
        <v>127</v>
      </c>
      <c r="AE24" s="60" t="s">
        <v>145</v>
      </c>
      <c r="AF24" s="60" t="s">
        <v>127</v>
      </c>
      <c r="AG24" s="60" t="s">
        <v>128</v>
      </c>
      <c r="AH24" s="85">
        <v>3885741.7217391301</v>
      </c>
      <c r="AI24" s="85">
        <v>2434000</v>
      </c>
      <c r="AJ24" s="85">
        <v>593000</v>
      </c>
      <c r="AK24" s="85">
        <v>0</v>
      </c>
      <c r="AL24" s="49">
        <v>6912741.7217391301</v>
      </c>
      <c r="AM24" s="24">
        <v>5745000</v>
      </c>
      <c r="AN24" s="24">
        <v>0</v>
      </c>
      <c r="AO24" s="49">
        <f t="shared" si="6"/>
        <v>5745000</v>
      </c>
      <c r="AP24" s="49">
        <v>5168000</v>
      </c>
      <c r="AQ24" s="49">
        <v>5939000</v>
      </c>
      <c r="AR24" s="164">
        <f t="shared" si="0"/>
        <v>0.14918730650154788</v>
      </c>
      <c r="AS24" s="49">
        <v>0</v>
      </c>
      <c r="AT24" s="49">
        <v>0</v>
      </c>
      <c r="AU24" s="164">
        <f t="shared" si="12"/>
        <v>0</v>
      </c>
      <c r="AV24" s="26">
        <f t="shared" si="1"/>
        <v>6602081.0758513929</v>
      </c>
      <c r="AW24" s="165">
        <f t="shared" si="2"/>
        <v>0</v>
      </c>
      <c r="AX24" s="49">
        <f t="shared" si="3"/>
        <v>6602081.0758513929</v>
      </c>
      <c r="AY24" s="54">
        <v>5165000</v>
      </c>
      <c r="AZ24" s="24">
        <v>3057000</v>
      </c>
      <c r="BA24" s="24">
        <v>3953000</v>
      </c>
      <c r="BB24" s="49">
        <v>2813000</v>
      </c>
      <c r="BC24" s="49">
        <v>3057000</v>
      </c>
      <c r="BD24" s="166">
        <v>2.9000000000000001E-2</v>
      </c>
      <c r="BE24" s="166">
        <v>2.5000000000000001E-2</v>
      </c>
      <c r="BF24" s="49">
        <f t="shared" si="10"/>
        <v>2898385.8351703053</v>
      </c>
      <c r="BG24" s="40">
        <f t="shared" si="11"/>
        <v>3.0354011791789981E-2</v>
      </c>
      <c r="BH24" s="6">
        <f t="shared" si="13"/>
        <v>4072989.4086129456</v>
      </c>
      <c r="BI24" s="24"/>
      <c r="BJ24" s="24">
        <v>365000</v>
      </c>
      <c r="BK24" s="24">
        <v>414000</v>
      </c>
      <c r="BL24" s="24"/>
      <c r="BM24" s="38">
        <v>185365500</v>
      </c>
      <c r="BN24" s="3">
        <v>206705206.65358207</v>
      </c>
      <c r="BO24" s="54">
        <v>177617115.491393</v>
      </c>
      <c r="BP24" s="53">
        <v>153725000</v>
      </c>
      <c r="BQ24" s="86">
        <v>205714699.99999997</v>
      </c>
      <c r="BR24" s="86">
        <f t="shared" si="5"/>
        <v>179719850</v>
      </c>
      <c r="BS24" s="53">
        <v>2579896.0709580197</v>
      </c>
      <c r="BT24" s="54">
        <v>9870</v>
      </c>
      <c r="BU24" s="54">
        <v>9672</v>
      </c>
      <c r="BV24" s="53">
        <f t="shared" si="9"/>
        <v>9771</v>
      </c>
      <c r="BW24" s="57">
        <v>1.5054854111855587E-3</v>
      </c>
      <c r="BX24" s="83">
        <f t="shared" si="4"/>
        <v>10222.073125791596</v>
      </c>
    </row>
    <row r="25" spans="1:76" ht="15.5" hidden="1" x14ac:dyDescent="0.35">
      <c r="A25" s="26" t="s">
        <v>154</v>
      </c>
      <c r="B25" t="s">
        <v>120</v>
      </c>
      <c r="C25" t="s">
        <v>131</v>
      </c>
      <c r="D25" t="s">
        <v>132</v>
      </c>
      <c r="E25" s="60" t="s">
        <v>123</v>
      </c>
      <c r="F25" s="60" t="s">
        <v>124</v>
      </c>
      <c r="G25" s="60" t="s">
        <v>124</v>
      </c>
      <c r="H25" s="60" t="s">
        <v>124</v>
      </c>
      <c r="I25" s="60" t="s">
        <v>125</v>
      </c>
      <c r="J25" s="60" t="s">
        <v>125</v>
      </c>
      <c r="K25" s="60" t="s">
        <v>125</v>
      </c>
      <c r="L25" s="60" t="s">
        <v>118</v>
      </c>
      <c r="M25" s="60" t="s">
        <v>118</v>
      </c>
      <c r="N25" s="60" t="s">
        <v>124</v>
      </c>
      <c r="O25" s="60" t="s">
        <v>126</v>
      </c>
      <c r="P25" s="60" t="s">
        <v>128</v>
      </c>
      <c r="Q25" s="60" t="s">
        <v>125</v>
      </c>
      <c r="R25" s="60" t="s">
        <v>117</v>
      </c>
      <c r="S25" s="60" t="s">
        <v>125</v>
      </c>
      <c r="T25" s="60" t="s">
        <v>124</v>
      </c>
      <c r="U25" s="60" t="s">
        <v>125</v>
      </c>
      <c r="V25" s="60" t="s">
        <v>125</v>
      </c>
      <c r="W25" s="60" t="s">
        <v>124</v>
      </c>
      <c r="X25" s="60" t="s">
        <v>125</v>
      </c>
      <c r="Y25" s="60" t="s">
        <v>125</v>
      </c>
      <c r="Z25" s="60" t="s">
        <v>124</v>
      </c>
      <c r="AA25" s="60" t="s">
        <v>125</v>
      </c>
      <c r="AB25" s="60" t="s">
        <v>124</v>
      </c>
      <c r="AC25" s="60" t="s">
        <v>128</v>
      </c>
      <c r="AD25" s="60" t="s">
        <v>133</v>
      </c>
      <c r="AE25" s="60" t="s">
        <v>134</v>
      </c>
      <c r="AF25" s="60" t="s">
        <v>128</v>
      </c>
      <c r="AG25" s="60" t="s">
        <v>133</v>
      </c>
      <c r="AH25" s="85">
        <v>2333000</v>
      </c>
      <c r="AI25" s="85">
        <v>2863000</v>
      </c>
      <c r="AJ25" s="85">
        <v>1158000</v>
      </c>
      <c r="AK25" s="85">
        <v>0</v>
      </c>
      <c r="AL25" s="49">
        <v>6354000</v>
      </c>
      <c r="AM25" s="24">
        <v>6542000</v>
      </c>
      <c r="AN25" s="24">
        <v>425000</v>
      </c>
      <c r="AO25" s="49">
        <f t="shared" si="6"/>
        <v>6967000</v>
      </c>
      <c r="AP25" s="49">
        <v>6859000</v>
      </c>
      <c r="AQ25" s="49">
        <v>7844000</v>
      </c>
      <c r="AR25" s="164">
        <f t="shared" si="0"/>
        <v>0.1436069397871409</v>
      </c>
      <c r="AS25" s="49">
        <v>0</v>
      </c>
      <c r="AT25" s="49">
        <v>0</v>
      </c>
      <c r="AU25" s="164">
        <f t="shared" si="12"/>
        <v>0</v>
      </c>
      <c r="AV25" s="26">
        <f t="shared" si="1"/>
        <v>7481476.600087476</v>
      </c>
      <c r="AW25" s="165">
        <f t="shared" si="2"/>
        <v>425000</v>
      </c>
      <c r="AX25" s="49">
        <f t="shared" si="3"/>
        <v>7906476.600087476</v>
      </c>
      <c r="AY25" s="54">
        <v>6220000</v>
      </c>
      <c r="AZ25" s="24">
        <v>3365000</v>
      </c>
      <c r="BA25" s="24">
        <v>3647000</v>
      </c>
      <c r="BB25" s="49">
        <v>4103000</v>
      </c>
      <c r="BC25" s="49">
        <v>4154000</v>
      </c>
      <c r="BD25" s="166">
        <v>2.9000000000000001E-2</v>
      </c>
      <c r="BE25" s="166">
        <v>2.5000000000000001E-2</v>
      </c>
      <c r="BF25" s="49">
        <f t="shared" si="10"/>
        <v>3938467.3730119229</v>
      </c>
      <c r="BG25" s="40">
        <f t="shared" si="11"/>
        <v>-4.0100567143084853E-2</v>
      </c>
      <c r="BH25" s="6">
        <f t="shared" si="13"/>
        <v>3500753.2316291695</v>
      </c>
      <c r="BI25" s="24"/>
      <c r="BJ25" s="24">
        <v>1074000</v>
      </c>
      <c r="BK25" s="24">
        <v>643000</v>
      </c>
      <c r="BL25" s="24"/>
      <c r="BM25" s="38">
        <v>435079.24548316369</v>
      </c>
      <c r="BN25" s="3">
        <v>723781450</v>
      </c>
      <c r="BO25" s="54">
        <v>516986750</v>
      </c>
      <c r="BP25" s="53">
        <v>249594999.99999997</v>
      </c>
      <c r="BQ25" s="86">
        <v>374393999.99999994</v>
      </c>
      <c r="BR25" s="86">
        <f t="shared" si="5"/>
        <v>311994499.99999994</v>
      </c>
      <c r="BS25" s="53">
        <v>4573845.755973299</v>
      </c>
      <c r="BT25" s="54">
        <v>9797.06</v>
      </c>
      <c r="BU25" s="54">
        <v>10882.41</v>
      </c>
      <c r="BV25" s="53">
        <f t="shared" si="9"/>
        <v>10339.735000000001</v>
      </c>
      <c r="BW25" s="57">
        <v>0</v>
      </c>
      <c r="BX25" s="83">
        <f t="shared" si="4"/>
        <v>10339.735000000001</v>
      </c>
    </row>
    <row r="26" spans="1:76" ht="15.5" x14ac:dyDescent="0.35">
      <c r="A26" s="26" t="s">
        <v>155</v>
      </c>
      <c r="B26" t="s">
        <v>116</v>
      </c>
      <c r="C26" t="s">
        <v>114</v>
      </c>
      <c r="D26" t="s">
        <v>156</v>
      </c>
      <c r="E26" s="60" t="s">
        <v>118</v>
      </c>
      <c r="F26" s="60" t="s">
        <v>118</v>
      </c>
      <c r="G26" s="60" t="s">
        <v>118</v>
      </c>
      <c r="H26" s="60" t="s">
        <v>118</v>
      </c>
      <c r="I26" s="60" t="s">
        <v>118</v>
      </c>
      <c r="J26" s="60" t="s">
        <v>118</v>
      </c>
      <c r="K26" s="60" t="s">
        <v>118</v>
      </c>
      <c r="L26" s="60" t="s">
        <v>117</v>
      </c>
      <c r="M26" s="60" t="s">
        <v>117</v>
      </c>
      <c r="N26" s="60" t="s">
        <v>118</v>
      </c>
      <c r="O26" s="60" t="s">
        <v>118</v>
      </c>
      <c r="P26" s="60" t="s">
        <v>125</v>
      </c>
      <c r="Q26" s="60" t="s">
        <v>118</v>
      </c>
      <c r="R26" s="60" t="s">
        <v>118</v>
      </c>
      <c r="S26" s="60" t="s">
        <v>117</v>
      </c>
      <c r="T26" s="60" t="s">
        <v>117</v>
      </c>
      <c r="U26" s="60" t="s">
        <v>117</v>
      </c>
      <c r="V26" s="60" t="s">
        <v>118</v>
      </c>
      <c r="W26" s="60" t="s">
        <v>118</v>
      </c>
      <c r="X26" s="60" t="s">
        <v>118</v>
      </c>
      <c r="Y26" s="60" t="s">
        <v>117</v>
      </c>
      <c r="Z26" s="60" t="s">
        <v>117</v>
      </c>
      <c r="AA26" s="60" t="s">
        <v>117</v>
      </c>
      <c r="AB26" s="60" t="s">
        <v>118</v>
      </c>
      <c r="AC26" s="60" t="s">
        <v>125</v>
      </c>
      <c r="AD26" s="60" t="s">
        <v>125</v>
      </c>
      <c r="AE26" s="60" t="s">
        <v>125</v>
      </c>
      <c r="AF26" s="60" t="s">
        <v>125</v>
      </c>
      <c r="AG26" s="60" t="s">
        <v>118</v>
      </c>
      <c r="AH26" s="85">
        <v>29314000</v>
      </c>
      <c r="AI26" s="85">
        <v>34029000</v>
      </c>
      <c r="AJ26" s="85">
        <v>7313000</v>
      </c>
      <c r="AK26" s="85">
        <v>21459000</v>
      </c>
      <c r="AL26" s="49">
        <v>92115000</v>
      </c>
      <c r="AM26" s="24">
        <v>76971000</v>
      </c>
      <c r="AN26" s="24">
        <v>17133000</v>
      </c>
      <c r="AO26" s="49">
        <f t="shared" si="6"/>
        <v>94104000</v>
      </c>
      <c r="AP26" s="49">
        <v>76231000</v>
      </c>
      <c r="AQ26" s="49">
        <v>85857000</v>
      </c>
      <c r="AR26" s="164">
        <f t="shared" si="0"/>
        <v>0.12627408796946127</v>
      </c>
      <c r="AS26" s="49">
        <v>19163000</v>
      </c>
      <c r="AT26" s="49">
        <v>22346000</v>
      </c>
      <c r="AU26" s="164">
        <f t="shared" si="12"/>
        <v>0.16610134112612851</v>
      </c>
      <c r="AV26" s="26">
        <f t="shared" si="1"/>
        <v>86690442.825097397</v>
      </c>
      <c r="AW26" s="165">
        <f t="shared" si="2"/>
        <v>19978814.277513959</v>
      </c>
      <c r="AX26" s="49">
        <f t="shared" si="3"/>
        <v>106669257.10261136</v>
      </c>
      <c r="AY26" s="54">
        <v>69594000</v>
      </c>
      <c r="AZ26" s="24">
        <v>39613000</v>
      </c>
      <c r="BA26" s="24">
        <v>58022000</v>
      </c>
      <c r="BB26" s="49">
        <v>50834000</v>
      </c>
      <c r="BC26" s="49">
        <v>54675000</v>
      </c>
      <c r="BD26" s="166">
        <v>2.9000000000000001E-2</v>
      </c>
      <c r="BE26" s="166">
        <v>2.5000000000000001E-2</v>
      </c>
      <c r="BF26" s="49">
        <f t="shared" si="10"/>
        <v>51838156.865533672</v>
      </c>
      <c r="BG26" s="40">
        <f t="shared" si="11"/>
        <v>1.9753646487265852E-2</v>
      </c>
      <c r="BH26" s="6">
        <f t="shared" si="13"/>
        <v>59168146.076484136</v>
      </c>
      <c r="BI26" s="24"/>
      <c r="BJ26" s="24">
        <v>8413000</v>
      </c>
      <c r="BK26" s="24">
        <v>5789000</v>
      </c>
      <c r="BL26" s="24"/>
      <c r="BM26" s="38">
        <v>3279503872.0100007</v>
      </c>
      <c r="BN26" s="3">
        <v>2895541025.9479303</v>
      </c>
      <c r="BO26" s="54">
        <v>3283216241.0790057</v>
      </c>
      <c r="BP26" s="53">
        <v>2209000649.9399996</v>
      </c>
      <c r="BQ26" s="86">
        <v>2713800312.4499998</v>
      </c>
      <c r="BR26" s="86">
        <f t="shared" si="5"/>
        <v>2461400481.1949997</v>
      </c>
      <c r="BS26" s="53">
        <v>34762920.131835751</v>
      </c>
      <c r="BT26" s="54">
        <v>147490</v>
      </c>
      <c r="BU26" s="54">
        <v>177000</v>
      </c>
      <c r="BV26" s="53">
        <f t="shared" si="9"/>
        <v>162245</v>
      </c>
      <c r="BW26" s="57">
        <v>1.6006669058583167E-2</v>
      </c>
      <c r="BX26" s="83">
        <f t="shared" si="4"/>
        <v>261257.08787472144</v>
      </c>
    </row>
    <row r="27" spans="1:76" ht="15.5" hidden="1" x14ac:dyDescent="0.35">
      <c r="A27" s="26" t="s">
        <v>157</v>
      </c>
      <c r="B27" t="s">
        <v>116</v>
      </c>
      <c r="C27" t="s">
        <v>121</v>
      </c>
      <c r="D27" t="s">
        <v>140</v>
      </c>
      <c r="E27" s="60" t="s">
        <v>125</v>
      </c>
      <c r="F27" s="60" t="s">
        <v>125</v>
      </c>
      <c r="G27" s="60" t="s">
        <v>125</v>
      </c>
      <c r="H27" s="60" t="s">
        <v>125</v>
      </c>
      <c r="I27" s="60" t="s">
        <v>118</v>
      </c>
      <c r="J27" s="60" t="s">
        <v>118</v>
      </c>
      <c r="K27" s="60" t="s">
        <v>118</v>
      </c>
      <c r="L27" s="60" t="s">
        <v>118</v>
      </c>
      <c r="M27" s="60" t="s">
        <v>117</v>
      </c>
      <c r="N27" s="60" t="s">
        <v>125</v>
      </c>
      <c r="O27" s="60" t="s">
        <v>124</v>
      </c>
      <c r="P27" s="60" t="s">
        <v>123</v>
      </c>
      <c r="Q27" s="60" t="s">
        <v>125</v>
      </c>
      <c r="R27" s="60" t="s">
        <v>118</v>
      </c>
      <c r="S27" s="60" t="s">
        <v>118</v>
      </c>
      <c r="T27" s="60" t="s">
        <v>118</v>
      </c>
      <c r="U27" s="60" t="s">
        <v>118</v>
      </c>
      <c r="V27" s="60" t="s">
        <v>118</v>
      </c>
      <c r="W27" s="60" t="s">
        <v>118</v>
      </c>
      <c r="X27" s="60" t="s">
        <v>118</v>
      </c>
      <c r="Y27" s="60" t="s">
        <v>118</v>
      </c>
      <c r="Z27" s="60" t="s">
        <v>118</v>
      </c>
      <c r="AA27" s="60" t="s">
        <v>118</v>
      </c>
      <c r="AB27" s="60" t="s">
        <v>125</v>
      </c>
      <c r="AC27" s="60" t="s">
        <v>123</v>
      </c>
      <c r="AD27" s="60" t="s">
        <v>123</v>
      </c>
      <c r="AE27" s="60" t="s">
        <v>137</v>
      </c>
      <c r="AF27" s="60" t="s">
        <v>123</v>
      </c>
      <c r="AG27" s="60" t="s">
        <v>137</v>
      </c>
      <c r="AH27" s="85">
        <v>11844544.5</v>
      </c>
      <c r="AI27" s="85">
        <v>9652480.0700000003</v>
      </c>
      <c r="AJ27" s="85">
        <v>2665950.46</v>
      </c>
      <c r="AK27" s="85">
        <v>2378787.77</v>
      </c>
      <c r="AL27" s="49">
        <v>26541762.800000001</v>
      </c>
      <c r="AM27" s="24">
        <v>27207000</v>
      </c>
      <c r="AN27" s="24">
        <v>2431000</v>
      </c>
      <c r="AO27" s="49">
        <f t="shared" si="6"/>
        <v>29638000</v>
      </c>
      <c r="AP27" s="49">
        <v>26009000</v>
      </c>
      <c r="AQ27" s="49">
        <v>29546000</v>
      </c>
      <c r="AR27" s="164">
        <f t="shared" si="0"/>
        <v>0.13599138759660123</v>
      </c>
      <c r="AS27" s="49">
        <v>3074000</v>
      </c>
      <c r="AT27" s="49">
        <v>3100000</v>
      </c>
      <c r="AU27" s="164">
        <f t="shared" si="12"/>
        <v>8.458035133376729E-3</v>
      </c>
      <c r="AV27" s="26">
        <f t="shared" si="1"/>
        <v>30906917.68234073</v>
      </c>
      <c r="AW27" s="165">
        <f t="shared" si="2"/>
        <v>2451561.483409239</v>
      </c>
      <c r="AX27" s="49">
        <f t="shared" si="3"/>
        <v>33358479.165749967</v>
      </c>
      <c r="AY27" s="54">
        <v>24369000</v>
      </c>
      <c r="AZ27" s="24">
        <v>14753185.372090848</v>
      </c>
      <c r="BA27" s="24">
        <v>24933000</v>
      </c>
      <c r="BB27" s="49">
        <v>23147000</v>
      </c>
      <c r="BC27" s="49">
        <v>24773000</v>
      </c>
      <c r="BD27" s="166">
        <v>3.5000000000000003E-2</v>
      </c>
      <c r="BE27" s="166">
        <v>2.5999999999999999E-2</v>
      </c>
      <c r="BF27" s="49">
        <f t="shared" si="10"/>
        <v>23328719.006318804</v>
      </c>
      <c r="BG27" s="40">
        <f t="shared" si="11"/>
        <v>7.8506504652353648E-3</v>
      </c>
      <c r="BH27" s="6">
        <f t="shared" si="13"/>
        <v>25128740.268049713</v>
      </c>
      <c r="BI27" s="24"/>
      <c r="BJ27" s="24">
        <v>2488000</v>
      </c>
      <c r="BK27" s="24">
        <v>3487000</v>
      </c>
      <c r="BL27" s="24"/>
      <c r="BM27" s="38">
        <v>644230500</v>
      </c>
      <c r="BN27" s="3">
        <v>1819698978.9881728</v>
      </c>
      <c r="BO27" s="54">
        <v>1744505682.4228508</v>
      </c>
      <c r="BP27" s="53">
        <v>1000484879.7399998</v>
      </c>
      <c r="BQ27" s="86">
        <v>1386517974.2024996</v>
      </c>
      <c r="BR27" s="86">
        <f t="shared" si="5"/>
        <v>1193501426.9712496</v>
      </c>
      <c r="BS27" s="53">
        <v>17245121.488753691</v>
      </c>
      <c r="BT27" s="54">
        <v>61720</v>
      </c>
      <c r="BU27" s="54">
        <v>61489</v>
      </c>
      <c r="BV27" s="53">
        <f t="shared" si="9"/>
        <v>61604.5</v>
      </c>
      <c r="BW27" s="57">
        <v>1.3912474071101633E-2</v>
      </c>
      <c r="BX27" s="83">
        <f t="shared" si="4"/>
        <v>93245.186566183344</v>
      </c>
    </row>
    <row r="28" spans="1:76" ht="15.5" x14ac:dyDescent="0.35">
      <c r="A28" s="26" t="s">
        <v>158</v>
      </c>
      <c r="B28" t="s">
        <v>116</v>
      </c>
      <c r="C28" t="s">
        <v>131</v>
      </c>
      <c r="D28" t="s">
        <v>156</v>
      </c>
      <c r="E28" s="60" t="s">
        <v>118</v>
      </c>
      <c r="F28" s="60" t="s">
        <v>117</v>
      </c>
      <c r="G28" s="60" t="s">
        <v>118</v>
      </c>
      <c r="H28" s="60" t="s">
        <v>118</v>
      </c>
      <c r="I28" s="60" t="s">
        <v>118</v>
      </c>
      <c r="J28" s="60" t="s">
        <v>117</v>
      </c>
      <c r="K28" s="60" t="s">
        <v>118</v>
      </c>
      <c r="L28" s="60" t="s">
        <v>117</v>
      </c>
      <c r="M28" s="60" t="s">
        <v>117</v>
      </c>
      <c r="N28" s="60" t="s">
        <v>118</v>
      </c>
      <c r="O28" s="60" t="s">
        <v>118</v>
      </c>
      <c r="P28" s="60" t="s">
        <v>125</v>
      </c>
      <c r="Q28" s="60" t="s">
        <v>118</v>
      </c>
      <c r="R28" s="60" t="s">
        <v>118</v>
      </c>
      <c r="S28" s="60" t="s">
        <v>117</v>
      </c>
      <c r="T28" s="60" t="s">
        <v>117</v>
      </c>
      <c r="U28" s="60" t="s">
        <v>117</v>
      </c>
      <c r="V28" s="60" t="s">
        <v>118</v>
      </c>
      <c r="W28" s="60" t="s">
        <v>118</v>
      </c>
      <c r="X28" s="60" t="s">
        <v>118</v>
      </c>
      <c r="Y28" s="60" t="s">
        <v>117</v>
      </c>
      <c r="Z28" s="60" t="s">
        <v>117</v>
      </c>
      <c r="AA28" s="60" t="s">
        <v>117</v>
      </c>
      <c r="AB28" s="60" t="s">
        <v>118</v>
      </c>
      <c r="AC28" s="60" t="s">
        <v>125</v>
      </c>
      <c r="AD28" s="60" t="s">
        <v>125</v>
      </c>
      <c r="AE28" s="60" t="s">
        <v>125</v>
      </c>
      <c r="AF28" s="60" t="s">
        <v>125</v>
      </c>
      <c r="AG28" s="60" t="s">
        <v>118</v>
      </c>
      <c r="AH28" s="85">
        <v>7286000</v>
      </c>
      <c r="AI28" s="85">
        <f>3817000+15</f>
        <v>3817015</v>
      </c>
      <c r="AJ28" s="85">
        <v>976000</v>
      </c>
      <c r="AK28" s="85">
        <v>0</v>
      </c>
      <c r="AL28" s="49">
        <v>12079015</v>
      </c>
      <c r="AM28" s="24">
        <v>13391000</v>
      </c>
      <c r="AN28" s="24">
        <v>97000</v>
      </c>
      <c r="AO28" s="49">
        <f t="shared" si="6"/>
        <v>13488000</v>
      </c>
      <c r="AP28" s="49">
        <v>12210000</v>
      </c>
      <c r="AQ28" s="49">
        <v>13878000</v>
      </c>
      <c r="AR28" s="164">
        <f t="shared" si="0"/>
        <v>0.13660933660933661</v>
      </c>
      <c r="AS28" s="49">
        <v>715000</v>
      </c>
      <c r="AT28" s="49">
        <v>595000</v>
      </c>
      <c r="AU28" s="164">
        <f t="shared" si="12"/>
        <v>-0.16783216783216781</v>
      </c>
      <c r="AV28" s="26">
        <f t="shared" si="1"/>
        <v>15220335.626535626</v>
      </c>
      <c r="AW28" s="165">
        <f t="shared" si="2"/>
        <v>80720.279720279723</v>
      </c>
      <c r="AX28" s="49">
        <f t="shared" si="3"/>
        <v>15301055.906255906</v>
      </c>
      <c r="AY28" s="54">
        <v>12079000</v>
      </c>
      <c r="AZ28" s="24">
        <v>7530455.0099999988</v>
      </c>
      <c r="BA28" s="24">
        <v>11200000</v>
      </c>
      <c r="BB28" s="49">
        <v>9663000</v>
      </c>
      <c r="BC28" s="49">
        <v>8838000</v>
      </c>
      <c r="BD28" s="166">
        <v>3.5000000000000003E-2</v>
      </c>
      <c r="BE28" s="166">
        <v>2.5999999999999999E-2</v>
      </c>
      <c r="BF28" s="49">
        <f t="shared" si="10"/>
        <v>8322739.2151877284</v>
      </c>
      <c r="BG28" s="40">
        <f t="shared" si="11"/>
        <v>-0.13870027784458983</v>
      </c>
      <c r="BH28" s="6">
        <f t="shared" si="13"/>
        <v>9646556.8881405946</v>
      </c>
      <c r="BI28" s="24"/>
      <c r="BJ28" s="24">
        <v>863000</v>
      </c>
      <c r="BK28" s="24">
        <v>1140000</v>
      </c>
      <c r="BL28" s="24"/>
      <c r="BM28" s="38">
        <v>155562241.79652235</v>
      </c>
      <c r="BN28" s="3">
        <v>426447256.13600981</v>
      </c>
      <c r="BO28" s="54">
        <v>405134889.3342464</v>
      </c>
      <c r="BP28" s="53">
        <v>243472280.99792996</v>
      </c>
      <c r="BQ28" s="86">
        <v>265219950.02533293</v>
      </c>
      <c r="BR28" s="86">
        <f t="shared" si="5"/>
        <v>254346115.51163143</v>
      </c>
      <c r="BS28" s="53">
        <v>3508426.1779798334</v>
      </c>
      <c r="BT28" s="54">
        <v>14865.424598842999</v>
      </c>
      <c r="BU28" s="54">
        <v>13495.3694885103</v>
      </c>
      <c r="BV28" s="53">
        <f t="shared" si="9"/>
        <v>14180.39704367665</v>
      </c>
      <c r="BW28" s="57">
        <v>1.2775422338791698E-2</v>
      </c>
      <c r="BX28" s="83">
        <f t="shared" si="4"/>
        <v>20753.10082952107</v>
      </c>
    </row>
    <row r="29" spans="1:76" ht="15.5" hidden="1" x14ac:dyDescent="0.35">
      <c r="A29" s="26" t="s">
        <v>159</v>
      </c>
      <c r="B29" t="s">
        <v>116</v>
      </c>
      <c r="C29" t="s">
        <v>121</v>
      </c>
      <c r="D29" t="s">
        <v>160</v>
      </c>
      <c r="E29" s="60" t="s">
        <v>125</v>
      </c>
      <c r="F29" s="60" t="s">
        <v>118</v>
      </c>
      <c r="G29" s="60" t="s">
        <v>125</v>
      </c>
      <c r="H29" s="60" t="s">
        <v>125</v>
      </c>
      <c r="I29" s="60" t="s">
        <v>118</v>
      </c>
      <c r="J29" s="60" t="s">
        <v>118</v>
      </c>
      <c r="K29" s="60" t="s">
        <v>125</v>
      </c>
      <c r="L29" s="60" t="s">
        <v>118</v>
      </c>
      <c r="M29" s="60" t="s">
        <v>117</v>
      </c>
      <c r="N29" s="60" t="s">
        <v>125</v>
      </c>
      <c r="O29" s="60" t="s">
        <v>123</v>
      </c>
      <c r="P29" s="60" t="s">
        <v>126</v>
      </c>
      <c r="Q29" s="60" t="s">
        <v>125</v>
      </c>
      <c r="R29" s="60" t="s">
        <v>118</v>
      </c>
      <c r="S29" s="60" t="s">
        <v>118</v>
      </c>
      <c r="T29" s="60" t="s">
        <v>118</v>
      </c>
      <c r="U29" s="60" t="s">
        <v>118</v>
      </c>
      <c r="V29" s="60" t="s">
        <v>118</v>
      </c>
      <c r="W29" s="60" t="s">
        <v>118</v>
      </c>
      <c r="X29" s="60" t="s">
        <v>118</v>
      </c>
      <c r="Y29" s="60" t="s">
        <v>118</v>
      </c>
      <c r="Z29" s="60" t="s">
        <v>118</v>
      </c>
      <c r="AA29" s="60" t="s">
        <v>118</v>
      </c>
      <c r="AB29" s="60" t="s">
        <v>125</v>
      </c>
      <c r="AC29" s="60" t="s">
        <v>126</v>
      </c>
      <c r="AD29" s="60" t="s">
        <v>126</v>
      </c>
      <c r="AE29" s="60" t="s">
        <v>138</v>
      </c>
      <c r="AF29" s="60" t="s">
        <v>126</v>
      </c>
      <c r="AG29" s="60" t="s">
        <v>123</v>
      </c>
      <c r="AH29" s="85">
        <v>7036000</v>
      </c>
      <c r="AI29" s="85">
        <v>8747000</v>
      </c>
      <c r="AJ29" s="85">
        <v>1257000</v>
      </c>
      <c r="AK29" s="85">
        <v>0</v>
      </c>
      <c r="AL29" s="49">
        <v>17040000</v>
      </c>
      <c r="AM29" s="24">
        <v>16575014.590058103</v>
      </c>
      <c r="AN29" s="24">
        <v>1837000</v>
      </c>
      <c r="AO29" s="49">
        <f t="shared" si="6"/>
        <v>18412014.590058103</v>
      </c>
      <c r="AP29" s="49">
        <v>16928000</v>
      </c>
      <c r="AQ29" s="49">
        <v>20866000</v>
      </c>
      <c r="AR29" s="164">
        <f t="shared" si="0"/>
        <v>0.23263232514177701</v>
      </c>
      <c r="AS29" s="49">
        <v>1837000</v>
      </c>
      <c r="AT29" s="49">
        <v>3612000</v>
      </c>
      <c r="AU29" s="164">
        <f t="shared" si="12"/>
        <v>0.96624931954273263</v>
      </c>
      <c r="AV29" s="26">
        <f t="shared" si="1"/>
        <v>20430898.773402199</v>
      </c>
      <c r="AW29" s="165">
        <f t="shared" si="2"/>
        <v>3612000</v>
      </c>
      <c r="AX29" s="49">
        <f t="shared" si="3"/>
        <v>24042898.773402199</v>
      </c>
      <c r="AY29" s="54">
        <v>16990000</v>
      </c>
      <c r="AZ29" s="24">
        <v>8642000</v>
      </c>
      <c r="BA29" s="24">
        <v>9378734.2247243728</v>
      </c>
      <c r="BB29" s="49">
        <v>10370000</v>
      </c>
      <c r="BC29" s="49">
        <v>10506000</v>
      </c>
      <c r="BD29" s="166">
        <v>3.5000000000000003E-2</v>
      </c>
      <c r="BE29" s="166">
        <v>2.5999999999999999E-2</v>
      </c>
      <c r="BF29" s="49">
        <f t="shared" si="10"/>
        <v>9893493.7989095133</v>
      </c>
      <c r="BG29" s="40">
        <f t="shared" si="11"/>
        <v>-4.5950453335630304E-2</v>
      </c>
      <c r="BH29" s="6">
        <f t="shared" si="13"/>
        <v>8947777.1353838965</v>
      </c>
      <c r="BI29" s="24"/>
      <c r="BJ29" s="24">
        <v>1703000</v>
      </c>
      <c r="BK29" s="24">
        <v>1580311.0928961749</v>
      </c>
      <c r="BL29" s="24"/>
      <c r="BM29" s="38">
        <v>300937575</v>
      </c>
      <c r="BN29" s="3">
        <v>711249938.76840651</v>
      </c>
      <c r="BO29" s="54">
        <v>732433869.24467695</v>
      </c>
      <c r="BP29" s="53">
        <v>350677259</v>
      </c>
      <c r="BQ29" s="86">
        <v>526015888.50000012</v>
      </c>
      <c r="BR29" s="86">
        <f t="shared" si="5"/>
        <v>438346573.75000006</v>
      </c>
      <c r="BS29" s="53">
        <v>6426165.1002560062</v>
      </c>
      <c r="BT29" s="54">
        <v>28112</v>
      </c>
      <c r="BU29" s="54">
        <v>28112</v>
      </c>
      <c r="BV29" s="53">
        <f t="shared" si="9"/>
        <v>28112</v>
      </c>
      <c r="BW29" s="57">
        <v>2.9902871712606638E-2</v>
      </c>
      <c r="BX29" s="83">
        <f t="shared" si="4"/>
        <v>68042.43033185594</v>
      </c>
    </row>
    <row r="30" spans="1:76" ht="15.5" hidden="1" x14ac:dyDescent="0.35">
      <c r="A30" s="26" t="s">
        <v>161</v>
      </c>
      <c r="B30" t="s">
        <v>120</v>
      </c>
      <c r="C30" t="s">
        <v>131</v>
      </c>
      <c r="D30" t="s">
        <v>122</v>
      </c>
      <c r="E30" s="60" t="s">
        <v>123</v>
      </c>
      <c r="F30" s="60" t="s">
        <v>124</v>
      </c>
      <c r="G30" s="60" t="s">
        <v>124</v>
      </c>
      <c r="H30" s="60" t="s">
        <v>124</v>
      </c>
      <c r="I30" s="60" t="s">
        <v>125</v>
      </c>
      <c r="J30" s="60" t="s">
        <v>125</v>
      </c>
      <c r="K30" s="60" t="s">
        <v>125</v>
      </c>
      <c r="L30" s="60" t="s">
        <v>118</v>
      </c>
      <c r="M30" s="60" t="s">
        <v>118</v>
      </c>
      <c r="N30" s="60" t="s">
        <v>124</v>
      </c>
      <c r="O30" s="60" t="s">
        <v>126</v>
      </c>
      <c r="P30" s="60" t="s">
        <v>127</v>
      </c>
      <c r="Q30" s="60" t="s">
        <v>125</v>
      </c>
      <c r="R30" s="60" t="s">
        <v>117</v>
      </c>
      <c r="S30" s="60" t="s">
        <v>125</v>
      </c>
      <c r="T30" s="60" t="s">
        <v>125</v>
      </c>
      <c r="U30" s="60" t="s">
        <v>124</v>
      </c>
      <c r="V30" s="60" t="s">
        <v>125</v>
      </c>
      <c r="W30" s="60" t="s">
        <v>125</v>
      </c>
      <c r="X30" s="60" t="s">
        <v>124</v>
      </c>
      <c r="Y30" s="60" t="s">
        <v>125</v>
      </c>
      <c r="Z30" s="60" t="s">
        <v>125</v>
      </c>
      <c r="AA30" s="60" t="s">
        <v>124</v>
      </c>
      <c r="AB30" s="60" t="s">
        <v>124</v>
      </c>
      <c r="AC30" s="60" t="s">
        <v>128</v>
      </c>
      <c r="AD30" s="60" t="s">
        <v>128</v>
      </c>
      <c r="AE30" s="60" t="s">
        <v>129</v>
      </c>
      <c r="AF30" s="60" t="s">
        <v>128</v>
      </c>
      <c r="AG30" s="60" t="s">
        <v>133</v>
      </c>
      <c r="AH30" s="85">
        <v>6688000</v>
      </c>
      <c r="AI30" s="85">
        <v>1856000</v>
      </c>
      <c r="AJ30" s="85">
        <v>602000</v>
      </c>
      <c r="AK30" s="85">
        <v>198000</v>
      </c>
      <c r="AL30" s="49">
        <v>9344000</v>
      </c>
      <c r="AM30" s="24">
        <v>9959000</v>
      </c>
      <c r="AN30" s="24">
        <v>1206000</v>
      </c>
      <c r="AO30" s="49">
        <f t="shared" si="6"/>
        <v>11165000</v>
      </c>
      <c r="AP30" s="49">
        <v>13008000</v>
      </c>
      <c r="AQ30" s="49">
        <v>10475000</v>
      </c>
      <c r="AR30" s="164">
        <f t="shared" si="0"/>
        <v>-0.19472632226322262</v>
      </c>
      <c r="AS30" s="49">
        <v>1288000</v>
      </c>
      <c r="AT30" s="49">
        <v>1552000</v>
      </c>
      <c r="AU30" s="164">
        <f t="shared" si="12"/>
        <v>0.20496894409937894</v>
      </c>
      <c r="AV30" s="26">
        <f t="shared" si="1"/>
        <v>8019720.5565805659</v>
      </c>
      <c r="AW30" s="165">
        <f t="shared" si="2"/>
        <v>1453192.5465838511</v>
      </c>
      <c r="AX30" s="49">
        <f t="shared" si="3"/>
        <v>9472913.1031644177</v>
      </c>
      <c r="AY30" s="54">
        <v>9146000</v>
      </c>
      <c r="AZ30" s="24">
        <v>6408000</v>
      </c>
      <c r="BA30" s="24">
        <v>8242000</v>
      </c>
      <c r="BB30" s="49">
        <v>7502000</v>
      </c>
      <c r="BC30" s="49">
        <v>7432000</v>
      </c>
      <c r="BD30" s="166">
        <v>2.8199999999999999E-2</v>
      </c>
      <c r="BE30" s="166">
        <v>2.5499999999999998E-2</v>
      </c>
      <c r="BF30" s="49">
        <f t="shared" si="10"/>
        <v>7048430.7425766466</v>
      </c>
      <c r="BG30" s="40">
        <f t="shared" si="11"/>
        <v>-6.0459778382211837E-2</v>
      </c>
      <c r="BH30" s="6">
        <f t="shared" si="13"/>
        <v>7743690.5065738102</v>
      </c>
      <c r="BI30" s="24"/>
      <c r="BJ30" s="24">
        <v>1073000</v>
      </c>
      <c r="BK30" s="24">
        <v>788000</v>
      </c>
      <c r="BL30" s="24"/>
      <c r="BM30" s="38">
        <v>1461741000</v>
      </c>
      <c r="BN30" s="3">
        <v>696640000</v>
      </c>
      <c r="BO30" s="54">
        <v>497600000</v>
      </c>
      <c r="BP30" s="53">
        <v>137344179.51999995</v>
      </c>
      <c r="BQ30" s="86">
        <v>151231999.99999997</v>
      </c>
      <c r="BR30" s="86">
        <f t="shared" si="5"/>
        <v>144288089.75999996</v>
      </c>
      <c r="BS30" s="53">
        <v>1994566.4271218909</v>
      </c>
      <c r="BT30" s="54">
        <v>15194</v>
      </c>
      <c r="BU30" s="54">
        <v>4710</v>
      </c>
      <c r="BV30" s="53">
        <f t="shared" si="9"/>
        <v>9952</v>
      </c>
      <c r="BW30" s="57">
        <v>4.0000000000000001E-3</v>
      </c>
      <c r="BX30" s="83">
        <f t="shared" si="4"/>
        <v>11218.163144524435</v>
      </c>
    </row>
    <row r="31" spans="1:76" ht="15.5" hidden="1" x14ac:dyDescent="0.35">
      <c r="A31" s="26" t="s">
        <v>162</v>
      </c>
      <c r="B31" t="s">
        <v>120</v>
      </c>
      <c r="C31" t="s">
        <v>121</v>
      </c>
      <c r="D31" t="s">
        <v>153</v>
      </c>
      <c r="E31" s="60" t="s">
        <v>123</v>
      </c>
      <c r="F31" s="60" t="s">
        <v>124</v>
      </c>
      <c r="G31" s="60" t="s">
        <v>124</v>
      </c>
      <c r="H31" s="60" t="s">
        <v>124</v>
      </c>
      <c r="I31" s="60" t="s">
        <v>125</v>
      </c>
      <c r="J31" s="60" t="s">
        <v>125</v>
      </c>
      <c r="K31" s="60" t="s">
        <v>125</v>
      </c>
      <c r="L31" s="60" t="s">
        <v>118</v>
      </c>
      <c r="M31" s="60" t="s">
        <v>118</v>
      </c>
      <c r="N31" s="60" t="s">
        <v>123</v>
      </c>
      <c r="O31" s="60" t="s">
        <v>138</v>
      </c>
      <c r="P31" s="60" t="s">
        <v>129</v>
      </c>
      <c r="Q31" s="60" t="s">
        <v>125</v>
      </c>
      <c r="R31" s="60" t="s">
        <v>117</v>
      </c>
      <c r="S31" s="60" t="s">
        <v>124</v>
      </c>
      <c r="T31" s="60" t="s">
        <v>124</v>
      </c>
      <c r="U31" s="60" t="s">
        <v>124</v>
      </c>
      <c r="V31" s="60" t="s">
        <v>124</v>
      </c>
      <c r="W31" s="60" t="s">
        <v>124</v>
      </c>
      <c r="X31" s="60" t="s">
        <v>124</v>
      </c>
      <c r="Y31" s="60" t="s">
        <v>124</v>
      </c>
      <c r="Z31" s="60" t="s">
        <v>124</v>
      </c>
      <c r="AA31" s="60" t="s">
        <v>124</v>
      </c>
      <c r="AB31" s="60" t="s">
        <v>124</v>
      </c>
      <c r="AC31" s="60" t="s">
        <v>127</v>
      </c>
      <c r="AD31" s="60" t="s">
        <v>127</v>
      </c>
      <c r="AE31" s="60" t="s">
        <v>145</v>
      </c>
      <c r="AF31" s="60" t="s">
        <v>127</v>
      </c>
      <c r="AG31" s="60" t="s">
        <v>128</v>
      </c>
      <c r="AH31" s="85">
        <v>9486000</v>
      </c>
      <c r="AI31" s="85">
        <v>6896000</v>
      </c>
      <c r="AJ31" s="85">
        <v>4286000</v>
      </c>
      <c r="AK31" s="85">
        <v>40000</v>
      </c>
      <c r="AL31" s="49">
        <v>20708000</v>
      </c>
      <c r="AM31" s="24">
        <v>23737000</v>
      </c>
      <c r="AN31" s="24">
        <v>0</v>
      </c>
      <c r="AO31" s="49">
        <f t="shared" si="6"/>
        <v>23737000</v>
      </c>
      <c r="AP31" s="49">
        <v>22935000</v>
      </c>
      <c r="AQ31" s="49">
        <v>25066000</v>
      </c>
      <c r="AR31" s="164">
        <f t="shared" si="0"/>
        <v>9.2914759101809352E-2</v>
      </c>
      <c r="AS31" s="49">
        <v>0</v>
      </c>
      <c r="AT31" s="49">
        <v>0</v>
      </c>
      <c r="AU31" s="164">
        <f t="shared" si="12"/>
        <v>0</v>
      </c>
      <c r="AV31" s="26">
        <f t="shared" si="1"/>
        <v>25942517.636799648</v>
      </c>
      <c r="AW31" s="165">
        <f t="shared" si="2"/>
        <v>0</v>
      </c>
      <c r="AX31" s="49">
        <f t="shared" si="3"/>
        <v>25942517.636799648</v>
      </c>
      <c r="AY31" s="54">
        <v>19728000</v>
      </c>
      <c r="AZ31" s="24">
        <v>10019317.389999999</v>
      </c>
      <c r="BA31" s="24">
        <v>10686000</v>
      </c>
      <c r="BB31" s="49">
        <v>8968000</v>
      </c>
      <c r="BC31" s="49">
        <v>9463000</v>
      </c>
      <c r="BD31" s="166">
        <v>3.5000000000000003E-2</v>
      </c>
      <c r="BE31" s="166">
        <v>2.5999999999999999E-2</v>
      </c>
      <c r="BF31" s="49">
        <f t="shared" si="10"/>
        <v>8911301.3343880381</v>
      </c>
      <c r="BG31" s="40">
        <f t="shared" si="11"/>
        <v>-6.322331134250847E-3</v>
      </c>
      <c r="BH31" s="6">
        <f t="shared" si="13"/>
        <v>10618439.569499396</v>
      </c>
      <c r="BI31" s="24"/>
      <c r="BJ31" s="24">
        <v>598000</v>
      </c>
      <c r="BK31" s="24">
        <v>282000</v>
      </c>
      <c r="BL31" s="24"/>
      <c r="BM31" s="38">
        <v>196847500</v>
      </c>
      <c r="BN31" s="3">
        <v>604628997.22469735</v>
      </c>
      <c r="BO31" s="54">
        <v>696064219.34875333</v>
      </c>
      <c r="BP31" s="53">
        <v>958340470.00000012</v>
      </c>
      <c r="BQ31" s="86">
        <v>1437510704.9999998</v>
      </c>
      <c r="BR31" s="86">
        <f t="shared" si="5"/>
        <v>1197925587.5</v>
      </c>
      <c r="BS31" s="53">
        <v>17561600.943381783</v>
      </c>
      <c r="BT31" s="54">
        <v>45889.599999999999</v>
      </c>
      <c r="BU31" s="54">
        <v>48281.599999999999</v>
      </c>
      <c r="BV31" s="53">
        <f t="shared" si="9"/>
        <v>47085.599999999999</v>
      </c>
      <c r="BW31" s="57">
        <v>5.0963689319001304E-3</v>
      </c>
      <c r="BX31" s="83">
        <f t="shared" si="4"/>
        <v>54842.750791339437</v>
      </c>
    </row>
    <row r="32" spans="1:76" ht="15.5" hidden="1" x14ac:dyDescent="0.35">
      <c r="A32" s="26" t="s">
        <v>163</v>
      </c>
      <c r="B32" t="s">
        <v>120</v>
      </c>
      <c r="C32" t="s">
        <v>131</v>
      </c>
      <c r="D32" t="s">
        <v>122</v>
      </c>
      <c r="E32" s="60" t="s">
        <v>123</v>
      </c>
      <c r="F32" s="60" t="s">
        <v>124</v>
      </c>
      <c r="G32" s="60" t="s">
        <v>124</v>
      </c>
      <c r="H32" s="60" t="s">
        <v>124</v>
      </c>
      <c r="I32" s="60" t="s">
        <v>125</v>
      </c>
      <c r="J32" s="60" t="s">
        <v>125</v>
      </c>
      <c r="K32" s="60" t="s">
        <v>125</v>
      </c>
      <c r="L32" s="60" t="s">
        <v>118</v>
      </c>
      <c r="M32" s="60" t="s">
        <v>118</v>
      </c>
      <c r="N32" s="60" t="s">
        <v>124</v>
      </c>
      <c r="O32" s="60" t="s">
        <v>126</v>
      </c>
      <c r="P32" s="60" t="s">
        <v>127</v>
      </c>
      <c r="Q32" s="60" t="s">
        <v>125</v>
      </c>
      <c r="R32" s="60" t="s">
        <v>117</v>
      </c>
      <c r="S32" s="60" t="s">
        <v>125</v>
      </c>
      <c r="T32" s="60" t="s">
        <v>125</v>
      </c>
      <c r="U32" s="60" t="s">
        <v>124</v>
      </c>
      <c r="V32" s="60" t="s">
        <v>125</v>
      </c>
      <c r="W32" s="60" t="s">
        <v>125</v>
      </c>
      <c r="X32" s="60" t="s">
        <v>124</v>
      </c>
      <c r="Y32" s="60" t="s">
        <v>125</v>
      </c>
      <c r="Z32" s="60" t="s">
        <v>125</v>
      </c>
      <c r="AA32" s="60" t="s">
        <v>124</v>
      </c>
      <c r="AB32" s="60" t="s">
        <v>124</v>
      </c>
      <c r="AC32" s="60" t="s">
        <v>128</v>
      </c>
      <c r="AD32" s="60" t="s">
        <v>128</v>
      </c>
      <c r="AE32" s="60" t="s">
        <v>129</v>
      </c>
      <c r="AF32" s="60" t="s">
        <v>128</v>
      </c>
      <c r="AG32" s="60" t="s">
        <v>133</v>
      </c>
      <c r="AH32" s="85">
        <v>1419000</v>
      </c>
      <c r="AI32" s="85">
        <v>822000</v>
      </c>
      <c r="AJ32" s="85">
        <v>110000</v>
      </c>
      <c r="AK32" s="85">
        <v>24000</v>
      </c>
      <c r="AL32" s="49">
        <v>2375000</v>
      </c>
      <c r="AM32" s="24">
        <v>2422432.7354260087</v>
      </c>
      <c r="AN32" s="24">
        <v>76000</v>
      </c>
      <c r="AO32" s="49">
        <f t="shared" si="6"/>
        <v>2498432.7354260087</v>
      </c>
      <c r="AP32" s="49">
        <v>2265000</v>
      </c>
      <c r="AQ32" s="49">
        <v>2257000</v>
      </c>
      <c r="AR32" s="164">
        <f t="shared" si="0"/>
        <v>-3.5320088300220265E-3</v>
      </c>
      <c r="AS32" s="49">
        <v>76000</v>
      </c>
      <c r="AT32" s="49">
        <v>31000</v>
      </c>
      <c r="AU32" s="164">
        <f t="shared" si="12"/>
        <v>-0.59210526315789469</v>
      </c>
      <c r="AV32" s="26">
        <f t="shared" si="1"/>
        <v>2413876.6816143496</v>
      </c>
      <c r="AW32" s="165">
        <f t="shared" si="2"/>
        <v>31000.000000000004</v>
      </c>
      <c r="AX32" s="49">
        <f t="shared" si="3"/>
        <v>2444876.6816143496</v>
      </c>
      <c r="AY32" s="54">
        <v>2346000</v>
      </c>
      <c r="AZ32" s="24">
        <v>1683000</v>
      </c>
      <c r="BA32" s="24">
        <v>1853639.2212057237</v>
      </c>
      <c r="BB32" s="49">
        <v>2248000</v>
      </c>
      <c r="BC32" s="49">
        <v>2070000</v>
      </c>
      <c r="BD32" s="166">
        <v>2.3E-2</v>
      </c>
      <c r="BE32" s="166">
        <v>2.1000000000000001E-2</v>
      </c>
      <c r="BF32" s="49">
        <f t="shared" si="10"/>
        <v>1981841.7341402401</v>
      </c>
      <c r="BG32" s="40">
        <f t="shared" si="11"/>
        <v>-0.11839780509775799</v>
      </c>
      <c r="BH32" s="6">
        <f t="shared" si="13"/>
        <v>1634172.4059718484</v>
      </c>
      <c r="BI32" s="24"/>
      <c r="BJ32" s="24">
        <v>25000</v>
      </c>
      <c r="BK32" s="24">
        <v>0</v>
      </c>
      <c r="BL32" s="24"/>
      <c r="BM32" s="38">
        <v>3837000</v>
      </c>
      <c r="BN32" s="3">
        <v>280000000</v>
      </c>
      <c r="BO32" s="54">
        <v>200000000</v>
      </c>
      <c r="BP32" s="53">
        <v>50350000</v>
      </c>
      <c r="BQ32" s="86">
        <v>68100000</v>
      </c>
      <c r="BR32" s="86">
        <f t="shared" si="5"/>
        <v>59225000</v>
      </c>
      <c r="BS32" s="53">
        <v>851880.63775491819</v>
      </c>
      <c r="BT32" s="54">
        <v>4000</v>
      </c>
      <c r="BU32" s="54">
        <v>4000</v>
      </c>
      <c r="BV32" s="53">
        <f t="shared" si="9"/>
        <v>4000</v>
      </c>
      <c r="BW32" s="57">
        <v>0</v>
      </c>
      <c r="BX32" s="83">
        <f t="shared" si="4"/>
        <v>4000</v>
      </c>
    </row>
    <row r="33" spans="1:76" ht="15.5" hidden="1" x14ac:dyDescent="0.35">
      <c r="A33" s="26" t="s">
        <v>164</v>
      </c>
      <c r="B33" t="s">
        <v>116</v>
      </c>
      <c r="C33" t="s">
        <v>121</v>
      </c>
      <c r="D33" t="s">
        <v>150</v>
      </c>
      <c r="E33" s="60" t="s">
        <v>117</v>
      </c>
      <c r="F33" s="60" t="s">
        <v>117</v>
      </c>
      <c r="G33" s="60" t="s">
        <v>117</v>
      </c>
      <c r="H33" s="60" t="s">
        <v>117</v>
      </c>
      <c r="I33" s="60" t="s">
        <v>118</v>
      </c>
      <c r="J33" s="60" t="s">
        <v>117</v>
      </c>
      <c r="K33" s="60" t="s">
        <v>117</v>
      </c>
      <c r="L33" s="60" t="s">
        <v>117</v>
      </c>
      <c r="M33" s="60" t="s">
        <v>117</v>
      </c>
      <c r="N33" s="60" t="s">
        <v>117</v>
      </c>
      <c r="O33" s="60" t="s">
        <v>117</v>
      </c>
      <c r="P33" s="60" t="s">
        <v>117</v>
      </c>
      <c r="Q33" s="60" t="s">
        <v>117</v>
      </c>
      <c r="R33" s="60" t="s">
        <v>117</v>
      </c>
      <c r="S33" s="60" t="s">
        <v>117</v>
      </c>
      <c r="T33" s="60" t="s">
        <v>117</v>
      </c>
      <c r="U33" s="60" t="s">
        <v>117</v>
      </c>
      <c r="V33" s="60" t="s">
        <v>117</v>
      </c>
      <c r="W33" s="60" t="s">
        <v>117</v>
      </c>
      <c r="X33" s="60" t="s">
        <v>117</v>
      </c>
      <c r="Y33" s="60" t="s">
        <v>117</v>
      </c>
      <c r="Z33" s="60" t="s">
        <v>117</v>
      </c>
      <c r="AA33" s="60" t="s">
        <v>117</v>
      </c>
      <c r="AB33" s="60" t="s">
        <v>117</v>
      </c>
      <c r="AC33" s="60" t="s">
        <v>117</v>
      </c>
      <c r="AD33" s="60" t="s">
        <v>117</v>
      </c>
      <c r="AE33" s="60" t="s">
        <v>117</v>
      </c>
      <c r="AF33" s="60" t="s">
        <v>117</v>
      </c>
      <c r="AG33" s="60" t="s">
        <v>117</v>
      </c>
      <c r="AH33" s="85">
        <v>3593000</v>
      </c>
      <c r="AI33" s="85">
        <v>7674000</v>
      </c>
      <c r="AJ33" s="85">
        <v>1820000</v>
      </c>
      <c r="AK33" s="85">
        <v>915000</v>
      </c>
      <c r="AL33" s="49">
        <v>14002000</v>
      </c>
      <c r="AM33" s="24">
        <v>14871000</v>
      </c>
      <c r="AN33" s="24">
        <v>1447000</v>
      </c>
      <c r="AO33" s="49">
        <f t="shared" si="6"/>
        <v>16318000</v>
      </c>
      <c r="AP33" s="49">
        <v>14545000</v>
      </c>
      <c r="AQ33" s="49">
        <v>15037000</v>
      </c>
      <c r="AR33" s="164">
        <f t="shared" si="0"/>
        <v>3.382605706428321E-2</v>
      </c>
      <c r="AS33" s="49">
        <v>2261000</v>
      </c>
      <c r="AT33" s="49">
        <v>2369000</v>
      </c>
      <c r="AU33" s="164">
        <f t="shared" si="12"/>
        <v>4.776647501105713E-2</v>
      </c>
      <c r="AV33" s="26">
        <f t="shared" si="1"/>
        <v>15374027.294602955</v>
      </c>
      <c r="AW33" s="165">
        <f t="shared" si="2"/>
        <v>1516118.0893409997</v>
      </c>
      <c r="AX33" s="49">
        <f t="shared" si="3"/>
        <v>16890145.383943953</v>
      </c>
      <c r="AY33" s="54">
        <v>13214000</v>
      </c>
      <c r="AZ33" s="24">
        <v>6180000</v>
      </c>
      <c r="BA33" s="24">
        <v>8699000</v>
      </c>
      <c r="BB33" s="49">
        <v>7977000</v>
      </c>
      <c r="BC33" s="49">
        <v>8244000</v>
      </c>
      <c r="BD33" s="166">
        <v>2.9000000000000001E-2</v>
      </c>
      <c r="BE33" s="166">
        <v>2.9000000000000001E-2</v>
      </c>
      <c r="BF33" s="49">
        <f t="shared" si="10"/>
        <v>7785871.5331197036</v>
      </c>
      <c r="BG33" s="40">
        <f t="shared" si="11"/>
        <v>-2.3959943196727673E-2</v>
      </c>
      <c r="BH33" s="6">
        <f t="shared" si="13"/>
        <v>8490572.4541316666</v>
      </c>
      <c r="BI33" s="24"/>
      <c r="BJ33" s="24">
        <v>2959000</v>
      </c>
      <c r="BK33" s="24">
        <v>2389000</v>
      </c>
      <c r="BL33" s="24"/>
      <c r="BM33" s="38">
        <v>217316699.99999997</v>
      </c>
      <c r="BN33" s="3">
        <v>785980300.00000012</v>
      </c>
      <c r="BO33" s="54">
        <v>561414500</v>
      </c>
      <c r="BP33" s="53">
        <v>165584501</v>
      </c>
      <c r="BQ33" s="86">
        <v>259981208.99999997</v>
      </c>
      <c r="BR33" s="86">
        <f t="shared" si="5"/>
        <v>212782855</v>
      </c>
      <c r="BS33" s="53">
        <v>3144965.2075384893</v>
      </c>
      <c r="BT33" s="54">
        <v>8630</v>
      </c>
      <c r="BU33" s="54">
        <v>13826.58</v>
      </c>
      <c r="BV33" s="53">
        <f t="shared" si="9"/>
        <v>11228.29</v>
      </c>
      <c r="BW33" s="57">
        <v>1.6335680277609121E-2</v>
      </c>
      <c r="BX33" s="83">
        <f t="shared" si="4"/>
        <v>18256.973987234815</v>
      </c>
    </row>
    <row r="34" spans="1:76" ht="15.5" hidden="1" x14ac:dyDescent="0.35">
      <c r="A34" s="26" t="s">
        <v>165</v>
      </c>
      <c r="B34" t="s">
        <v>116</v>
      </c>
      <c r="C34" t="s">
        <v>121</v>
      </c>
      <c r="D34" t="s">
        <v>136</v>
      </c>
      <c r="E34" s="60" t="s">
        <v>124</v>
      </c>
      <c r="F34" s="60" t="s">
        <v>125</v>
      </c>
      <c r="G34" s="60" t="s">
        <v>125</v>
      </c>
      <c r="H34" s="60" t="s">
        <v>125</v>
      </c>
      <c r="I34" s="60" t="s">
        <v>118</v>
      </c>
      <c r="J34" s="60" t="s">
        <v>118</v>
      </c>
      <c r="K34" s="60" t="s">
        <v>125</v>
      </c>
      <c r="L34" s="60" t="s">
        <v>118</v>
      </c>
      <c r="M34" s="60" t="s">
        <v>117</v>
      </c>
      <c r="N34" s="60" t="s">
        <v>125</v>
      </c>
      <c r="O34" s="60" t="s">
        <v>137</v>
      </c>
      <c r="P34" s="60" t="s">
        <v>138</v>
      </c>
      <c r="Q34" s="60" t="s">
        <v>125</v>
      </c>
      <c r="R34" s="60" t="s">
        <v>118</v>
      </c>
      <c r="S34" s="60" t="s">
        <v>118</v>
      </c>
      <c r="T34" s="60" t="s">
        <v>118</v>
      </c>
      <c r="U34" s="60" t="s">
        <v>118</v>
      </c>
      <c r="V34" s="60" t="s">
        <v>118</v>
      </c>
      <c r="W34" s="60" t="s">
        <v>118</v>
      </c>
      <c r="X34" s="60" t="s">
        <v>118</v>
      </c>
      <c r="Y34" s="60" t="s">
        <v>118</v>
      </c>
      <c r="Z34" s="60" t="s">
        <v>118</v>
      </c>
      <c r="AA34" s="60" t="s">
        <v>118</v>
      </c>
      <c r="AB34" s="60" t="s">
        <v>125</v>
      </c>
      <c r="AC34" s="60" t="s">
        <v>138</v>
      </c>
      <c r="AD34" s="60" t="s">
        <v>138</v>
      </c>
      <c r="AE34" s="60" t="s">
        <v>133</v>
      </c>
      <c r="AF34" s="60" t="s">
        <v>138</v>
      </c>
      <c r="AG34" s="60" t="s">
        <v>126</v>
      </c>
      <c r="AH34" s="85">
        <v>8357786.0000000009</v>
      </c>
      <c r="AI34" s="85">
        <v>8623472.5200000014</v>
      </c>
      <c r="AJ34" s="85">
        <v>2485535.8199999998</v>
      </c>
      <c r="AK34" s="85">
        <v>3574000</v>
      </c>
      <c r="AL34" s="49">
        <v>23040794.340000004</v>
      </c>
      <c r="AM34" s="24">
        <v>22141000</v>
      </c>
      <c r="AN34" s="24">
        <v>1272000</v>
      </c>
      <c r="AO34" s="49">
        <f t="shared" si="6"/>
        <v>23413000</v>
      </c>
      <c r="AP34" s="49">
        <v>21741000</v>
      </c>
      <c r="AQ34" s="49">
        <v>26759000</v>
      </c>
      <c r="AR34" s="164">
        <f t="shared" si="0"/>
        <v>0.23080815049905712</v>
      </c>
      <c r="AS34" s="49">
        <v>1228000</v>
      </c>
      <c r="AT34" s="49">
        <v>1907000</v>
      </c>
      <c r="AU34" s="164">
        <f t="shared" si="12"/>
        <v>0.55293159609120512</v>
      </c>
      <c r="AV34" s="26">
        <f t="shared" si="1"/>
        <v>27251323.260199625</v>
      </c>
      <c r="AW34" s="165">
        <f t="shared" si="2"/>
        <v>1975328.9902280129</v>
      </c>
      <c r="AX34" s="49">
        <f t="shared" si="3"/>
        <v>29226652.250427637</v>
      </c>
      <c r="AY34" s="54">
        <v>20513000</v>
      </c>
      <c r="AZ34" s="24">
        <v>15650000</v>
      </c>
      <c r="BA34" s="24">
        <v>13922000</v>
      </c>
      <c r="BB34" s="49">
        <v>13385000</v>
      </c>
      <c r="BC34" s="49">
        <v>15086000</v>
      </c>
      <c r="BD34" s="166">
        <v>3.5000000000000003E-2</v>
      </c>
      <c r="BE34" s="166">
        <v>2.5999999999999999E-2</v>
      </c>
      <c r="BF34" s="49">
        <f t="shared" si="10"/>
        <v>14206477.008409377</v>
      </c>
      <c r="BG34" s="40">
        <f t="shared" si="11"/>
        <v>6.1372955428418141E-2</v>
      </c>
      <c r="BH34" s="6">
        <f>BA34*(1+BG34)</f>
        <v>14776434.285474438</v>
      </c>
      <c r="BI34" s="24"/>
      <c r="BJ34" s="24">
        <v>1870000</v>
      </c>
      <c r="BK34" s="24">
        <v>1769000</v>
      </c>
      <c r="BL34" s="24"/>
      <c r="BM34" s="38">
        <v>265164465.91680416</v>
      </c>
      <c r="BN34" s="3">
        <v>696960230.58082223</v>
      </c>
      <c r="BO34" s="54">
        <v>777762535.36514056</v>
      </c>
      <c r="BP34" s="53">
        <v>940599300</v>
      </c>
      <c r="BQ34" s="86">
        <v>940599300</v>
      </c>
      <c r="BR34" s="86">
        <f t="shared" si="5"/>
        <v>940599300</v>
      </c>
      <c r="BS34" s="53">
        <v>12753050.654519964</v>
      </c>
      <c r="BT34" s="54">
        <v>50424</v>
      </c>
      <c r="BU34" s="54">
        <v>46545</v>
      </c>
      <c r="BV34" s="53">
        <f t="shared" si="9"/>
        <v>48484.5</v>
      </c>
      <c r="BW34" s="57">
        <v>7.7877977116158625E-3</v>
      </c>
      <c r="BX34" s="83">
        <f t="shared" si="4"/>
        <v>61189.342950057799</v>
      </c>
    </row>
    <row r="35" spans="1:76" ht="15.5" hidden="1" x14ac:dyDescent="0.35">
      <c r="A35" s="26" t="s">
        <v>166</v>
      </c>
      <c r="B35" t="s">
        <v>116</v>
      </c>
      <c r="C35" t="s">
        <v>131</v>
      </c>
      <c r="D35" t="s">
        <v>167</v>
      </c>
      <c r="E35" s="60" t="s">
        <v>118</v>
      </c>
      <c r="F35" s="60" t="s">
        <v>125</v>
      </c>
      <c r="G35" s="60" t="s">
        <v>118</v>
      </c>
      <c r="H35" s="60" t="s">
        <v>118</v>
      </c>
      <c r="I35" s="60" t="s">
        <v>118</v>
      </c>
      <c r="J35" s="60" t="s">
        <v>118</v>
      </c>
      <c r="K35" s="60" t="s">
        <v>118</v>
      </c>
      <c r="L35" s="60" t="s">
        <v>118</v>
      </c>
      <c r="M35" s="60" t="s">
        <v>117</v>
      </c>
      <c r="N35" s="60" t="s">
        <v>118</v>
      </c>
      <c r="O35" s="60" t="s">
        <v>125</v>
      </c>
      <c r="P35" s="60" t="s">
        <v>124</v>
      </c>
      <c r="Q35" s="60" t="s">
        <v>118</v>
      </c>
      <c r="R35" s="60" t="s">
        <v>118</v>
      </c>
      <c r="S35" s="60" t="s">
        <v>118</v>
      </c>
      <c r="T35" s="60" t="s">
        <v>118</v>
      </c>
      <c r="U35" s="60" t="s">
        <v>118</v>
      </c>
      <c r="V35" s="60" t="s">
        <v>118</v>
      </c>
      <c r="W35" s="60" t="s">
        <v>118</v>
      </c>
      <c r="X35" s="60" t="s">
        <v>118</v>
      </c>
      <c r="Y35" s="60" t="s">
        <v>118</v>
      </c>
      <c r="Z35" s="60" t="s">
        <v>118</v>
      </c>
      <c r="AA35" s="60" t="s">
        <v>118</v>
      </c>
      <c r="AB35" s="60" t="s">
        <v>118</v>
      </c>
      <c r="AC35" s="60" t="s">
        <v>124</v>
      </c>
      <c r="AD35" s="60" t="s">
        <v>124</v>
      </c>
      <c r="AE35" s="60" t="s">
        <v>124</v>
      </c>
      <c r="AF35" s="60" t="s">
        <v>124</v>
      </c>
      <c r="AG35" s="60" t="s">
        <v>125</v>
      </c>
      <c r="AH35" s="85">
        <v>1034000</v>
      </c>
      <c r="AI35" s="85">
        <v>1625000</v>
      </c>
      <c r="AJ35" s="85">
        <v>78000</v>
      </c>
      <c r="AK35" s="85">
        <v>0</v>
      </c>
      <c r="AL35" s="49">
        <v>2737000</v>
      </c>
      <c r="AM35" s="24">
        <v>3364615.8103794055</v>
      </c>
      <c r="AN35" s="24">
        <v>0</v>
      </c>
      <c r="AO35" s="49">
        <f t="shared" si="6"/>
        <v>3364615.8103794055</v>
      </c>
      <c r="AP35" s="49">
        <v>3250150</v>
      </c>
      <c r="AQ35" s="49">
        <v>3692970.0000000005</v>
      </c>
      <c r="AR35" s="164">
        <f t="shared" si="0"/>
        <v>0.13624601941448877</v>
      </c>
      <c r="AS35" s="49">
        <v>0</v>
      </c>
      <c r="AT35" s="49">
        <v>0</v>
      </c>
      <c r="AU35" s="164">
        <f t="shared" si="12"/>
        <v>0</v>
      </c>
      <c r="AV35" s="26">
        <f t="shared" si="1"/>
        <v>3823031.3214026541</v>
      </c>
      <c r="AW35" s="165">
        <f t="shared" si="2"/>
        <v>0</v>
      </c>
      <c r="AX35" s="49">
        <f t="shared" si="3"/>
        <v>3823031.3214026541</v>
      </c>
      <c r="AY35" s="54">
        <v>2748121</v>
      </c>
      <c r="AZ35" s="24">
        <v>1840000</v>
      </c>
      <c r="BA35" s="24">
        <v>2464628.0436312454</v>
      </c>
      <c r="BB35" s="49">
        <v>2226500</v>
      </c>
      <c r="BC35" s="49">
        <v>2290840</v>
      </c>
      <c r="BD35" s="166">
        <v>3.4000000000000002E-2</v>
      </c>
      <c r="BE35" s="166">
        <v>2.1000000000000001E-2</v>
      </c>
      <c r="BF35" s="49">
        <f t="shared" si="10"/>
        <v>2169943.7537060226</v>
      </c>
      <c r="BG35" s="40">
        <f t="shared" si="11"/>
        <v>-2.5401413112049132E-2</v>
      </c>
      <c r="BH35" s="6">
        <f t="shared" si="13"/>
        <v>2402023.0085274265</v>
      </c>
      <c r="BI35" s="24"/>
      <c r="BJ35" s="24">
        <v>1820</v>
      </c>
      <c r="BK35" s="24">
        <v>0</v>
      </c>
      <c r="BL35" s="24"/>
      <c r="BM35" s="38">
        <v>3545749.6409352398</v>
      </c>
      <c r="BN35" s="3">
        <v>86153212.204788923</v>
      </c>
      <c r="BO35" s="54">
        <v>101406498.55964473</v>
      </c>
      <c r="BP35" s="53">
        <v>67400000</v>
      </c>
      <c r="BQ35" s="86">
        <v>98299999.999999985</v>
      </c>
      <c r="BR35" s="86">
        <f t="shared" si="5"/>
        <v>82850000</v>
      </c>
      <c r="BS35" s="53">
        <v>1208412.9761991503</v>
      </c>
      <c r="BT35" s="54">
        <v>7200</v>
      </c>
      <c r="BU35" s="54">
        <v>7200</v>
      </c>
      <c r="BV35" s="53">
        <f t="shared" si="9"/>
        <v>7200</v>
      </c>
      <c r="BW35" s="57">
        <v>3.4587533192984576E-3</v>
      </c>
      <c r="BX35" s="83">
        <f t="shared" si="4"/>
        <v>7985.7970387203113</v>
      </c>
    </row>
    <row r="36" spans="1:76" ht="15.5" hidden="1" x14ac:dyDescent="0.35">
      <c r="A36" s="26" t="s">
        <v>168</v>
      </c>
      <c r="B36" t="s">
        <v>116</v>
      </c>
      <c r="C36" t="s">
        <v>114</v>
      </c>
      <c r="D36" t="s">
        <v>136</v>
      </c>
      <c r="E36" s="60" t="s">
        <v>124</v>
      </c>
      <c r="F36" s="60" t="s">
        <v>125</v>
      </c>
      <c r="G36" s="60" t="s">
        <v>125</v>
      </c>
      <c r="H36" s="60" t="s">
        <v>125</v>
      </c>
      <c r="I36" s="60" t="s">
        <v>118</v>
      </c>
      <c r="J36" s="60" t="s">
        <v>118</v>
      </c>
      <c r="K36" s="60" t="s">
        <v>125</v>
      </c>
      <c r="L36" s="60" t="s">
        <v>118</v>
      </c>
      <c r="M36" s="60" t="s">
        <v>117</v>
      </c>
      <c r="N36" s="60" t="s">
        <v>125</v>
      </c>
      <c r="O36" s="60" t="s">
        <v>137</v>
      </c>
      <c r="P36" s="60" t="s">
        <v>138</v>
      </c>
      <c r="Q36" s="60" t="s">
        <v>125</v>
      </c>
      <c r="R36" s="60" t="s">
        <v>118</v>
      </c>
      <c r="S36" s="60" t="s">
        <v>118</v>
      </c>
      <c r="T36" s="60" t="s">
        <v>118</v>
      </c>
      <c r="U36" s="60" t="s">
        <v>118</v>
      </c>
      <c r="V36" s="60" t="s">
        <v>118</v>
      </c>
      <c r="W36" s="60" t="s">
        <v>118</v>
      </c>
      <c r="X36" s="60" t="s">
        <v>118</v>
      </c>
      <c r="Y36" s="60" t="s">
        <v>118</v>
      </c>
      <c r="Z36" s="60" t="s">
        <v>118</v>
      </c>
      <c r="AA36" s="60" t="s">
        <v>118</v>
      </c>
      <c r="AB36" s="60" t="s">
        <v>125</v>
      </c>
      <c r="AC36" s="60" t="s">
        <v>138</v>
      </c>
      <c r="AD36" s="60" t="s">
        <v>138</v>
      </c>
      <c r="AE36" s="60" t="s">
        <v>133</v>
      </c>
      <c r="AF36" s="60" t="s">
        <v>138</v>
      </c>
      <c r="AG36" s="60" t="s">
        <v>126</v>
      </c>
      <c r="AH36" s="85">
        <v>20292000</v>
      </c>
      <c r="AI36" s="85">
        <v>20003000</v>
      </c>
      <c r="AJ36" s="85">
        <v>9133000</v>
      </c>
      <c r="AK36" s="85">
        <v>830000</v>
      </c>
      <c r="AL36" s="49">
        <v>50258000</v>
      </c>
      <c r="AM36" s="24">
        <v>52786000</v>
      </c>
      <c r="AN36" s="24">
        <v>3569000</v>
      </c>
      <c r="AO36" s="49">
        <f t="shared" si="6"/>
        <v>56355000</v>
      </c>
      <c r="AP36" s="49">
        <v>52546000</v>
      </c>
      <c r="AQ36" s="49">
        <v>65063000</v>
      </c>
      <c r="AR36" s="164">
        <f t="shared" si="0"/>
        <v>0.23821032999657432</v>
      </c>
      <c r="AS36" s="49">
        <v>1259000</v>
      </c>
      <c r="AT36" s="49">
        <v>2057000</v>
      </c>
      <c r="AU36" s="164">
        <f t="shared" si="12"/>
        <v>0.63383637807783955</v>
      </c>
      <c r="AV36" s="26">
        <f t="shared" si="1"/>
        <v>65360170.479199171</v>
      </c>
      <c r="AW36" s="165">
        <f t="shared" si="2"/>
        <v>5831162.0333598098</v>
      </c>
      <c r="AX36" s="49">
        <f t="shared" si="3"/>
        <v>71191332.512558982</v>
      </c>
      <c r="AY36" s="54">
        <v>49353000</v>
      </c>
      <c r="AZ36" s="24">
        <v>29495349.789966043</v>
      </c>
      <c r="BA36" s="24">
        <v>40848919.999999993</v>
      </c>
      <c r="BB36" s="49">
        <v>37005015.227555208</v>
      </c>
      <c r="BC36" s="49">
        <v>41885594.499064378</v>
      </c>
      <c r="BD36" s="166">
        <v>2.9000000000000001E-2</v>
      </c>
      <c r="BE36" s="166">
        <v>2.9000000000000001E-2</v>
      </c>
      <c r="BF36" s="49">
        <f t="shared" si="10"/>
        <v>39557964.32048285</v>
      </c>
      <c r="BG36" s="40">
        <f t="shared" si="11"/>
        <v>6.8989272865550122E-2</v>
      </c>
      <c r="BH36" s="6">
        <f t="shared" si="13"/>
        <v>43667057.288143016</v>
      </c>
      <c r="BI36" s="24"/>
      <c r="BJ36" s="24">
        <v>1322000</v>
      </c>
      <c r="BK36" s="24">
        <v>3949160</v>
      </c>
      <c r="BL36" s="24"/>
      <c r="BM36" s="38">
        <v>893176332.7818867</v>
      </c>
      <c r="BN36" s="3">
        <v>1356976100.6434495</v>
      </c>
      <c r="BO36" s="54">
        <v>1590622259.0958049</v>
      </c>
      <c r="BP36" s="53">
        <v>1411095388.7392805</v>
      </c>
      <c r="BQ36" s="86">
        <v>5447343026.8542967</v>
      </c>
      <c r="BR36" s="86">
        <f t="shared" si="5"/>
        <v>3429219207.7967887</v>
      </c>
      <c r="BS36" s="53">
        <v>57610445.229846656</v>
      </c>
      <c r="BT36" s="54">
        <v>107400</v>
      </c>
      <c r="BU36" s="54">
        <v>107400</v>
      </c>
      <c r="BV36" s="53">
        <f t="shared" si="9"/>
        <v>107400</v>
      </c>
      <c r="BW36" s="57">
        <v>1.5246008397444832E-2</v>
      </c>
      <c r="BX36" s="83">
        <f t="shared" si="4"/>
        <v>169099.7639564141</v>
      </c>
    </row>
    <row r="37" spans="1:76" ht="15.5" hidden="1" x14ac:dyDescent="0.35">
      <c r="A37" s="26" t="s">
        <v>169</v>
      </c>
      <c r="B37" t="s">
        <v>120</v>
      </c>
      <c r="C37" t="s">
        <v>131</v>
      </c>
      <c r="D37" t="s">
        <v>122</v>
      </c>
      <c r="E37" s="60" t="s">
        <v>123</v>
      </c>
      <c r="F37" s="60" t="s">
        <v>124</v>
      </c>
      <c r="G37" s="60" t="s">
        <v>124</v>
      </c>
      <c r="H37" s="60" t="s">
        <v>124</v>
      </c>
      <c r="I37" s="60" t="s">
        <v>125</v>
      </c>
      <c r="J37" s="60" t="s">
        <v>125</v>
      </c>
      <c r="K37" s="60" t="s">
        <v>125</v>
      </c>
      <c r="L37" s="60" t="s">
        <v>118</v>
      </c>
      <c r="M37" s="60" t="s">
        <v>118</v>
      </c>
      <c r="N37" s="60" t="s">
        <v>124</v>
      </c>
      <c r="O37" s="60" t="s">
        <v>126</v>
      </c>
      <c r="P37" s="60" t="s">
        <v>127</v>
      </c>
      <c r="Q37" s="60" t="s">
        <v>125</v>
      </c>
      <c r="R37" s="60" t="s">
        <v>117</v>
      </c>
      <c r="S37" s="60" t="s">
        <v>125</v>
      </c>
      <c r="T37" s="60" t="s">
        <v>125</v>
      </c>
      <c r="U37" s="60" t="s">
        <v>124</v>
      </c>
      <c r="V37" s="60" t="s">
        <v>125</v>
      </c>
      <c r="W37" s="60" t="s">
        <v>125</v>
      </c>
      <c r="X37" s="60" t="s">
        <v>124</v>
      </c>
      <c r="Y37" s="60" t="s">
        <v>125</v>
      </c>
      <c r="Z37" s="60" t="s">
        <v>125</v>
      </c>
      <c r="AA37" s="60" t="s">
        <v>124</v>
      </c>
      <c r="AB37" s="60" t="s">
        <v>124</v>
      </c>
      <c r="AC37" s="60" t="s">
        <v>128</v>
      </c>
      <c r="AD37" s="60" t="s">
        <v>128</v>
      </c>
      <c r="AE37" s="60" t="s">
        <v>129</v>
      </c>
      <c r="AF37" s="60" t="s">
        <v>128</v>
      </c>
      <c r="AG37" s="60" t="s">
        <v>133</v>
      </c>
      <c r="AH37" s="85">
        <v>1762000</v>
      </c>
      <c r="AI37" s="85">
        <v>756000</v>
      </c>
      <c r="AJ37" s="85">
        <v>123000</v>
      </c>
      <c r="AK37" s="85">
        <v>2205000</v>
      </c>
      <c r="AL37" s="49">
        <v>4846000</v>
      </c>
      <c r="AM37" s="24">
        <v>2676123.4817813765</v>
      </c>
      <c r="AN37" s="24">
        <v>1423000</v>
      </c>
      <c r="AO37" s="49">
        <f t="shared" si="6"/>
        <v>4099123.4817813765</v>
      </c>
      <c r="AP37" s="49">
        <v>2567000</v>
      </c>
      <c r="AQ37" s="49">
        <v>3504000</v>
      </c>
      <c r="AR37" s="164">
        <f t="shared" si="0"/>
        <v>0.36501753019088423</v>
      </c>
      <c r="AS37" s="49">
        <v>1423000</v>
      </c>
      <c r="AT37" s="49">
        <v>2019000</v>
      </c>
      <c r="AU37" s="164">
        <f t="shared" si="12"/>
        <v>0.41883345045678144</v>
      </c>
      <c r="AV37" s="26">
        <f t="shared" si="1"/>
        <v>3652955.4655870441</v>
      </c>
      <c r="AW37" s="165">
        <f t="shared" si="2"/>
        <v>2019000</v>
      </c>
      <c r="AX37" s="49">
        <f t="shared" si="3"/>
        <v>5671955.4655870441</v>
      </c>
      <c r="AY37" s="54">
        <v>2208000</v>
      </c>
      <c r="AZ37" s="24">
        <v>1291380</v>
      </c>
      <c r="BA37" s="24">
        <v>2078966.9247009146</v>
      </c>
      <c r="BB37" s="49">
        <v>3540000</v>
      </c>
      <c r="BC37" s="49">
        <v>1952000</v>
      </c>
      <c r="BD37" s="166">
        <v>3.5000000000000003E-2</v>
      </c>
      <c r="BE37" s="166">
        <v>2.5999999999999999E-2</v>
      </c>
      <c r="BF37" s="49">
        <f t="shared" si="10"/>
        <v>1838197.210686405</v>
      </c>
      <c r="BG37" s="40">
        <f t="shared" si="11"/>
        <v>-0.48073525121852967</v>
      </c>
      <c r="BH37" s="6">
        <f t="shared" si="13"/>
        <v>1079534.2378798064</v>
      </c>
      <c r="BI37" s="24"/>
      <c r="BJ37" s="24">
        <v>0</v>
      </c>
      <c r="BK37" s="24">
        <v>0</v>
      </c>
      <c r="BL37" s="24"/>
      <c r="BM37" s="38">
        <v>31437000</v>
      </c>
      <c r="BN37" s="3">
        <v>248360000</v>
      </c>
      <c r="BO37" s="54">
        <v>177400000</v>
      </c>
      <c r="BP37" s="53">
        <v>97969999.999999985</v>
      </c>
      <c r="BQ37" s="86">
        <v>122430000.00000001</v>
      </c>
      <c r="BR37" s="86">
        <f t="shared" si="5"/>
        <v>110200000</v>
      </c>
      <c r="BS37" s="53">
        <v>1561500.6416901259</v>
      </c>
      <c r="BT37" s="54">
        <v>3548</v>
      </c>
      <c r="BU37" s="54">
        <v>3548</v>
      </c>
      <c r="BV37" s="53">
        <f t="shared" si="9"/>
        <v>3548</v>
      </c>
      <c r="BW37" s="57">
        <v>1.8228635248301872E-2</v>
      </c>
      <c r="BX37" s="83">
        <f t="shared" si="4"/>
        <v>6100.1821368773044</v>
      </c>
    </row>
    <row r="38" spans="1:76" ht="15.5" hidden="1" x14ac:dyDescent="0.35">
      <c r="A38" s="26" t="s">
        <v>170</v>
      </c>
      <c r="B38" t="s">
        <v>116</v>
      </c>
      <c r="C38" t="s">
        <v>121</v>
      </c>
      <c r="D38" t="s">
        <v>160</v>
      </c>
      <c r="E38" s="60" t="s">
        <v>125</v>
      </c>
      <c r="F38" s="60" t="s">
        <v>118</v>
      </c>
      <c r="G38" s="60" t="s">
        <v>125</v>
      </c>
      <c r="H38" s="60" t="s">
        <v>125</v>
      </c>
      <c r="I38" s="60" t="s">
        <v>118</v>
      </c>
      <c r="J38" s="60" t="s">
        <v>118</v>
      </c>
      <c r="K38" s="60" t="s">
        <v>118</v>
      </c>
      <c r="L38" s="60" t="s">
        <v>118</v>
      </c>
      <c r="M38" s="60" t="s">
        <v>117</v>
      </c>
      <c r="N38" s="60" t="s">
        <v>125</v>
      </c>
      <c r="O38" s="60" t="s">
        <v>123</v>
      </c>
      <c r="P38" s="60" t="s">
        <v>126</v>
      </c>
      <c r="Q38" s="60" t="s">
        <v>125</v>
      </c>
      <c r="R38" s="60" t="s">
        <v>118</v>
      </c>
      <c r="S38" s="60" t="s">
        <v>118</v>
      </c>
      <c r="T38" s="60" t="s">
        <v>118</v>
      </c>
      <c r="U38" s="60" t="s">
        <v>118</v>
      </c>
      <c r="V38" s="60" t="s">
        <v>118</v>
      </c>
      <c r="W38" s="60" t="s">
        <v>118</v>
      </c>
      <c r="X38" s="60" t="s">
        <v>118</v>
      </c>
      <c r="Y38" s="60" t="s">
        <v>118</v>
      </c>
      <c r="Z38" s="60" t="s">
        <v>118</v>
      </c>
      <c r="AA38" s="60" t="s">
        <v>118</v>
      </c>
      <c r="AB38" s="60" t="s">
        <v>125</v>
      </c>
      <c r="AC38" s="60" t="s">
        <v>126</v>
      </c>
      <c r="AD38" s="60" t="s">
        <v>126</v>
      </c>
      <c r="AE38" s="60" t="s">
        <v>138</v>
      </c>
      <c r="AF38" s="60" t="s">
        <v>126</v>
      </c>
      <c r="AG38" s="60" t="s">
        <v>123</v>
      </c>
      <c r="AH38" s="85">
        <v>4665680</v>
      </c>
      <c r="AI38" s="85">
        <v>7547753.2699999996</v>
      </c>
      <c r="AJ38" s="85">
        <v>1466000</v>
      </c>
      <c r="AK38" s="85">
        <v>573000</v>
      </c>
      <c r="AL38" s="49">
        <v>14252433.27</v>
      </c>
      <c r="AM38" s="24">
        <v>11660272.903125968</v>
      </c>
      <c r="AN38" s="24">
        <v>2688000</v>
      </c>
      <c r="AO38" s="49">
        <f t="shared" si="6"/>
        <v>14348272.903125968</v>
      </c>
      <c r="AP38" s="49">
        <v>12329000</v>
      </c>
      <c r="AQ38" s="49">
        <v>14450000</v>
      </c>
      <c r="AR38" s="164">
        <f t="shared" si="0"/>
        <v>0.17203341714656495</v>
      </c>
      <c r="AS38" s="49">
        <v>2688000</v>
      </c>
      <c r="AT38" s="49">
        <v>2079000</v>
      </c>
      <c r="AU38" s="164">
        <f t="shared" si="12"/>
        <v>-0.2265625</v>
      </c>
      <c r="AV38" s="26">
        <f t="shared" si="1"/>
        <v>13666229.495512225</v>
      </c>
      <c r="AW38" s="165">
        <f t="shared" si="2"/>
        <v>2079000</v>
      </c>
      <c r="AX38" s="49">
        <f t="shared" si="3"/>
        <v>15745229.495512225</v>
      </c>
      <c r="AY38" s="54">
        <v>11821000</v>
      </c>
      <c r="AZ38" s="24">
        <v>6577682.0000000009</v>
      </c>
      <c r="BA38" s="24">
        <v>7977876.1435608724</v>
      </c>
      <c r="BB38" s="49">
        <v>8560000</v>
      </c>
      <c r="BC38" s="49">
        <v>9513000</v>
      </c>
      <c r="BD38" s="166">
        <v>2.9000000000000001E-2</v>
      </c>
      <c r="BE38" s="166">
        <v>2.9000000000000001E-2</v>
      </c>
      <c r="BF38" s="49">
        <f t="shared" si="10"/>
        <v>8984351.7581959907</v>
      </c>
      <c r="BG38" s="40">
        <f t="shared" si="11"/>
        <v>4.9573803527569016E-2</v>
      </c>
      <c r="BH38" s="6">
        <f t="shared" si="13"/>
        <v>8373369.8080690391</v>
      </c>
      <c r="BI38" s="24"/>
      <c r="BJ38" s="24">
        <v>2111000</v>
      </c>
      <c r="BK38" s="24">
        <v>2289853.9449865338</v>
      </c>
      <c r="BL38" s="24"/>
      <c r="BM38" s="38">
        <v>86299836.934863627</v>
      </c>
      <c r="BN38" s="3">
        <v>784376142.8505733</v>
      </c>
      <c r="BO38" s="54">
        <v>723597469.89499235</v>
      </c>
      <c r="BP38" s="53">
        <v>331632508.07999992</v>
      </c>
      <c r="BQ38" s="86">
        <v>431192130.50400001</v>
      </c>
      <c r="BR38" s="86">
        <f t="shared" si="5"/>
        <v>381412319.29199994</v>
      </c>
      <c r="BS38" s="53">
        <v>5445534.5485738339</v>
      </c>
      <c r="BT38" s="54">
        <v>19590</v>
      </c>
      <c r="BU38" s="54">
        <v>21400</v>
      </c>
      <c r="BV38" s="53">
        <f t="shared" si="9"/>
        <v>20495</v>
      </c>
      <c r="BW38" s="57">
        <v>1.204796536155861E-2</v>
      </c>
      <c r="BX38" s="83">
        <f t="shared" si="4"/>
        <v>29354.913542982296</v>
      </c>
    </row>
    <row r="39" spans="1:76" ht="15.5" hidden="1" x14ac:dyDescent="0.35">
      <c r="A39" s="26" t="s">
        <v>171</v>
      </c>
      <c r="B39" t="s">
        <v>120</v>
      </c>
      <c r="C39" t="s">
        <v>121</v>
      </c>
      <c r="D39" t="s">
        <v>171</v>
      </c>
      <c r="E39" s="60" t="s">
        <v>124</v>
      </c>
      <c r="F39" s="60" t="s">
        <v>124</v>
      </c>
      <c r="G39" s="60" t="s">
        <v>124</v>
      </c>
      <c r="H39" s="60" t="s">
        <v>125</v>
      </c>
      <c r="I39" s="60" t="s">
        <v>118</v>
      </c>
      <c r="J39" s="60" t="s">
        <v>118</v>
      </c>
      <c r="K39" s="60" t="s">
        <v>125</v>
      </c>
      <c r="L39" s="60" t="s">
        <v>118</v>
      </c>
      <c r="M39" s="60" t="s">
        <v>118</v>
      </c>
      <c r="N39" s="60" t="s">
        <v>124</v>
      </c>
      <c r="O39" s="60" t="s">
        <v>126</v>
      </c>
      <c r="P39" s="60" t="s">
        <v>133</v>
      </c>
      <c r="Q39" s="60" t="s">
        <v>125</v>
      </c>
      <c r="R39" s="60" t="s">
        <v>117</v>
      </c>
      <c r="S39" s="60" t="s">
        <v>125</v>
      </c>
      <c r="T39" s="60" t="s">
        <v>125</v>
      </c>
      <c r="U39" s="60" t="s">
        <v>125</v>
      </c>
      <c r="V39" s="60" t="s">
        <v>125</v>
      </c>
      <c r="W39" s="60" t="s">
        <v>125</v>
      </c>
      <c r="X39" s="60" t="s">
        <v>125</v>
      </c>
      <c r="Y39" s="60" t="s">
        <v>125</v>
      </c>
      <c r="Z39" s="60" t="s">
        <v>125</v>
      </c>
      <c r="AA39" s="60" t="s">
        <v>125</v>
      </c>
      <c r="AB39" s="60" t="s">
        <v>125</v>
      </c>
      <c r="AC39" s="60" t="s">
        <v>133</v>
      </c>
      <c r="AD39" s="60" t="s">
        <v>133</v>
      </c>
      <c r="AE39" s="60" t="s">
        <v>127</v>
      </c>
      <c r="AF39" s="60" t="s">
        <v>133</v>
      </c>
      <c r="AG39" s="60" t="s">
        <v>138</v>
      </c>
      <c r="AH39" s="85">
        <v>8886000</v>
      </c>
      <c r="AI39" s="85">
        <v>11046312.390000001</v>
      </c>
      <c r="AJ39" s="85">
        <v>2314000</v>
      </c>
      <c r="AK39" s="85">
        <v>1351000</v>
      </c>
      <c r="AL39" s="49">
        <v>23597312.390000001</v>
      </c>
      <c r="AM39" s="24">
        <v>21266046.688050508</v>
      </c>
      <c r="AN39" s="24">
        <v>3854000</v>
      </c>
      <c r="AO39" s="49">
        <f t="shared" si="6"/>
        <v>25120046.688050508</v>
      </c>
      <c r="AP39" s="49">
        <v>21107000</v>
      </c>
      <c r="AQ39" s="49">
        <v>24313000</v>
      </c>
      <c r="AR39" s="164">
        <f t="shared" si="0"/>
        <v>0.15189273700668027</v>
      </c>
      <c r="AS39" s="49">
        <v>3854000</v>
      </c>
      <c r="AT39" s="49">
        <v>4008000</v>
      </c>
      <c r="AU39" s="164">
        <f t="shared" si="12"/>
        <v>3.9958484691229978E-2</v>
      </c>
      <c r="AV39" s="26">
        <f t="shared" si="1"/>
        <v>24496204.724810347</v>
      </c>
      <c r="AW39" s="165">
        <f t="shared" si="2"/>
        <v>4008000.0000000005</v>
      </c>
      <c r="AX39" s="49">
        <f t="shared" si="3"/>
        <v>28504204.724810347</v>
      </c>
      <c r="AY39" s="54">
        <v>20191000</v>
      </c>
      <c r="AZ39" s="24">
        <v>13944839.17</v>
      </c>
      <c r="BA39" s="24">
        <v>13224185.315505512</v>
      </c>
      <c r="BB39" s="49">
        <v>12962000</v>
      </c>
      <c r="BC39" s="49">
        <v>14360000</v>
      </c>
      <c r="BD39" s="166">
        <v>2.9000000000000001E-2</v>
      </c>
      <c r="BE39" s="166">
        <v>2.5000000000000001E-2</v>
      </c>
      <c r="BF39" s="49">
        <f t="shared" si="10"/>
        <v>13614923.321244875</v>
      </c>
      <c r="BG39" s="40">
        <f t="shared" si="11"/>
        <v>5.0372112424384774E-2</v>
      </c>
      <c r="BH39" s="6">
        <f t="shared" si="13"/>
        <v>13890315.464939054</v>
      </c>
      <c r="BI39" s="24"/>
      <c r="BJ39" s="24">
        <v>3376000</v>
      </c>
      <c r="BK39" s="24">
        <v>3002637.0919075492</v>
      </c>
      <c r="BL39" s="24"/>
      <c r="BM39" s="38">
        <v>962631598.43999982</v>
      </c>
      <c r="BN39" s="3">
        <v>2254875000</v>
      </c>
      <c r="BO39" s="54">
        <v>1610625000</v>
      </c>
      <c r="BP39" s="53">
        <v>636351000.00000024</v>
      </c>
      <c r="BQ39" s="86">
        <v>1189471000.0000002</v>
      </c>
      <c r="BR39" s="86">
        <f t="shared" si="5"/>
        <v>912911000.00000024</v>
      </c>
      <c r="BS39" s="53">
        <v>13900904.098845884</v>
      </c>
      <c r="BT39" s="54">
        <v>31840</v>
      </c>
      <c r="BU39" s="54">
        <v>32585</v>
      </c>
      <c r="BV39" s="53">
        <f t="shared" si="9"/>
        <v>32212.5</v>
      </c>
      <c r="BW39" s="57">
        <v>3.1568229052595598E-2</v>
      </c>
      <c r="BX39" s="83">
        <f t="shared" si="4"/>
        <v>81839.538316753169</v>
      </c>
    </row>
    <row r="40" spans="1:76" ht="15.5" hidden="1" x14ac:dyDescent="0.35">
      <c r="A40" s="26" t="s">
        <v>172</v>
      </c>
      <c r="B40" t="s">
        <v>116</v>
      </c>
      <c r="C40" t="s">
        <v>121</v>
      </c>
      <c r="D40" t="s">
        <v>136</v>
      </c>
      <c r="E40" s="60" t="s">
        <v>124</v>
      </c>
      <c r="F40" s="60" t="s">
        <v>125</v>
      </c>
      <c r="G40" s="60" t="s">
        <v>125</v>
      </c>
      <c r="H40" s="60" t="s">
        <v>125</v>
      </c>
      <c r="I40" s="60" t="s">
        <v>118</v>
      </c>
      <c r="J40" s="60" t="s">
        <v>118</v>
      </c>
      <c r="K40" s="60" t="s">
        <v>125</v>
      </c>
      <c r="L40" s="60" t="s">
        <v>118</v>
      </c>
      <c r="M40" s="60" t="s">
        <v>117</v>
      </c>
      <c r="N40" s="60" t="s">
        <v>125</v>
      </c>
      <c r="O40" s="60" t="s">
        <v>137</v>
      </c>
      <c r="P40" s="60" t="s">
        <v>138</v>
      </c>
      <c r="Q40" s="60" t="s">
        <v>125</v>
      </c>
      <c r="R40" s="60" t="s">
        <v>118</v>
      </c>
      <c r="S40" s="60" t="s">
        <v>118</v>
      </c>
      <c r="T40" s="60" t="s">
        <v>118</v>
      </c>
      <c r="U40" s="60" t="s">
        <v>118</v>
      </c>
      <c r="V40" s="60" t="s">
        <v>118</v>
      </c>
      <c r="W40" s="60" t="s">
        <v>118</v>
      </c>
      <c r="X40" s="60" t="s">
        <v>118</v>
      </c>
      <c r="Y40" s="60" t="s">
        <v>118</v>
      </c>
      <c r="Z40" s="60" t="s">
        <v>118</v>
      </c>
      <c r="AA40" s="60" t="s">
        <v>118</v>
      </c>
      <c r="AB40" s="60" t="s">
        <v>125</v>
      </c>
      <c r="AC40" s="60" t="s">
        <v>138</v>
      </c>
      <c r="AD40" s="60" t="s">
        <v>138</v>
      </c>
      <c r="AE40" s="60" t="s">
        <v>133</v>
      </c>
      <c r="AF40" s="60" t="s">
        <v>138</v>
      </c>
      <c r="AG40" s="60" t="s">
        <v>126</v>
      </c>
      <c r="AH40" s="85">
        <v>3846000</v>
      </c>
      <c r="AI40" s="85">
        <v>7880000</v>
      </c>
      <c r="AJ40" s="85">
        <v>502000</v>
      </c>
      <c r="AK40" s="85">
        <v>1010000</v>
      </c>
      <c r="AL40" s="49">
        <v>13238000</v>
      </c>
      <c r="AM40" s="24">
        <v>12221832.115562275</v>
      </c>
      <c r="AN40" s="24">
        <v>123000</v>
      </c>
      <c r="AO40" s="49">
        <f t="shared" si="6"/>
        <v>12344832.115562275</v>
      </c>
      <c r="AP40" s="49">
        <v>12317000</v>
      </c>
      <c r="AQ40" s="49">
        <v>13947000</v>
      </c>
      <c r="AR40" s="164">
        <f t="shared" si="0"/>
        <v>0.13233741982625635</v>
      </c>
      <c r="AS40" s="49">
        <v>123000</v>
      </c>
      <c r="AT40" s="49">
        <v>123000</v>
      </c>
      <c r="AU40" s="164">
        <f t="shared" si="12"/>
        <v>0</v>
      </c>
      <c r="AV40" s="26">
        <f t="shared" si="1"/>
        <v>13839237.843285462</v>
      </c>
      <c r="AW40" s="165">
        <f t="shared" si="2"/>
        <v>123000</v>
      </c>
      <c r="AX40" s="49">
        <f t="shared" si="3"/>
        <v>13962237.843285462</v>
      </c>
      <c r="AY40" s="54">
        <v>11963000</v>
      </c>
      <c r="AZ40" s="24">
        <v>4401595</v>
      </c>
      <c r="BA40" s="24">
        <v>5873400.42223786</v>
      </c>
      <c r="BB40" s="49">
        <v>6774000</v>
      </c>
      <c r="BC40" s="49">
        <v>6012000</v>
      </c>
      <c r="BD40" s="166">
        <v>8.9999999999999993E-3</v>
      </c>
      <c r="BE40" s="166">
        <v>3.4000000000000002E-2</v>
      </c>
      <c r="BF40" s="49">
        <f t="shared" si="10"/>
        <v>5762451.2846662449</v>
      </c>
      <c r="BG40" s="40">
        <f t="shared" si="11"/>
        <v>-0.14932812449568278</v>
      </c>
      <c r="BH40" s="6">
        <f t="shared" si="13"/>
        <v>4996336.552772929</v>
      </c>
      <c r="BI40" s="24"/>
      <c r="BJ40" s="24">
        <v>2094000</v>
      </c>
      <c r="BK40" s="24">
        <v>1841112.2731467243</v>
      </c>
      <c r="BL40" s="24"/>
      <c r="BM40" s="38">
        <v>74719299.640058875</v>
      </c>
      <c r="BN40" s="3">
        <v>722119755.2953614</v>
      </c>
      <c r="BO40" s="54">
        <v>673133881.24350703</v>
      </c>
      <c r="BP40" s="53">
        <v>290027999.99999994</v>
      </c>
      <c r="BQ40" s="86">
        <v>325581000</v>
      </c>
      <c r="BR40" s="86">
        <f t="shared" si="5"/>
        <v>307804500</v>
      </c>
      <c r="BS40" s="53">
        <v>4271257.1468024189</v>
      </c>
      <c r="BT40" s="54">
        <v>20700</v>
      </c>
      <c r="BU40" s="54">
        <v>21450</v>
      </c>
      <c r="BV40" s="53">
        <f t="shared" si="9"/>
        <v>21075</v>
      </c>
      <c r="BW40" s="57">
        <v>1.0463424698795576E-2</v>
      </c>
      <c r="BX40" s="83">
        <f t="shared" si="4"/>
        <v>28799.538495454348</v>
      </c>
    </row>
    <row r="41" spans="1:76" ht="15.5" x14ac:dyDescent="0.35">
      <c r="A41" s="26" t="s">
        <v>173</v>
      </c>
      <c r="B41" t="s">
        <v>116</v>
      </c>
      <c r="C41" t="s">
        <v>121</v>
      </c>
      <c r="D41" t="s">
        <v>156</v>
      </c>
      <c r="E41" s="60" t="s">
        <v>118</v>
      </c>
      <c r="F41" s="60" t="s">
        <v>118</v>
      </c>
      <c r="G41" s="60" t="s">
        <v>118</v>
      </c>
      <c r="H41" s="60" t="s">
        <v>118</v>
      </c>
      <c r="I41" s="60" t="s">
        <v>118</v>
      </c>
      <c r="J41" s="60" t="s">
        <v>118</v>
      </c>
      <c r="K41" s="60" t="s">
        <v>118</v>
      </c>
      <c r="L41" s="60" t="s">
        <v>117</v>
      </c>
      <c r="M41" s="60" t="s">
        <v>117</v>
      </c>
      <c r="N41" s="60" t="s">
        <v>118</v>
      </c>
      <c r="O41" s="60" t="s">
        <v>118</v>
      </c>
      <c r="P41" s="60" t="s">
        <v>125</v>
      </c>
      <c r="Q41" s="60" t="s">
        <v>118</v>
      </c>
      <c r="R41" s="60" t="s">
        <v>118</v>
      </c>
      <c r="S41" s="60" t="s">
        <v>117</v>
      </c>
      <c r="T41" s="60" t="s">
        <v>117</v>
      </c>
      <c r="U41" s="60" t="s">
        <v>117</v>
      </c>
      <c r="V41" s="60" t="s">
        <v>118</v>
      </c>
      <c r="W41" s="60" t="s">
        <v>118</v>
      </c>
      <c r="X41" s="60" t="s">
        <v>118</v>
      </c>
      <c r="Y41" s="60" t="s">
        <v>118</v>
      </c>
      <c r="Z41" s="60" t="s">
        <v>118</v>
      </c>
      <c r="AA41" s="60" t="s">
        <v>118</v>
      </c>
      <c r="AB41" s="60" t="s">
        <v>118</v>
      </c>
      <c r="AC41" s="60" t="s">
        <v>125</v>
      </c>
      <c r="AD41" s="60" t="s">
        <v>125</v>
      </c>
      <c r="AE41" s="60" t="s">
        <v>125</v>
      </c>
      <c r="AF41" s="60" t="s">
        <v>125</v>
      </c>
      <c r="AG41" s="60" t="s">
        <v>118</v>
      </c>
      <c r="AH41" s="85">
        <v>4988000</v>
      </c>
      <c r="AI41" s="85">
        <v>7604000</v>
      </c>
      <c r="AJ41" s="85">
        <v>1002000</v>
      </c>
      <c r="AK41" s="85">
        <v>1341000</v>
      </c>
      <c r="AL41" s="49">
        <v>14935000</v>
      </c>
      <c r="AM41" s="24">
        <v>14524488.694905553</v>
      </c>
      <c r="AN41" s="24">
        <v>1262000</v>
      </c>
      <c r="AO41" s="49">
        <f t="shared" si="6"/>
        <v>15786488.694905553</v>
      </c>
      <c r="AP41" s="49">
        <v>14626000</v>
      </c>
      <c r="AQ41" s="49">
        <v>16013000</v>
      </c>
      <c r="AR41" s="164">
        <f t="shared" si="0"/>
        <v>9.4831122658279865E-2</v>
      </c>
      <c r="AS41" s="49">
        <v>1262000</v>
      </c>
      <c r="AT41" s="49">
        <v>1309000</v>
      </c>
      <c r="AU41" s="164">
        <f t="shared" si="12"/>
        <v>3.7242472266244109E-2</v>
      </c>
      <c r="AV41" s="26">
        <f t="shared" si="1"/>
        <v>15901862.26388094</v>
      </c>
      <c r="AW41" s="165">
        <f t="shared" si="2"/>
        <v>1309000</v>
      </c>
      <c r="AX41" s="49">
        <f t="shared" si="3"/>
        <v>17210862.263880938</v>
      </c>
      <c r="AY41" s="54">
        <v>12992000</v>
      </c>
      <c r="AZ41" s="24">
        <v>7253000</v>
      </c>
      <c r="BA41" s="24">
        <v>11580993.66643209</v>
      </c>
      <c r="BB41" s="49">
        <v>9818000</v>
      </c>
      <c r="BC41" s="49">
        <v>9237000</v>
      </c>
      <c r="BD41" s="166">
        <v>2.9100000000000001E-2</v>
      </c>
      <c r="BE41" s="166">
        <v>2.5499999999999998E-2</v>
      </c>
      <c r="BF41" s="49">
        <f t="shared" si="10"/>
        <v>8752612.4823700525</v>
      </c>
      <c r="BG41" s="40">
        <f t="shared" si="11"/>
        <v>-0.10851370112344139</v>
      </c>
      <c r="BH41" s="6">
        <f t="shared" si="13"/>
        <v>10324297.181000412</v>
      </c>
      <c r="BI41" s="24"/>
      <c r="BJ41" s="24">
        <v>606000</v>
      </c>
      <c r="BK41" s="24">
        <v>579895.89142963372</v>
      </c>
      <c r="BL41" s="24"/>
      <c r="BM41" s="38">
        <v>158162183.3716166</v>
      </c>
      <c r="BN41" s="3">
        <v>601222871.4597888</v>
      </c>
      <c r="BO41" s="54">
        <v>575495996.22807539</v>
      </c>
      <c r="BP41" s="53">
        <v>307900000.00000006</v>
      </c>
      <c r="BQ41" s="86">
        <v>307900000.00000006</v>
      </c>
      <c r="BR41" s="86">
        <f t="shared" si="5"/>
        <v>307900000.00000006</v>
      </c>
      <c r="BS41" s="53">
        <v>4174640.8874923652</v>
      </c>
      <c r="BT41" s="54">
        <v>22500</v>
      </c>
      <c r="BU41" s="54">
        <v>20000</v>
      </c>
      <c r="BV41" s="53">
        <f t="shared" si="9"/>
        <v>21250</v>
      </c>
      <c r="BW41" s="57">
        <v>6.7174416065822751E-3</v>
      </c>
      <c r="BX41" s="83">
        <f t="shared" si="4"/>
        <v>25976.864091241008</v>
      </c>
    </row>
    <row r="42" spans="1:76" ht="15.5" hidden="1" x14ac:dyDescent="0.35">
      <c r="A42" s="26" t="s">
        <v>174</v>
      </c>
      <c r="B42" t="s">
        <v>116</v>
      </c>
      <c r="C42" t="s">
        <v>121</v>
      </c>
      <c r="D42" t="s">
        <v>140</v>
      </c>
      <c r="E42" s="60" t="s">
        <v>125</v>
      </c>
      <c r="F42" s="60" t="s">
        <v>125</v>
      </c>
      <c r="G42" s="60" t="s">
        <v>125</v>
      </c>
      <c r="H42" s="60" t="s">
        <v>125</v>
      </c>
      <c r="I42" s="60" t="s">
        <v>118</v>
      </c>
      <c r="J42" s="60" t="s">
        <v>118</v>
      </c>
      <c r="K42" s="60" t="s">
        <v>118</v>
      </c>
      <c r="L42" s="60" t="s">
        <v>118</v>
      </c>
      <c r="M42" s="60" t="s">
        <v>117</v>
      </c>
      <c r="N42" s="60" t="s">
        <v>125</v>
      </c>
      <c r="O42" s="60" t="s">
        <v>124</v>
      </c>
      <c r="P42" s="60" t="s">
        <v>123</v>
      </c>
      <c r="Q42" s="60" t="s">
        <v>125</v>
      </c>
      <c r="R42" s="60" t="s">
        <v>118</v>
      </c>
      <c r="S42" s="60" t="s">
        <v>118</v>
      </c>
      <c r="T42" s="60" t="s">
        <v>118</v>
      </c>
      <c r="U42" s="60" t="s">
        <v>118</v>
      </c>
      <c r="V42" s="60" t="s">
        <v>118</v>
      </c>
      <c r="W42" s="60" t="s">
        <v>118</v>
      </c>
      <c r="X42" s="60" t="s">
        <v>118</v>
      </c>
      <c r="Y42" s="60" t="s">
        <v>118</v>
      </c>
      <c r="Z42" s="60" t="s">
        <v>118</v>
      </c>
      <c r="AA42" s="60" t="s">
        <v>118</v>
      </c>
      <c r="AB42" s="60" t="s">
        <v>125</v>
      </c>
      <c r="AC42" s="60" t="s">
        <v>123</v>
      </c>
      <c r="AD42" s="60" t="s">
        <v>123</v>
      </c>
      <c r="AE42" s="60" t="s">
        <v>137</v>
      </c>
      <c r="AF42" s="60" t="s">
        <v>123</v>
      </c>
      <c r="AG42" s="60" t="s">
        <v>137</v>
      </c>
      <c r="AH42" s="85">
        <v>5722000</v>
      </c>
      <c r="AI42" s="85">
        <v>7013000</v>
      </c>
      <c r="AJ42" s="85">
        <v>3706000</v>
      </c>
      <c r="AK42" s="85">
        <v>2675000</v>
      </c>
      <c r="AL42" s="49">
        <v>19116000</v>
      </c>
      <c r="AM42" s="24">
        <v>17411000</v>
      </c>
      <c r="AN42" s="24">
        <v>1973000</v>
      </c>
      <c r="AO42" s="49">
        <f t="shared" si="6"/>
        <v>19384000</v>
      </c>
      <c r="AP42" s="49">
        <v>17786000</v>
      </c>
      <c r="AQ42" s="49">
        <v>20693000</v>
      </c>
      <c r="AR42" s="164">
        <f t="shared" ref="AR42:AR73" si="14">AQ42/AP42-1</f>
        <v>0.16344315753963801</v>
      </c>
      <c r="AS42" s="49">
        <v>5962000</v>
      </c>
      <c r="AT42" s="49">
        <v>6288000</v>
      </c>
      <c r="AU42" s="164">
        <f t="shared" si="12"/>
        <v>5.4679637705467909E-2</v>
      </c>
      <c r="AV42" s="26">
        <f t="shared" ref="AV42:AV78" si="15">AM42*(1+AR42)</f>
        <v>20256708.815922637</v>
      </c>
      <c r="AW42" s="165">
        <f t="shared" ref="AW42:AW78" si="16">AN42*(1+AU42)</f>
        <v>2080882.9251928881</v>
      </c>
      <c r="AX42" s="49">
        <f t="shared" ref="AX42:AX73" si="17">SUM(AV42:AW42)</f>
        <v>22337591.741115525</v>
      </c>
      <c r="AY42" s="54">
        <v>15381000</v>
      </c>
      <c r="AZ42" s="24">
        <v>10719000</v>
      </c>
      <c r="BA42" s="24">
        <v>15555000</v>
      </c>
      <c r="BB42" s="49">
        <v>13599000</v>
      </c>
      <c r="BC42" s="49">
        <v>16352000</v>
      </c>
      <c r="BD42" s="166">
        <v>2.9000000000000001E-2</v>
      </c>
      <c r="BE42" s="166">
        <v>2.5000000000000001E-2</v>
      </c>
      <c r="BF42" s="49">
        <f t="shared" si="10"/>
        <v>15503567.280570766</v>
      </c>
      <c r="BG42" s="40">
        <f t="shared" si="11"/>
        <v>0.14005200974856735</v>
      </c>
      <c r="BH42" s="6">
        <f t="shared" si="13"/>
        <v>17733509.011638965</v>
      </c>
      <c r="BI42" s="24"/>
      <c r="BJ42" s="24">
        <v>0</v>
      </c>
      <c r="BK42" s="24">
        <v>0</v>
      </c>
      <c r="BL42" s="24"/>
      <c r="BM42" s="38">
        <v>1312101460</v>
      </c>
      <c r="BN42" s="3">
        <v>549564171.33471286</v>
      </c>
      <c r="BO42" s="54">
        <v>688905790.16881561</v>
      </c>
      <c r="BP42" s="53">
        <v>703591431.20000005</v>
      </c>
      <c r="BQ42" s="86">
        <v>1055386666.7999997</v>
      </c>
      <c r="BR42" s="86">
        <f t="shared" si="5"/>
        <v>879489048.99999988</v>
      </c>
      <c r="BS42" s="53">
        <v>12893317.086598366</v>
      </c>
      <c r="BT42" s="54">
        <v>59055</v>
      </c>
      <c r="BU42" s="54">
        <v>59060</v>
      </c>
      <c r="BV42" s="53">
        <f t="shared" si="9"/>
        <v>59057.5</v>
      </c>
      <c r="BW42" s="57">
        <v>5.7872509881948808E-3</v>
      </c>
      <c r="BX42" s="83">
        <f t="shared" ref="BX42:BX73" si="18">BV42*(1+BW42)^$BX$1</f>
        <v>70219.680520024631</v>
      </c>
    </row>
    <row r="43" spans="1:76" ht="15.5" hidden="1" x14ac:dyDescent="0.35">
      <c r="A43" s="26" t="s">
        <v>175</v>
      </c>
      <c r="B43" t="s">
        <v>120</v>
      </c>
      <c r="C43" t="s">
        <v>121</v>
      </c>
      <c r="D43" t="s">
        <v>175</v>
      </c>
      <c r="E43" s="60" t="s">
        <v>124</v>
      </c>
      <c r="F43" s="60" t="s">
        <v>124</v>
      </c>
      <c r="G43" s="60" t="s">
        <v>124</v>
      </c>
      <c r="H43" s="60" t="s">
        <v>125</v>
      </c>
      <c r="I43" s="60" t="s">
        <v>118</v>
      </c>
      <c r="J43" s="60" t="s">
        <v>118</v>
      </c>
      <c r="K43" s="60" t="s">
        <v>125</v>
      </c>
      <c r="L43" s="60" t="s">
        <v>118</v>
      </c>
      <c r="M43" s="60" t="s">
        <v>118</v>
      </c>
      <c r="N43" s="60" t="s">
        <v>124</v>
      </c>
      <c r="O43" s="60" t="s">
        <v>126</v>
      </c>
      <c r="P43" s="60" t="s">
        <v>133</v>
      </c>
      <c r="Q43" s="60" t="s">
        <v>125</v>
      </c>
      <c r="R43" s="60" t="s">
        <v>117</v>
      </c>
      <c r="S43" s="60" t="s">
        <v>125</v>
      </c>
      <c r="T43" s="60" t="s">
        <v>125</v>
      </c>
      <c r="U43" s="60" t="s">
        <v>125</v>
      </c>
      <c r="V43" s="60" t="s">
        <v>125</v>
      </c>
      <c r="W43" s="60" t="s">
        <v>125</v>
      </c>
      <c r="X43" s="60" t="s">
        <v>125</v>
      </c>
      <c r="Y43" s="60" t="s">
        <v>125</v>
      </c>
      <c r="Z43" s="60" t="s">
        <v>125</v>
      </c>
      <c r="AA43" s="60" t="s">
        <v>125</v>
      </c>
      <c r="AB43" s="60" t="s">
        <v>125</v>
      </c>
      <c r="AC43" s="60" t="s">
        <v>133</v>
      </c>
      <c r="AD43" s="60" t="s">
        <v>133</v>
      </c>
      <c r="AE43" s="60" t="s">
        <v>128</v>
      </c>
      <c r="AF43" s="60" t="s">
        <v>133</v>
      </c>
      <c r="AG43" s="60" t="s">
        <v>138</v>
      </c>
      <c r="AH43" s="85">
        <v>12800000</v>
      </c>
      <c r="AI43" s="85">
        <v>10367000</v>
      </c>
      <c r="AJ43" s="85">
        <v>4442000</v>
      </c>
      <c r="AK43" s="85">
        <v>1476000</v>
      </c>
      <c r="AL43" s="49">
        <v>29085000</v>
      </c>
      <c r="AM43" s="24">
        <v>30135000</v>
      </c>
      <c r="AN43" s="24">
        <v>2869000</v>
      </c>
      <c r="AO43" s="49">
        <f t="shared" si="6"/>
        <v>33004000</v>
      </c>
      <c r="AP43" s="49">
        <v>30261000</v>
      </c>
      <c r="AQ43" s="49">
        <v>34429000</v>
      </c>
      <c r="AR43" s="164">
        <f t="shared" si="14"/>
        <v>0.1377350384983973</v>
      </c>
      <c r="AS43" s="49">
        <v>1466000</v>
      </c>
      <c r="AT43" s="49">
        <v>1547000</v>
      </c>
      <c r="AU43" s="164">
        <f t="shared" si="12"/>
        <v>5.5252387448840423E-2</v>
      </c>
      <c r="AV43" s="26">
        <f t="shared" si="15"/>
        <v>34285645.385149203</v>
      </c>
      <c r="AW43" s="165">
        <f t="shared" si="16"/>
        <v>3027519.0995907234</v>
      </c>
      <c r="AX43" s="49">
        <f t="shared" si="17"/>
        <v>37313164.484739929</v>
      </c>
      <c r="AY43" s="54">
        <v>28608000</v>
      </c>
      <c r="AZ43" s="24">
        <v>16547731.999999996</v>
      </c>
      <c r="BA43" s="24">
        <v>20391000</v>
      </c>
      <c r="BB43" s="49">
        <v>19936000</v>
      </c>
      <c r="BC43" s="49">
        <v>21269000</v>
      </c>
      <c r="BD43" s="166">
        <v>3.5000000000000003E-2</v>
      </c>
      <c r="BE43" s="166">
        <v>2.5999999999999999E-2</v>
      </c>
      <c r="BF43" s="49">
        <f t="shared" si="10"/>
        <v>20029004.341234192</v>
      </c>
      <c r="BG43" s="40">
        <f t="shared" si="11"/>
        <v>4.6651455273973852E-3</v>
      </c>
      <c r="BH43" s="6">
        <f t="shared" si="13"/>
        <v>20486126.982449159</v>
      </c>
      <c r="BI43" s="24"/>
      <c r="BJ43" s="24">
        <v>0</v>
      </c>
      <c r="BK43" s="24">
        <v>0</v>
      </c>
      <c r="BL43" s="24"/>
      <c r="BM43" s="38">
        <v>666972990</v>
      </c>
      <c r="BN43" s="3">
        <v>825860542.49151111</v>
      </c>
      <c r="BO43" s="54">
        <v>932151037.44189191</v>
      </c>
      <c r="BP43" s="53">
        <v>996985539.73869932</v>
      </c>
      <c r="BQ43" s="86">
        <v>1993971079.4773986</v>
      </c>
      <c r="BR43" s="86">
        <f t="shared" si="5"/>
        <v>1495478309.6080489</v>
      </c>
      <c r="BS43" s="53">
        <v>23021985.054648414</v>
      </c>
      <c r="BT43" s="54">
        <v>52600</v>
      </c>
      <c r="BU43" s="54">
        <v>52600</v>
      </c>
      <c r="BV43" s="53">
        <f t="shared" si="9"/>
        <v>52600</v>
      </c>
      <c r="BW43" s="57">
        <v>2.0317308981472326E-2</v>
      </c>
      <c r="BX43" s="83">
        <f t="shared" si="18"/>
        <v>96170.831458519053</v>
      </c>
    </row>
    <row r="44" spans="1:76" ht="15.5" hidden="1" x14ac:dyDescent="0.35">
      <c r="A44" s="26" t="s">
        <v>176</v>
      </c>
      <c r="B44" t="s">
        <v>116</v>
      </c>
      <c r="C44" t="s">
        <v>121</v>
      </c>
      <c r="D44" t="s">
        <v>177</v>
      </c>
      <c r="E44" s="60" t="s">
        <v>125</v>
      </c>
      <c r="F44" s="60" t="s">
        <v>118</v>
      </c>
      <c r="G44" s="60" t="s">
        <v>125</v>
      </c>
      <c r="H44" s="60" t="s">
        <v>125</v>
      </c>
      <c r="I44" s="60" t="s">
        <v>118</v>
      </c>
      <c r="J44" s="60" t="s">
        <v>118</v>
      </c>
      <c r="K44" s="60" t="s">
        <v>118</v>
      </c>
      <c r="L44" s="60" t="s">
        <v>118</v>
      </c>
      <c r="M44" s="60" t="s">
        <v>117</v>
      </c>
      <c r="N44" s="60" t="s">
        <v>125</v>
      </c>
      <c r="O44" s="60" t="s">
        <v>123</v>
      </c>
      <c r="P44" s="60" t="s">
        <v>137</v>
      </c>
      <c r="Q44" s="60" t="s">
        <v>125</v>
      </c>
      <c r="R44" s="60" t="s">
        <v>118</v>
      </c>
      <c r="S44" s="60" t="s">
        <v>118</v>
      </c>
      <c r="T44" s="60" t="s">
        <v>118</v>
      </c>
      <c r="U44" s="60" t="s">
        <v>118</v>
      </c>
      <c r="V44" s="60" t="s">
        <v>118</v>
      </c>
      <c r="W44" s="60" t="s">
        <v>118</v>
      </c>
      <c r="X44" s="60" t="s">
        <v>118</v>
      </c>
      <c r="Y44" s="60" t="s">
        <v>118</v>
      </c>
      <c r="Z44" s="60" t="s">
        <v>118</v>
      </c>
      <c r="AA44" s="60" t="s">
        <v>118</v>
      </c>
      <c r="AB44" s="60" t="s">
        <v>118</v>
      </c>
      <c r="AC44" s="60" t="s">
        <v>137</v>
      </c>
      <c r="AD44" s="60" t="s">
        <v>137</v>
      </c>
      <c r="AE44" s="60" t="s">
        <v>126</v>
      </c>
      <c r="AF44" s="60" t="s">
        <v>137</v>
      </c>
      <c r="AG44" s="60" t="s">
        <v>124</v>
      </c>
      <c r="AH44" s="85">
        <v>12258000</v>
      </c>
      <c r="AI44" s="85">
        <v>16756612</v>
      </c>
      <c r="AJ44" s="85">
        <v>1640000</v>
      </c>
      <c r="AK44" s="85">
        <v>1530000</v>
      </c>
      <c r="AL44" s="49">
        <v>32184612</v>
      </c>
      <c r="AM44" s="24">
        <v>35570000</v>
      </c>
      <c r="AN44" s="24">
        <v>2680000</v>
      </c>
      <c r="AO44" s="49">
        <f t="shared" si="6"/>
        <v>38250000</v>
      </c>
      <c r="AP44" s="49">
        <v>34830000</v>
      </c>
      <c r="AQ44" s="49">
        <v>45500000</v>
      </c>
      <c r="AR44" s="164">
        <f t="shared" si="14"/>
        <v>0.30634510479471722</v>
      </c>
      <c r="AS44" s="49">
        <v>2290000</v>
      </c>
      <c r="AT44" s="49">
        <v>2480000</v>
      </c>
      <c r="AU44" s="164">
        <f t="shared" si="12"/>
        <v>8.2969432314410563E-2</v>
      </c>
      <c r="AV44" s="26">
        <f t="shared" si="15"/>
        <v>46466695.377548091</v>
      </c>
      <c r="AW44" s="165">
        <f t="shared" si="16"/>
        <v>2902358.0786026204</v>
      </c>
      <c r="AX44" s="49">
        <f t="shared" si="17"/>
        <v>49369053.456150711</v>
      </c>
      <c r="AY44" s="54">
        <v>30670000</v>
      </c>
      <c r="AZ44" s="24">
        <v>19230000</v>
      </c>
      <c r="BA44" s="24">
        <v>23680000</v>
      </c>
      <c r="BB44" s="49">
        <v>24530000</v>
      </c>
      <c r="BC44" s="49">
        <v>27050000</v>
      </c>
      <c r="BD44" s="166">
        <v>2.9000000000000001E-2</v>
      </c>
      <c r="BE44" s="166">
        <v>2.5000000000000001E-2</v>
      </c>
      <c r="BF44" s="49">
        <f t="shared" si="10"/>
        <v>25646495.532010715</v>
      </c>
      <c r="BG44" s="40">
        <f t="shared" si="11"/>
        <v>4.5515512923388401E-2</v>
      </c>
      <c r="BH44" s="6">
        <f t="shared" si="13"/>
        <v>24757807.346025836</v>
      </c>
      <c r="BI44" s="24"/>
      <c r="BJ44" s="24">
        <v>4770000</v>
      </c>
      <c r="BK44" s="24">
        <v>3330000</v>
      </c>
      <c r="BL44" s="24"/>
      <c r="BM44" s="38">
        <v>603473218.62146449</v>
      </c>
      <c r="BN44" s="3">
        <v>1196632163.1162653</v>
      </c>
      <c r="BO44" s="54">
        <v>1259944714.5664048</v>
      </c>
      <c r="BP44" s="53">
        <v>978273000</v>
      </c>
      <c r="BQ44" s="86">
        <v>1579937000</v>
      </c>
      <c r="BR44" s="86">
        <f t="shared" si="5"/>
        <v>1279105000</v>
      </c>
      <c r="BS44" s="53">
        <v>18999607.779000904</v>
      </c>
      <c r="BT44" s="54">
        <v>65499.15</v>
      </c>
      <c r="BU44" s="54">
        <v>62208.1</v>
      </c>
      <c r="BV44" s="53">
        <f t="shared" si="9"/>
        <v>63853.625</v>
      </c>
      <c r="BW44" s="57">
        <v>1.1536851986528429E-2</v>
      </c>
      <c r="BX44" s="83">
        <f t="shared" si="18"/>
        <v>90081.755607154031</v>
      </c>
    </row>
    <row r="45" spans="1:76" ht="15.5" hidden="1" x14ac:dyDescent="0.35">
      <c r="A45" s="26" t="s">
        <v>178</v>
      </c>
      <c r="B45" t="s">
        <v>116</v>
      </c>
      <c r="C45" t="s">
        <v>131</v>
      </c>
      <c r="D45" t="s">
        <v>167</v>
      </c>
      <c r="E45" s="60" t="s">
        <v>125</v>
      </c>
      <c r="F45" s="60" t="s">
        <v>125</v>
      </c>
      <c r="G45" s="60" t="s">
        <v>118</v>
      </c>
      <c r="H45" s="60" t="s">
        <v>118</v>
      </c>
      <c r="I45" s="60" t="s">
        <v>118</v>
      </c>
      <c r="J45" s="60" t="s">
        <v>118</v>
      </c>
      <c r="K45" s="60" t="s">
        <v>118</v>
      </c>
      <c r="L45" s="60" t="s">
        <v>118</v>
      </c>
      <c r="M45" s="60" t="s">
        <v>117</v>
      </c>
      <c r="N45" s="60" t="s">
        <v>118</v>
      </c>
      <c r="O45" s="60" t="s">
        <v>125</v>
      </c>
      <c r="P45" s="60" t="s">
        <v>124</v>
      </c>
      <c r="Q45" s="60" t="s">
        <v>118</v>
      </c>
      <c r="R45" s="60" t="s">
        <v>118</v>
      </c>
      <c r="S45" s="60" t="s">
        <v>118</v>
      </c>
      <c r="T45" s="60" t="s">
        <v>118</v>
      </c>
      <c r="U45" s="60" t="s">
        <v>118</v>
      </c>
      <c r="V45" s="60" t="s">
        <v>118</v>
      </c>
      <c r="W45" s="60" t="s">
        <v>118</v>
      </c>
      <c r="X45" s="60" t="s">
        <v>118</v>
      </c>
      <c r="Y45" s="60" t="s">
        <v>118</v>
      </c>
      <c r="Z45" s="60" t="s">
        <v>118</v>
      </c>
      <c r="AA45" s="60" t="s">
        <v>118</v>
      </c>
      <c r="AB45" s="60" t="s">
        <v>118</v>
      </c>
      <c r="AC45" s="60" t="s">
        <v>124</v>
      </c>
      <c r="AD45" s="60" t="s">
        <v>124</v>
      </c>
      <c r="AE45" s="60" t="s">
        <v>124</v>
      </c>
      <c r="AF45" s="60" t="s">
        <v>124</v>
      </c>
      <c r="AG45" s="60" t="s">
        <v>125</v>
      </c>
      <c r="AH45" s="85">
        <v>1231000</v>
      </c>
      <c r="AI45" s="85">
        <v>1413000</v>
      </c>
      <c r="AJ45" s="85">
        <v>521000</v>
      </c>
      <c r="AK45" s="85">
        <v>0</v>
      </c>
      <c r="AL45" s="49">
        <v>3165000</v>
      </c>
      <c r="AM45" s="24">
        <v>3368688.9365614466</v>
      </c>
      <c r="AN45" s="24">
        <v>0</v>
      </c>
      <c r="AO45" s="49">
        <f t="shared" si="6"/>
        <v>3368688.9365614466</v>
      </c>
      <c r="AP45" s="49">
        <v>3232000</v>
      </c>
      <c r="AQ45" s="49">
        <v>3689000</v>
      </c>
      <c r="AR45" s="164">
        <f t="shared" si="14"/>
        <v>0.14139851485148514</v>
      </c>
      <c r="AS45" s="49">
        <v>0</v>
      </c>
      <c r="AT45" s="49">
        <v>0</v>
      </c>
      <c r="AU45" s="164">
        <f t="shared" si="12"/>
        <v>0</v>
      </c>
      <c r="AV45" s="26">
        <f t="shared" si="15"/>
        <v>3845016.5491878642</v>
      </c>
      <c r="AW45" s="165">
        <f t="shared" si="16"/>
        <v>0</v>
      </c>
      <c r="AX45" s="49">
        <f t="shared" si="17"/>
        <v>3845016.5491878642</v>
      </c>
      <c r="AY45" s="54">
        <v>3162000</v>
      </c>
      <c r="AZ45" s="24">
        <v>3313855.0300000003</v>
      </c>
      <c r="BA45" s="24">
        <v>3371412.6202205019</v>
      </c>
      <c r="BB45" s="49">
        <v>2251000</v>
      </c>
      <c r="BC45" s="49">
        <v>2170000</v>
      </c>
      <c r="BD45" s="166">
        <v>3.2000000000000001E-2</v>
      </c>
      <c r="BE45" s="166">
        <v>3.2000000000000001E-2</v>
      </c>
      <c r="BF45" s="49">
        <f t="shared" si="10"/>
        <v>2037512.7696652845</v>
      </c>
      <c r="BG45" s="40">
        <f t="shared" si="11"/>
        <v>-9.4841061899029522E-2</v>
      </c>
      <c r="BH45" s="6">
        <f t="shared" ref="BH45:BH76" si="19">BA45*(1+BG45)</f>
        <v>3051664.267219</v>
      </c>
      <c r="BI45" s="24"/>
      <c r="BJ45" s="24">
        <v>370000</v>
      </c>
      <c r="BK45" s="24">
        <v>440000</v>
      </c>
      <c r="BL45" s="24"/>
      <c r="BM45" s="38">
        <v>111273263.59509203</v>
      </c>
      <c r="BN45" s="3">
        <v>307790000</v>
      </c>
      <c r="BO45" s="54">
        <v>219850000</v>
      </c>
      <c r="BP45" s="53">
        <v>37456353.899999991</v>
      </c>
      <c r="BQ45" s="86">
        <v>41201987.770000003</v>
      </c>
      <c r="BR45" s="86">
        <f t="shared" si="5"/>
        <v>39329170.834999993</v>
      </c>
      <c r="BS45" s="53">
        <v>543557.12522985379</v>
      </c>
      <c r="BT45" s="54">
        <v>5153</v>
      </c>
      <c r="BU45" s="54">
        <v>3641</v>
      </c>
      <c r="BV45" s="53">
        <f t="shared" si="9"/>
        <v>4397</v>
      </c>
      <c r="BW45" s="57">
        <v>1.5246008397444832E-2</v>
      </c>
      <c r="BX45" s="83">
        <f t="shared" si="18"/>
        <v>6923.0136137463014</v>
      </c>
    </row>
    <row r="46" spans="1:76" ht="15.5" x14ac:dyDescent="0.35">
      <c r="A46" s="26" t="s">
        <v>179</v>
      </c>
      <c r="B46" t="s">
        <v>116</v>
      </c>
      <c r="C46" t="s">
        <v>131</v>
      </c>
      <c r="D46" t="s">
        <v>156</v>
      </c>
      <c r="E46" s="60" t="s">
        <v>118</v>
      </c>
      <c r="F46" s="60" t="s">
        <v>118</v>
      </c>
      <c r="G46" s="60" t="s">
        <v>118</v>
      </c>
      <c r="H46" s="60" t="s">
        <v>118</v>
      </c>
      <c r="I46" s="60" t="s">
        <v>118</v>
      </c>
      <c r="J46" s="60" t="s">
        <v>118</v>
      </c>
      <c r="K46" s="60" t="s">
        <v>118</v>
      </c>
      <c r="L46" s="60" t="s">
        <v>117</v>
      </c>
      <c r="M46" s="60" t="s">
        <v>117</v>
      </c>
      <c r="N46" s="60" t="s">
        <v>118</v>
      </c>
      <c r="O46" s="60" t="s">
        <v>118</v>
      </c>
      <c r="P46" s="60" t="s">
        <v>125</v>
      </c>
      <c r="Q46" s="60" t="s">
        <v>118</v>
      </c>
      <c r="R46" s="60" t="s">
        <v>118</v>
      </c>
      <c r="S46" s="60" t="s">
        <v>117</v>
      </c>
      <c r="T46" s="60" t="s">
        <v>117</v>
      </c>
      <c r="U46" s="60" t="s">
        <v>117</v>
      </c>
      <c r="V46" s="60" t="s">
        <v>118</v>
      </c>
      <c r="W46" s="60" t="s">
        <v>118</v>
      </c>
      <c r="X46" s="60" t="s">
        <v>118</v>
      </c>
      <c r="Y46" s="60" t="s">
        <v>118</v>
      </c>
      <c r="Z46" s="60" t="s">
        <v>118</v>
      </c>
      <c r="AA46" s="60" t="s">
        <v>118</v>
      </c>
      <c r="AB46" s="60" t="s">
        <v>118</v>
      </c>
      <c r="AC46" s="60" t="s">
        <v>125</v>
      </c>
      <c r="AD46" s="60" t="s">
        <v>125</v>
      </c>
      <c r="AE46" s="60" t="s">
        <v>125</v>
      </c>
      <c r="AF46" s="60" t="s">
        <v>125</v>
      </c>
      <c r="AG46" s="60" t="s">
        <v>118</v>
      </c>
      <c r="AH46" s="85">
        <v>1575000</v>
      </c>
      <c r="AI46" s="85">
        <v>541000</v>
      </c>
      <c r="AJ46" s="85">
        <v>171000</v>
      </c>
      <c r="AK46" s="85">
        <v>39000</v>
      </c>
      <c r="AL46" s="49">
        <v>2326000</v>
      </c>
      <c r="AM46" s="24">
        <v>3151000</v>
      </c>
      <c r="AN46" s="24">
        <v>0</v>
      </c>
      <c r="AO46" s="49">
        <f t="shared" si="6"/>
        <v>3151000</v>
      </c>
      <c r="AP46" s="49">
        <v>3257000</v>
      </c>
      <c r="AQ46" s="49">
        <v>3935000</v>
      </c>
      <c r="AR46" s="164">
        <f t="shared" si="14"/>
        <v>0.20816702486951177</v>
      </c>
      <c r="AS46" s="49">
        <v>0</v>
      </c>
      <c r="AT46" s="49">
        <v>0</v>
      </c>
      <c r="AU46" s="164">
        <f t="shared" si="12"/>
        <v>0</v>
      </c>
      <c r="AV46" s="26">
        <f t="shared" si="15"/>
        <v>3806934.2953638318</v>
      </c>
      <c r="AW46" s="165">
        <f t="shared" si="16"/>
        <v>0</v>
      </c>
      <c r="AX46" s="49">
        <f t="shared" si="17"/>
        <v>3806934.2953638318</v>
      </c>
      <c r="AY46" s="54">
        <v>2559000</v>
      </c>
      <c r="AZ46" s="24">
        <v>1874000</v>
      </c>
      <c r="BA46" s="24">
        <v>4511000</v>
      </c>
      <c r="BB46" s="49">
        <v>3971000</v>
      </c>
      <c r="BC46" s="49">
        <v>4123000</v>
      </c>
      <c r="BD46" s="166">
        <v>2.9000000000000001E-2</v>
      </c>
      <c r="BE46" s="166">
        <v>2.9000000000000001E-2</v>
      </c>
      <c r="BF46" s="49">
        <f t="shared" si="10"/>
        <v>3893880.1954212203</v>
      </c>
      <c r="BG46" s="40">
        <f t="shared" si="11"/>
        <v>-1.9420751593749563E-2</v>
      </c>
      <c r="BH46" s="6">
        <f t="shared" si="19"/>
        <v>4423392.9895605957</v>
      </c>
      <c r="BI46" s="24"/>
      <c r="BJ46" s="24">
        <v>109000</v>
      </c>
      <c r="BK46" s="24">
        <v>59000</v>
      </c>
      <c r="BL46" s="24"/>
      <c r="BM46" s="38">
        <v>18780488.967473242</v>
      </c>
      <c r="BN46" s="3">
        <v>256165000</v>
      </c>
      <c r="BO46" s="54">
        <v>182975000</v>
      </c>
      <c r="BP46" s="53">
        <v>61053000.000000007</v>
      </c>
      <c r="BQ46" s="86">
        <v>79379000.000000015</v>
      </c>
      <c r="BR46" s="86">
        <f t="shared" si="5"/>
        <v>70216000.000000015</v>
      </c>
      <c r="BS46" s="53">
        <v>1002487.625917279</v>
      </c>
      <c r="BT46" s="54">
        <v>4200</v>
      </c>
      <c r="BU46" s="54">
        <v>3119</v>
      </c>
      <c r="BV46" s="53">
        <f t="shared" si="9"/>
        <v>3659.5</v>
      </c>
      <c r="BW46" s="57">
        <v>1.9368091771997609E-2</v>
      </c>
      <c r="BX46" s="83">
        <f t="shared" si="18"/>
        <v>6506.5805000704513</v>
      </c>
    </row>
    <row r="47" spans="1:76" ht="15.5" hidden="1" x14ac:dyDescent="0.35">
      <c r="A47" s="26" t="s">
        <v>180</v>
      </c>
      <c r="B47" t="s">
        <v>116</v>
      </c>
      <c r="C47" t="s">
        <v>114</v>
      </c>
      <c r="D47" t="s">
        <v>160</v>
      </c>
      <c r="E47" s="60" t="s">
        <v>125</v>
      </c>
      <c r="F47" s="60" t="s">
        <v>118</v>
      </c>
      <c r="G47" s="60" t="s">
        <v>125</v>
      </c>
      <c r="H47" s="60" t="s">
        <v>125</v>
      </c>
      <c r="I47" s="60" t="s">
        <v>118</v>
      </c>
      <c r="J47" s="60" t="s">
        <v>118</v>
      </c>
      <c r="K47" s="60" t="s">
        <v>118</v>
      </c>
      <c r="L47" s="60" t="s">
        <v>118</v>
      </c>
      <c r="M47" s="60" t="s">
        <v>117</v>
      </c>
      <c r="N47" s="60" t="s">
        <v>125</v>
      </c>
      <c r="O47" s="60" t="s">
        <v>123</v>
      </c>
      <c r="P47" s="60" t="s">
        <v>126</v>
      </c>
      <c r="Q47" s="60" t="s">
        <v>125</v>
      </c>
      <c r="R47" s="60" t="s">
        <v>118</v>
      </c>
      <c r="S47" s="60" t="s">
        <v>118</v>
      </c>
      <c r="T47" s="60" t="s">
        <v>118</v>
      </c>
      <c r="U47" s="60" t="s">
        <v>118</v>
      </c>
      <c r="V47" s="60" t="s">
        <v>118</v>
      </c>
      <c r="W47" s="60" t="s">
        <v>118</v>
      </c>
      <c r="X47" s="60" t="s">
        <v>118</v>
      </c>
      <c r="Y47" s="60" t="s">
        <v>118</v>
      </c>
      <c r="Z47" s="60" t="s">
        <v>118</v>
      </c>
      <c r="AA47" s="60" t="s">
        <v>118</v>
      </c>
      <c r="AB47" s="60" t="s">
        <v>125</v>
      </c>
      <c r="AC47" s="60" t="s">
        <v>126</v>
      </c>
      <c r="AD47" s="60" t="s">
        <v>126</v>
      </c>
      <c r="AE47" s="60" t="s">
        <v>138</v>
      </c>
      <c r="AF47" s="60" t="s">
        <v>126</v>
      </c>
      <c r="AG47" s="60" t="s">
        <v>123</v>
      </c>
      <c r="AH47" s="85">
        <v>9329000</v>
      </c>
      <c r="AI47" s="85">
        <v>10102000</v>
      </c>
      <c r="AJ47" s="85">
        <v>8000</v>
      </c>
      <c r="AK47" s="85">
        <v>3850000</v>
      </c>
      <c r="AL47" s="49">
        <v>23289000</v>
      </c>
      <c r="AM47" s="24">
        <v>25121000</v>
      </c>
      <c r="AN47" s="24">
        <v>1043000</v>
      </c>
      <c r="AO47" s="49">
        <f t="shared" si="6"/>
        <v>26164000</v>
      </c>
      <c r="AP47" s="49">
        <v>25191000</v>
      </c>
      <c r="AQ47" s="49">
        <v>32123000</v>
      </c>
      <c r="AR47" s="164">
        <f t="shared" si="14"/>
        <v>0.27517764280893964</v>
      </c>
      <c r="AS47" s="49">
        <v>1039000</v>
      </c>
      <c r="AT47" s="49">
        <v>1872000</v>
      </c>
      <c r="AU47" s="164">
        <f t="shared" si="12"/>
        <v>0.8017324350336863</v>
      </c>
      <c r="AV47" s="26">
        <f t="shared" si="15"/>
        <v>32033737.565003373</v>
      </c>
      <c r="AW47" s="165">
        <f t="shared" si="16"/>
        <v>1879206.9297401349</v>
      </c>
      <c r="AX47" s="49">
        <f t="shared" si="17"/>
        <v>33912944.494743511</v>
      </c>
      <c r="AY47" s="54">
        <v>20833000</v>
      </c>
      <c r="AZ47" s="24">
        <v>14712600</v>
      </c>
      <c r="BA47" s="24">
        <v>13732000</v>
      </c>
      <c r="BB47" s="49">
        <v>14974000</v>
      </c>
      <c r="BC47" s="49">
        <v>16676000</v>
      </c>
      <c r="BD47" s="166">
        <v>3.5000000000000003E-2</v>
      </c>
      <c r="BE47" s="166">
        <v>2.5999999999999999E-2</v>
      </c>
      <c r="BF47" s="49">
        <f t="shared" si="10"/>
        <v>15703779.039654963</v>
      </c>
      <c r="BG47" s="40">
        <f t="shared" si="11"/>
        <v>4.8736412425201214E-2</v>
      </c>
      <c r="BH47" s="6">
        <f t="shared" si="19"/>
        <v>14401248.415422862</v>
      </c>
      <c r="BI47" s="24"/>
      <c r="BJ47" s="24">
        <v>1432000</v>
      </c>
      <c r="BK47" s="24">
        <v>1230000</v>
      </c>
      <c r="BL47" s="24"/>
      <c r="BM47" s="38">
        <v>465098908.14637816</v>
      </c>
      <c r="BN47" s="3">
        <v>1394031426.0514655</v>
      </c>
      <c r="BO47" s="54">
        <v>1397762698.2306404</v>
      </c>
      <c r="BP47" s="53">
        <v>962196000.00000012</v>
      </c>
      <c r="BQ47" s="86">
        <v>1251534999.9999995</v>
      </c>
      <c r="BR47" s="86">
        <f t="shared" si="5"/>
        <v>1106865499.9999998</v>
      </c>
      <c r="BS47" s="53">
        <v>15804183.812305976</v>
      </c>
      <c r="BT47" s="54">
        <v>89100</v>
      </c>
      <c r="BU47" s="54">
        <v>89100</v>
      </c>
      <c r="BV47" s="53">
        <f t="shared" si="9"/>
        <v>89100</v>
      </c>
      <c r="BW47" s="57">
        <v>9.018275672927567E-3</v>
      </c>
      <c r="BX47" s="83">
        <f t="shared" si="18"/>
        <v>116640.31285333584</v>
      </c>
    </row>
    <row r="48" spans="1:76" ht="15.5" hidden="1" x14ac:dyDescent="0.35">
      <c r="A48" s="26" t="s">
        <v>181</v>
      </c>
      <c r="B48" t="s">
        <v>116</v>
      </c>
      <c r="C48" t="s">
        <v>114</v>
      </c>
      <c r="D48" t="s">
        <v>136</v>
      </c>
      <c r="E48" s="60" t="s">
        <v>124</v>
      </c>
      <c r="F48" s="60" t="s">
        <v>125</v>
      </c>
      <c r="G48" s="60" t="s">
        <v>125</v>
      </c>
      <c r="H48" s="60" t="s">
        <v>125</v>
      </c>
      <c r="I48" s="60" t="s">
        <v>118</v>
      </c>
      <c r="J48" s="60" t="s">
        <v>118</v>
      </c>
      <c r="K48" s="60" t="s">
        <v>125</v>
      </c>
      <c r="L48" s="60" t="s">
        <v>118</v>
      </c>
      <c r="M48" s="60" t="s">
        <v>117</v>
      </c>
      <c r="N48" s="60" t="s">
        <v>125</v>
      </c>
      <c r="O48" s="60" t="s">
        <v>137</v>
      </c>
      <c r="P48" s="60" t="s">
        <v>138</v>
      </c>
      <c r="Q48" s="60" t="s">
        <v>125</v>
      </c>
      <c r="R48" s="60" t="s">
        <v>118</v>
      </c>
      <c r="S48" s="60" t="s">
        <v>118</v>
      </c>
      <c r="T48" s="60" t="s">
        <v>118</v>
      </c>
      <c r="U48" s="60" t="s">
        <v>118</v>
      </c>
      <c r="V48" s="60" t="s">
        <v>118</v>
      </c>
      <c r="W48" s="60" t="s">
        <v>118</v>
      </c>
      <c r="X48" s="60" t="s">
        <v>118</v>
      </c>
      <c r="Y48" s="60" t="s">
        <v>118</v>
      </c>
      <c r="Z48" s="60" t="s">
        <v>118</v>
      </c>
      <c r="AA48" s="60" t="s">
        <v>118</v>
      </c>
      <c r="AB48" s="60" t="s">
        <v>125</v>
      </c>
      <c r="AC48" s="60" t="s">
        <v>138</v>
      </c>
      <c r="AD48" s="60" t="s">
        <v>138</v>
      </c>
      <c r="AE48" s="60" t="s">
        <v>133</v>
      </c>
      <c r="AF48" s="60" t="s">
        <v>138</v>
      </c>
      <c r="AG48" s="60" t="s">
        <v>126</v>
      </c>
      <c r="AH48" s="85">
        <v>10092000</v>
      </c>
      <c r="AI48" s="85">
        <v>16836000</v>
      </c>
      <c r="AJ48" s="85">
        <v>3310000</v>
      </c>
      <c r="AK48" s="85">
        <v>2137000</v>
      </c>
      <c r="AL48" s="49">
        <v>32375000</v>
      </c>
      <c r="AM48" s="24">
        <v>27348000</v>
      </c>
      <c r="AN48" s="24">
        <v>746000</v>
      </c>
      <c r="AO48" s="49">
        <f t="shared" si="6"/>
        <v>28094000</v>
      </c>
      <c r="AP48" s="49">
        <v>26685000</v>
      </c>
      <c r="AQ48" s="49">
        <v>31413000</v>
      </c>
      <c r="AR48" s="164">
        <f t="shared" si="14"/>
        <v>0.17717818999437895</v>
      </c>
      <c r="AS48" s="49">
        <v>1274000</v>
      </c>
      <c r="AT48" s="49">
        <v>2164000</v>
      </c>
      <c r="AU48" s="164">
        <f t="shared" si="12"/>
        <v>0.69858712715855575</v>
      </c>
      <c r="AV48" s="26">
        <f t="shared" si="15"/>
        <v>32193469.139966276</v>
      </c>
      <c r="AW48" s="165">
        <f t="shared" si="16"/>
        <v>1267145.9968602825</v>
      </c>
      <c r="AX48" s="49">
        <f t="shared" si="17"/>
        <v>33460615.13682656</v>
      </c>
      <c r="AY48" s="54">
        <v>23779000</v>
      </c>
      <c r="AZ48" s="24">
        <v>14260504.656663088</v>
      </c>
      <c r="BA48" s="24">
        <v>28231820</v>
      </c>
      <c r="BB48" s="49">
        <v>25814022.936742052</v>
      </c>
      <c r="BC48" s="49">
        <v>25167319.3267879</v>
      </c>
      <c r="BD48" s="166">
        <v>2.9000000000000001E-2</v>
      </c>
      <c r="BE48" s="166">
        <v>2.5000000000000001E-2</v>
      </c>
      <c r="BF48" s="49">
        <f t="shared" si="10"/>
        <v>23861498.804700658</v>
      </c>
      <c r="BG48" s="40">
        <f t="shared" si="11"/>
        <v>-7.563811873980697E-2</v>
      </c>
      <c r="BH48" s="6">
        <f t="shared" si="19"/>
        <v>26096418.246599142</v>
      </c>
      <c r="BI48" s="24"/>
      <c r="BJ48" s="24">
        <v>1732000</v>
      </c>
      <c r="BK48" s="24">
        <v>2521860</v>
      </c>
      <c r="BL48" s="24"/>
      <c r="BM48" s="38">
        <v>1344703357.9881976</v>
      </c>
      <c r="BN48" s="3">
        <v>929416636.52318549</v>
      </c>
      <c r="BO48" s="54">
        <v>1064383588.2073722</v>
      </c>
      <c r="BP48" s="53">
        <v>906579696.40962005</v>
      </c>
      <c r="BQ48" s="86">
        <v>2907996570.3093705</v>
      </c>
      <c r="BR48" s="86">
        <f t="shared" si="5"/>
        <v>1907288133.3594952</v>
      </c>
      <c r="BS48" s="53">
        <v>31371631.103880487</v>
      </c>
      <c r="BT48" s="54">
        <v>58300</v>
      </c>
      <c r="BU48" s="54">
        <v>58300</v>
      </c>
      <c r="BV48" s="53">
        <f t="shared" si="9"/>
        <v>58300</v>
      </c>
      <c r="BW48" s="57">
        <v>2.2049167456336782E-2</v>
      </c>
      <c r="BX48" s="83">
        <f t="shared" si="18"/>
        <v>112155.9242370673</v>
      </c>
    </row>
    <row r="49" spans="1:76" ht="15.5" hidden="1" x14ac:dyDescent="0.35">
      <c r="A49" s="26" t="s">
        <v>182</v>
      </c>
      <c r="B49" t="s">
        <v>120</v>
      </c>
      <c r="C49" t="s">
        <v>114</v>
      </c>
      <c r="D49" t="s">
        <v>142</v>
      </c>
      <c r="E49" s="60" t="s">
        <v>123</v>
      </c>
      <c r="F49" s="60" t="s">
        <v>124</v>
      </c>
      <c r="G49" s="60" t="s">
        <v>124</v>
      </c>
      <c r="H49" s="60" t="s">
        <v>124</v>
      </c>
      <c r="I49" s="60" t="s">
        <v>125</v>
      </c>
      <c r="J49" s="60" t="s">
        <v>125</v>
      </c>
      <c r="K49" s="60" t="s">
        <v>125</v>
      </c>
      <c r="L49" s="60" t="s">
        <v>118</v>
      </c>
      <c r="M49" s="60" t="s">
        <v>118</v>
      </c>
      <c r="N49" s="60" t="s">
        <v>123</v>
      </c>
      <c r="O49" s="60" t="s">
        <v>138</v>
      </c>
      <c r="P49" s="60" t="s">
        <v>134</v>
      </c>
      <c r="Q49" s="60" t="s">
        <v>125</v>
      </c>
      <c r="R49" s="60" t="s">
        <v>117</v>
      </c>
      <c r="S49" s="60" t="s">
        <v>124</v>
      </c>
      <c r="T49" s="60" t="s">
        <v>124</v>
      </c>
      <c r="U49" s="60" t="s">
        <v>124</v>
      </c>
      <c r="V49" s="60" t="s">
        <v>124</v>
      </c>
      <c r="W49" s="60" t="s">
        <v>124</v>
      </c>
      <c r="X49" s="60" t="s">
        <v>124</v>
      </c>
      <c r="Y49" s="60" t="s">
        <v>124</v>
      </c>
      <c r="Z49" s="60" t="s">
        <v>124</v>
      </c>
      <c r="AA49" s="60" t="s">
        <v>124</v>
      </c>
      <c r="AB49" s="60" t="s">
        <v>124</v>
      </c>
      <c r="AC49" s="60" t="s">
        <v>127</v>
      </c>
      <c r="AD49" s="60" t="s">
        <v>127</v>
      </c>
      <c r="AE49" s="60" t="s">
        <v>143</v>
      </c>
      <c r="AF49" s="60" t="s">
        <v>127</v>
      </c>
      <c r="AG49" s="60" t="s">
        <v>128</v>
      </c>
      <c r="AH49" s="85">
        <v>9630300</v>
      </c>
      <c r="AI49" s="85">
        <v>13222000</v>
      </c>
      <c r="AJ49" s="85">
        <v>2754000</v>
      </c>
      <c r="AK49" s="85">
        <v>11001000</v>
      </c>
      <c r="AL49" s="49">
        <v>36607300</v>
      </c>
      <c r="AM49" s="24">
        <v>28692000</v>
      </c>
      <c r="AN49" s="24">
        <v>8926000</v>
      </c>
      <c r="AO49" s="49">
        <f t="shared" si="6"/>
        <v>37618000</v>
      </c>
      <c r="AP49" s="49">
        <v>29119000</v>
      </c>
      <c r="AQ49" s="49">
        <v>37214000</v>
      </c>
      <c r="AR49" s="164">
        <f t="shared" si="14"/>
        <v>0.27799718396922968</v>
      </c>
      <c r="AS49" s="49">
        <v>9668000</v>
      </c>
      <c r="AT49" s="49">
        <v>13565000</v>
      </c>
      <c r="AU49" s="164">
        <f t="shared" si="12"/>
        <v>0.40308233347124545</v>
      </c>
      <c r="AV49" s="26">
        <f t="shared" si="15"/>
        <v>36668295.202445135</v>
      </c>
      <c r="AW49" s="165">
        <f t="shared" si="16"/>
        <v>12523912.908564337</v>
      </c>
      <c r="AX49" s="49">
        <f t="shared" si="17"/>
        <v>49192208.111009471</v>
      </c>
      <c r="AY49" s="54">
        <v>25790000</v>
      </c>
      <c r="AZ49" s="24">
        <v>17786552.340000004</v>
      </c>
      <c r="BA49" s="24">
        <v>18233000</v>
      </c>
      <c r="BB49" s="49">
        <v>18311000</v>
      </c>
      <c r="BC49" s="49">
        <v>21726000</v>
      </c>
      <c r="BD49" s="166">
        <v>3.5000000000000003E-2</v>
      </c>
      <c r="BE49" s="166">
        <v>2.5999999999999999E-2</v>
      </c>
      <c r="BF49" s="49">
        <f t="shared" si="10"/>
        <v>20459360.962793458</v>
      </c>
      <c r="BG49" s="40">
        <f t="shared" si="11"/>
        <v>0.11732624994776142</v>
      </c>
      <c r="BH49" s="6">
        <f t="shared" si="19"/>
        <v>20372209.515297532</v>
      </c>
      <c r="BI49" s="24"/>
      <c r="BJ49" s="24">
        <v>2382000</v>
      </c>
      <c r="BK49" s="24">
        <v>3421000</v>
      </c>
      <c r="BL49" s="24"/>
      <c r="BM49" s="38">
        <v>2445624068.0270023</v>
      </c>
      <c r="BN49" s="3">
        <v>3144271886.9625125</v>
      </c>
      <c r="BO49" s="54">
        <v>3004301816.0099602</v>
      </c>
      <c r="BP49" s="53">
        <v>1070245842.9999999</v>
      </c>
      <c r="BQ49" s="86">
        <v>2140491685.9999998</v>
      </c>
      <c r="BR49" s="86">
        <f t="shared" si="5"/>
        <v>1605368764.4999998</v>
      </c>
      <c r="BS49" s="53">
        <v>24713682.215294007</v>
      </c>
      <c r="BT49" s="54">
        <v>36000</v>
      </c>
      <c r="BU49" s="54">
        <v>36000</v>
      </c>
      <c r="BV49" s="53">
        <f t="shared" si="9"/>
        <v>36000</v>
      </c>
      <c r="BW49" s="57">
        <v>3.0277059704020504E-2</v>
      </c>
      <c r="BX49" s="83">
        <f t="shared" si="18"/>
        <v>88089.348273663767</v>
      </c>
    </row>
    <row r="50" spans="1:76" ht="15.5" hidden="1" x14ac:dyDescent="0.35">
      <c r="A50" s="26" t="s">
        <v>183</v>
      </c>
      <c r="B50" t="s">
        <v>116</v>
      </c>
      <c r="C50" t="s">
        <v>131</v>
      </c>
      <c r="D50" t="s">
        <v>184</v>
      </c>
      <c r="E50" s="60" t="s">
        <v>125</v>
      </c>
      <c r="F50" s="60" t="s">
        <v>118</v>
      </c>
      <c r="G50" s="60" t="s">
        <v>125</v>
      </c>
      <c r="H50" s="60" t="s">
        <v>125</v>
      </c>
      <c r="I50" s="60" t="s">
        <v>118</v>
      </c>
      <c r="J50" s="60" t="s">
        <v>118</v>
      </c>
      <c r="K50" s="60" t="s">
        <v>118</v>
      </c>
      <c r="L50" s="60" t="s">
        <v>118</v>
      </c>
      <c r="M50" s="60" t="s">
        <v>117</v>
      </c>
      <c r="N50" s="60" t="s">
        <v>125</v>
      </c>
      <c r="O50" s="60" t="s">
        <v>123</v>
      </c>
      <c r="P50" s="60" t="s">
        <v>126</v>
      </c>
      <c r="Q50" s="60" t="s">
        <v>125</v>
      </c>
      <c r="R50" s="60" t="s">
        <v>118</v>
      </c>
      <c r="S50" s="60" t="s">
        <v>118</v>
      </c>
      <c r="T50" s="60" t="s">
        <v>118</v>
      </c>
      <c r="U50" s="60" t="s">
        <v>118</v>
      </c>
      <c r="V50" s="60" t="s">
        <v>118</v>
      </c>
      <c r="W50" s="60" t="s">
        <v>118</v>
      </c>
      <c r="X50" s="60" t="s">
        <v>118</v>
      </c>
      <c r="Y50" s="60" t="s">
        <v>118</v>
      </c>
      <c r="Z50" s="60" t="s">
        <v>118</v>
      </c>
      <c r="AA50" s="60" t="s">
        <v>118</v>
      </c>
      <c r="AB50" s="60" t="s">
        <v>118</v>
      </c>
      <c r="AC50" s="60" t="s">
        <v>126</v>
      </c>
      <c r="AD50" s="60" t="s">
        <v>126</v>
      </c>
      <c r="AE50" s="60" t="s">
        <v>138</v>
      </c>
      <c r="AF50" s="60" t="s">
        <v>137</v>
      </c>
      <c r="AG50" s="60" t="s">
        <v>123</v>
      </c>
      <c r="AH50" s="85">
        <v>5145000</v>
      </c>
      <c r="AI50" s="85">
        <v>2736000</v>
      </c>
      <c r="AJ50" s="85">
        <v>601000</v>
      </c>
      <c r="AK50" s="85">
        <v>0</v>
      </c>
      <c r="AL50" s="49">
        <v>8482000</v>
      </c>
      <c r="AM50" s="24">
        <v>8841150.3759398498</v>
      </c>
      <c r="AN50" s="24">
        <v>0</v>
      </c>
      <c r="AO50" s="49">
        <f t="shared" si="6"/>
        <v>8841150.3759398498</v>
      </c>
      <c r="AP50" s="49">
        <v>8942000</v>
      </c>
      <c r="AQ50" s="49">
        <v>10250000</v>
      </c>
      <c r="AR50" s="164">
        <f t="shared" si="14"/>
        <v>0.14627600089465442</v>
      </c>
      <c r="AS50" s="49">
        <v>0</v>
      </c>
      <c r="AT50" s="49">
        <v>0</v>
      </c>
      <c r="AU50" s="164">
        <f t="shared" si="12"/>
        <v>0</v>
      </c>
      <c r="AV50" s="26">
        <f t="shared" si="15"/>
        <v>10134398.496240601</v>
      </c>
      <c r="AW50" s="165">
        <f t="shared" si="16"/>
        <v>0</v>
      </c>
      <c r="AX50" s="49">
        <f t="shared" si="17"/>
        <v>10134398.496240601</v>
      </c>
      <c r="AY50" s="54">
        <v>8722000</v>
      </c>
      <c r="AZ50" s="24">
        <v>4516000</v>
      </c>
      <c r="BA50" s="24">
        <v>5914852.2167487685</v>
      </c>
      <c r="BB50" s="49">
        <v>5134000</v>
      </c>
      <c r="BC50" s="49">
        <v>4967000</v>
      </c>
      <c r="BD50" s="166">
        <v>3.5000000000000003E-2</v>
      </c>
      <c r="BE50" s="166">
        <v>2.5999999999999999E-2</v>
      </c>
      <c r="BF50" s="49">
        <f t="shared" si="10"/>
        <v>4677420.8737086952</v>
      </c>
      <c r="BG50" s="40">
        <f t="shared" si="11"/>
        <v>-8.8932435974153679E-2</v>
      </c>
      <c r="BH50" s="6">
        <f t="shared" si="19"/>
        <v>5388830.000686178</v>
      </c>
      <c r="BI50" s="24"/>
      <c r="BJ50" s="24">
        <v>724000</v>
      </c>
      <c r="BK50" s="24">
        <v>0</v>
      </c>
      <c r="BL50" s="24"/>
      <c r="BM50" s="38">
        <v>73596614.984019488</v>
      </c>
      <c r="BN50" s="3">
        <v>1088500000</v>
      </c>
      <c r="BO50" s="54">
        <v>777500000</v>
      </c>
      <c r="BP50" s="53">
        <v>158326000</v>
      </c>
      <c r="BQ50" s="86">
        <v>174977999.99999997</v>
      </c>
      <c r="BR50" s="86">
        <f t="shared" si="5"/>
        <v>166652000</v>
      </c>
      <c r="BS50" s="53">
        <v>2305398.3645487283</v>
      </c>
      <c r="BT50" s="54">
        <v>15550</v>
      </c>
      <c r="BU50" s="54">
        <v>15550</v>
      </c>
      <c r="BV50" s="53">
        <f t="shared" si="9"/>
        <v>15550</v>
      </c>
      <c r="BW50" s="57">
        <v>1.1676703289849266E-2</v>
      </c>
      <c r="BX50" s="83">
        <f t="shared" si="18"/>
        <v>22028.395790254344</v>
      </c>
    </row>
    <row r="51" spans="1:76" ht="15.5" hidden="1" x14ac:dyDescent="0.35">
      <c r="A51" s="26" t="s">
        <v>185</v>
      </c>
      <c r="B51" t="s">
        <v>116</v>
      </c>
      <c r="C51" t="s">
        <v>121</v>
      </c>
      <c r="D51" t="s">
        <v>186</v>
      </c>
      <c r="E51" s="60" t="s">
        <v>118</v>
      </c>
      <c r="F51" s="60" t="s">
        <v>125</v>
      </c>
      <c r="G51" s="60" t="s">
        <v>118</v>
      </c>
      <c r="H51" s="60" t="s">
        <v>118</v>
      </c>
      <c r="I51" s="60" t="s">
        <v>118</v>
      </c>
      <c r="J51" s="60" t="s">
        <v>118</v>
      </c>
      <c r="K51" s="60" t="s">
        <v>118</v>
      </c>
      <c r="L51" s="60" t="s">
        <v>118</v>
      </c>
      <c r="M51" s="60" t="s">
        <v>117</v>
      </c>
      <c r="N51" s="60" t="s">
        <v>118</v>
      </c>
      <c r="O51" s="60" t="s">
        <v>125</v>
      </c>
      <c r="P51" s="60" t="s">
        <v>124</v>
      </c>
      <c r="Q51" s="60" t="s">
        <v>118</v>
      </c>
      <c r="R51" s="60" t="s">
        <v>118</v>
      </c>
      <c r="S51" s="60" t="s">
        <v>118</v>
      </c>
      <c r="T51" s="60" t="s">
        <v>118</v>
      </c>
      <c r="U51" s="60" t="s">
        <v>118</v>
      </c>
      <c r="V51" s="60" t="s">
        <v>118</v>
      </c>
      <c r="W51" s="60" t="s">
        <v>118</v>
      </c>
      <c r="X51" s="60" t="s">
        <v>118</v>
      </c>
      <c r="Y51" s="60" t="s">
        <v>118</v>
      </c>
      <c r="Z51" s="60" t="s">
        <v>118</v>
      </c>
      <c r="AA51" s="60" t="s">
        <v>118</v>
      </c>
      <c r="AB51" s="60" t="s">
        <v>118</v>
      </c>
      <c r="AC51" s="60" t="s">
        <v>124</v>
      </c>
      <c r="AD51" s="60" t="s">
        <v>124</v>
      </c>
      <c r="AE51" s="60" t="s">
        <v>124</v>
      </c>
      <c r="AF51" s="60" t="s">
        <v>124</v>
      </c>
      <c r="AG51" s="60" t="s">
        <v>125</v>
      </c>
      <c r="AH51" s="85">
        <v>9835700</v>
      </c>
      <c r="AI51" s="85">
        <v>17391000</v>
      </c>
      <c r="AJ51" s="85">
        <v>5445000</v>
      </c>
      <c r="AK51" s="85">
        <v>796000</v>
      </c>
      <c r="AL51" s="49">
        <v>33467700</v>
      </c>
      <c r="AM51" s="24">
        <v>35807285.665875979</v>
      </c>
      <c r="AN51" s="24">
        <v>0</v>
      </c>
      <c r="AO51" s="49">
        <f t="shared" si="6"/>
        <v>35807285.665875979</v>
      </c>
      <c r="AP51" s="49">
        <v>35120000</v>
      </c>
      <c r="AQ51" s="49">
        <v>40595000</v>
      </c>
      <c r="AR51" s="164">
        <f t="shared" si="14"/>
        <v>0.15589407744874717</v>
      </c>
      <c r="AS51" s="49">
        <v>0</v>
      </c>
      <c r="AT51" s="49">
        <v>3401000</v>
      </c>
      <c r="AU51" s="164">
        <f t="shared" si="12"/>
        <v>0</v>
      </c>
      <c r="AV51" s="26">
        <f t="shared" si="15"/>
        <v>41389429.430701464</v>
      </c>
      <c r="AW51" s="165">
        <f t="shared" si="16"/>
        <v>0</v>
      </c>
      <c r="AX51" s="49">
        <f t="shared" si="17"/>
        <v>41389429.430701464</v>
      </c>
      <c r="AY51" s="54">
        <v>32481000</v>
      </c>
      <c r="AZ51" s="24">
        <v>22449000</v>
      </c>
      <c r="BA51" s="24">
        <v>25961577.762139339</v>
      </c>
      <c r="BB51" s="49">
        <v>24166000</v>
      </c>
      <c r="BC51" s="49">
        <v>25835000</v>
      </c>
      <c r="BD51" s="166">
        <v>3.5000000000000003E-2</v>
      </c>
      <c r="BE51" s="166">
        <v>2.5999999999999999E-2</v>
      </c>
      <c r="BF51" s="49">
        <f t="shared" si="10"/>
        <v>24328803.75926397</v>
      </c>
      <c r="BG51" s="40">
        <f t="shared" si="11"/>
        <v>6.7368931252160813E-3</v>
      </c>
      <c r="BH51" s="6">
        <f t="shared" si="19"/>
        <v>26136478.136884857</v>
      </c>
      <c r="BI51" s="24"/>
      <c r="BJ51" s="24">
        <v>1914000</v>
      </c>
      <c r="BK51" s="24">
        <v>2483820.9902786044</v>
      </c>
      <c r="BL51" s="24"/>
      <c r="BM51" s="38">
        <v>487387855.11529851</v>
      </c>
      <c r="BN51" s="3">
        <v>1402203858.1814928</v>
      </c>
      <c r="BO51" s="54">
        <v>1445667866.1631315</v>
      </c>
      <c r="BP51" s="53">
        <v>895150000.00000024</v>
      </c>
      <c r="BQ51" s="86">
        <v>1118937500.0000002</v>
      </c>
      <c r="BR51" s="86">
        <f t="shared" si="5"/>
        <v>1007043750.0000002</v>
      </c>
      <c r="BS51" s="53">
        <v>14270232.129796006</v>
      </c>
      <c r="BT51" s="54">
        <v>62128</v>
      </c>
      <c r="BU51" s="54">
        <v>62575.32</v>
      </c>
      <c r="BV51" s="53">
        <f t="shared" si="9"/>
        <v>62351.66</v>
      </c>
      <c r="BW51" s="57">
        <v>1.4812091550443052E-2</v>
      </c>
      <c r="BX51" s="83">
        <f t="shared" si="18"/>
        <v>96920.805994227776</v>
      </c>
    </row>
    <row r="52" spans="1:76" ht="15.5" hidden="1" x14ac:dyDescent="0.35">
      <c r="A52" s="26" t="s">
        <v>187</v>
      </c>
      <c r="B52" t="s">
        <v>116</v>
      </c>
      <c r="C52" t="s">
        <v>131</v>
      </c>
      <c r="D52" t="s">
        <v>160</v>
      </c>
      <c r="E52" s="60" t="s">
        <v>125</v>
      </c>
      <c r="F52" s="60" t="s">
        <v>118</v>
      </c>
      <c r="G52" s="60" t="s">
        <v>125</v>
      </c>
      <c r="H52" s="60" t="s">
        <v>125</v>
      </c>
      <c r="I52" s="60" t="s">
        <v>118</v>
      </c>
      <c r="J52" s="60" t="s">
        <v>118</v>
      </c>
      <c r="K52" s="60" t="s">
        <v>118</v>
      </c>
      <c r="L52" s="60" t="s">
        <v>118</v>
      </c>
      <c r="M52" s="60" t="s">
        <v>117</v>
      </c>
      <c r="N52" s="60" t="s">
        <v>125</v>
      </c>
      <c r="O52" s="60" t="s">
        <v>123</v>
      </c>
      <c r="P52" s="60" t="s">
        <v>126</v>
      </c>
      <c r="Q52" s="60" t="s">
        <v>125</v>
      </c>
      <c r="R52" s="60" t="s">
        <v>118</v>
      </c>
      <c r="S52" s="60" t="s">
        <v>118</v>
      </c>
      <c r="T52" s="60" t="s">
        <v>118</v>
      </c>
      <c r="U52" s="60" t="s">
        <v>118</v>
      </c>
      <c r="V52" s="60" t="s">
        <v>118</v>
      </c>
      <c r="W52" s="60" t="s">
        <v>118</v>
      </c>
      <c r="X52" s="60" t="s">
        <v>118</v>
      </c>
      <c r="Y52" s="60" t="s">
        <v>118</v>
      </c>
      <c r="Z52" s="60" t="s">
        <v>118</v>
      </c>
      <c r="AA52" s="60" t="s">
        <v>118</v>
      </c>
      <c r="AB52" s="60" t="s">
        <v>118</v>
      </c>
      <c r="AC52" s="60" t="s">
        <v>126</v>
      </c>
      <c r="AD52" s="60" t="s">
        <v>126</v>
      </c>
      <c r="AE52" s="60" t="s">
        <v>138</v>
      </c>
      <c r="AF52" s="60" t="s">
        <v>137</v>
      </c>
      <c r="AG52" s="60" t="s">
        <v>123</v>
      </c>
      <c r="AH52" s="85">
        <v>3241000</v>
      </c>
      <c r="AI52" s="85">
        <v>2218000</v>
      </c>
      <c r="AJ52" s="85">
        <v>431000</v>
      </c>
      <c r="AK52" s="85">
        <v>31000</v>
      </c>
      <c r="AL52" s="49">
        <v>5921000</v>
      </c>
      <c r="AM52" s="24">
        <v>7544300.8592200913</v>
      </c>
      <c r="AN52" s="24">
        <v>92000</v>
      </c>
      <c r="AO52" s="49">
        <f t="shared" si="6"/>
        <v>7636300.8592200913</v>
      </c>
      <c r="AP52" s="49">
        <v>7724000</v>
      </c>
      <c r="AQ52" s="49">
        <v>9076000</v>
      </c>
      <c r="AR52" s="164">
        <f t="shared" si="14"/>
        <v>0.17503883997928527</v>
      </c>
      <c r="AS52" s="49">
        <v>92000</v>
      </c>
      <c r="AT52" s="49">
        <v>98000</v>
      </c>
      <c r="AU52" s="164">
        <f t="shared" si="12"/>
        <v>6.5217391304347894E-2</v>
      </c>
      <c r="AV52" s="26">
        <f t="shared" si="15"/>
        <v>8864846.5300727002</v>
      </c>
      <c r="AW52" s="165">
        <f t="shared" si="16"/>
        <v>98000</v>
      </c>
      <c r="AX52" s="49">
        <f t="shared" si="17"/>
        <v>8962846.5300727002</v>
      </c>
      <c r="AY52" s="54">
        <v>7014000</v>
      </c>
      <c r="AZ52" s="24">
        <v>4591000</v>
      </c>
      <c r="BA52" s="24">
        <v>5753296.5048088199</v>
      </c>
      <c r="BB52" s="49">
        <v>5282000</v>
      </c>
      <c r="BC52" s="49">
        <v>5748000</v>
      </c>
      <c r="BD52" s="166">
        <v>3.5000000000000003E-2</v>
      </c>
      <c r="BE52" s="166">
        <v>2.5999999999999999E-2</v>
      </c>
      <c r="BF52" s="49">
        <f t="shared" si="10"/>
        <v>5412888.0978614008</v>
      </c>
      <c r="BG52" s="40">
        <f t="shared" si="11"/>
        <v>2.4780026100227337E-2</v>
      </c>
      <c r="BH52" s="6">
        <f t="shared" si="19"/>
        <v>5895863.3423603289</v>
      </c>
      <c r="BI52" s="24"/>
      <c r="BJ52" s="24">
        <v>178000</v>
      </c>
      <c r="BK52" s="24">
        <v>119275.97591765392</v>
      </c>
      <c r="BL52" s="24"/>
      <c r="BM52" s="38">
        <v>71595725.099999994</v>
      </c>
      <c r="BN52" s="3">
        <v>549500000</v>
      </c>
      <c r="BO52" s="54">
        <v>392500000</v>
      </c>
      <c r="BP52" s="53">
        <v>154739999.99999997</v>
      </c>
      <c r="BQ52" s="86">
        <v>202900000</v>
      </c>
      <c r="BR52" s="86">
        <f t="shared" si="5"/>
        <v>178820000</v>
      </c>
      <c r="BS52" s="53">
        <v>2557148.7247793549</v>
      </c>
      <c r="BT52" s="54">
        <v>7900</v>
      </c>
      <c r="BU52" s="54">
        <v>7800</v>
      </c>
      <c r="BV52" s="53">
        <f t="shared" si="9"/>
        <v>7850</v>
      </c>
      <c r="BW52" s="57">
        <v>1.5246008397444832E-2</v>
      </c>
      <c r="BX52" s="83">
        <f t="shared" si="18"/>
        <v>12359.712728657827</v>
      </c>
    </row>
    <row r="53" spans="1:76" ht="15.5" hidden="1" x14ac:dyDescent="0.35">
      <c r="A53" s="26" t="s">
        <v>188</v>
      </c>
      <c r="B53" t="s">
        <v>120</v>
      </c>
      <c r="C53" t="s">
        <v>121</v>
      </c>
      <c r="D53" t="s">
        <v>122</v>
      </c>
      <c r="E53" s="60" t="s">
        <v>123</v>
      </c>
      <c r="F53" s="60" t="s">
        <v>124</v>
      </c>
      <c r="G53" s="60" t="s">
        <v>124</v>
      </c>
      <c r="H53" s="60" t="s">
        <v>124</v>
      </c>
      <c r="I53" s="60" t="s">
        <v>125</v>
      </c>
      <c r="J53" s="60" t="s">
        <v>125</v>
      </c>
      <c r="K53" s="60" t="s">
        <v>125</v>
      </c>
      <c r="L53" s="60" t="s">
        <v>118</v>
      </c>
      <c r="M53" s="60" t="s">
        <v>118</v>
      </c>
      <c r="N53" s="60" t="s">
        <v>124</v>
      </c>
      <c r="O53" s="60" t="s">
        <v>126</v>
      </c>
      <c r="P53" s="60" t="s">
        <v>127</v>
      </c>
      <c r="Q53" s="60" t="s">
        <v>125</v>
      </c>
      <c r="R53" s="60" t="s">
        <v>117</v>
      </c>
      <c r="S53" s="60" t="s">
        <v>125</v>
      </c>
      <c r="T53" s="60" t="s">
        <v>125</v>
      </c>
      <c r="U53" s="60" t="s">
        <v>124</v>
      </c>
      <c r="V53" s="60" t="s">
        <v>125</v>
      </c>
      <c r="W53" s="60" t="s">
        <v>125</v>
      </c>
      <c r="X53" s="60" t="s">
        <v>124</v>
      </c>
      <c r="Y53" s="60" t="s">
        <v>125</v>
      </c>
      <c r="Z53" s="60" t="s">
        <v>125</v>
      </c>
      <c r="AA53" s="60" t="s">
        <v>124</v>
      </c>
      <c r="AB53" s="60" t="s">
        <v>124</v>
      </c>
      <c r="AC53" s="60" t="s">
        <v>128</v>
      </c>
      <c r="AD53" s="60" t="s">
        <v>128</v>
      </c>
      <c r="AE53" s="60" t="s">
        <v>129</v>
      </c>
      <c r="AF53" s="60" t="s">
        <v>128</v>
      </c>
      <c r="AG53" s="60" t="s">
        <v>133</v>
      </c>
      <c r="AH53" s="85">
        <v>7283968</v>
      </c>
      <c r="AI53" s="85">
        <v>8080215</v>
      </c>
      <c r="AJ53" s="85">
        <v>1308923</v>
      </c>
      <c r="AK53" s="85">
        <v>13047402</v>
      </c>
      <c r="AL53" s="49">
        <v>29720508</v>
      </c>
      <c r="AM53" s="24">
        <v>21507229.885724228</v>
      </c>
      <c r="AN53" s="24">
        <v>6177000</v>
      </c>
      <c r="AO53" s="49">
        <f t="shared" si="6"/>
        <v>27684229.885724228</v>
      </c>
      <c r="AP53" s="49">
        <v>20448000</v>
      </c>
      <c r="AQ53" s="49">
        <v>24469000</v>
      </c>
      <c r="AR53" s="164">
        <f t="shared" si="14"/>
        <v>0.19664514866979665</v>
      </c>
      <c r="AS53" s="49">
        <v>6177000</v>
      </c>
      <c r="AT53" s="49">
        <v>6080000</v>
      </c>
      <c r="AU53" s="164">
        <f t="shared" si="12"/>
        <v>-1.570341589768498E-2</v>
      </c>
      <c r="AV53" s="26">
        <f t="shared" si="15"/>
        <v>25736522.304077961</v>
      </c>
      <c r="AW53" s="165">
        <f t="shared" si="16"/>
        <v>6080000</v>
      </c>
      <c r="AX53" s="49">
        <f t="shared" si="17"/>
        <v>31816522.304077961</v>
      </c>
      <c r="AY53" s="54">
        <v>16401000</v>
      </c>
      <c r="AZ53" s="24">
        <v>15515000</v>
      </c>
      <c r="BA53" s="24">
        <v>15665589.72554539</v>
      </c>
      <c r="BB53" s="49">
        <v>15166000</v>
      </c>
      <c r="BC53" s="49">
        <v>16126000</v>
      </c>
      <c r="BD53" s="166">
        <v>3.499999999999992E-2</v>
      </c>
      <c r="BE53" s="166">
        <v>2.6086956521739202E-2</v>
      </c>
      <c r="BF53" s="49">
        <f t="shared" si="10"/>
        <v>15184557.438794727</v>
      </c>
      <c r="BG53" s="40">
        <f t="shared" si="11"/>
        <v>1.2236211786051943E-3</v>
      </c>
      <c r="BH53" s="6">
        <f t="shared" si="19"/>
        <v>15684758.472908907</v>
      </c>
      <c r="BI53" s="24"/>
      <c r="BJ53" s="24">
        <v>450000</v>
      </c>
      <c r="BK53" s="24">
        <v>354654.45955289237</v>
      </c>
      <c r="BL53" s="24"/>
      <c r="BM53" s="38">
        <v>313153857.70234793</v>
      </c>
      <c r="BN53" s="3">
        <v>1848813063.362865</v>
      </c>
      <c r="BO53" s="54">
        <v>1726871385.4319892</v>
      </c>
      <c r="BP53" s="53">
        <v>568083388.66999996</v>
      </c>
      <c r="BQ53" s="86">
        <v>852125083.005</v>
      </c>
      <c r="BR53" s="86">
        <f t="shared" si="5"/>
        <v>710104235.83749998</v>
      </c>
      <c r="BS53" s="53">
        <v>10410135.110318977</v>
      </c>
      <c r="BT53" s="54">
        <v>52327.6</v>
      </c>
      <c r="BU53" s="54">
        <v>42174.700000000004</v>
      </c>
      <c r="BV53" s="53">
        <f t="shared" si="9"/>
        <v>47251.15</v>
      </c>
      <c r="BW53" s="57">
        <v>3.3952713779962895E-2</v>
      </c>
      <c r="BX53" s="83">
        <f t="shared" si="18"/>
        <v>128656.78828517607</v>
      </c>
    </row>
    <row r="54" spans="1:76" ht="15.5" hidden="1" x14ac:dyDescent="0.35">
      <c r="A54" s="26" t="s">
        <v>189</v>
      </c>
      <c r="B54" t="s">
        <v>116</v>
      </c>
      <c r="C54" t="s">
        <v>121</v>
      </c>
      <c r="D54" t="s">
        <v>177</v>
      </c>
      <c r="E54" s="60" t="s">
        <v>125</v>
      </c>
      <c r="F54" s="60" t="s">
        <v>118</v>
      </c>
      <c r="G54" s="60" t="s">
        <v>125</v>
      </c>
      <c r="H54" s="60" t="s">
        <v>125</v>
      </c>
      <c r="I54" s="60" t="s">
        <v>118</v>
      </c>
      <c r="J54" s="60" t="s">
        <v>118</v>
      </c>
      <c r="K54" s="60" t="s">
        <v>118</v>
      </c>
      <c r="L54" s="60" t="s">
        <v>118</v>
      </c>
      <c r="M54" s="60" t="s">
        <v>117</v>
      </c>
      <c r="N54" s="60" t="s">
        <v>125</v>
      </c>
      <c r="O54" s="60" t="s">
        <v>123</v>
      </c>
      <c r="P54" s="60" t="s">
        <v>137</v>
      </c>
      <c r="Q54" s="60" t="s">
        <v>125</v>
      </c>
      <c r="R54" s="60" t="s">
        <v>118</v>
      </c>
      <c r="S54" s="60" t="s">
        <v>118</v>
      </c>
      <c r="T54" s="60" t="s">
        <v>118</v>
      </c>
      <c r="U54" s="60" t="s">
        <v>118</v>
      </c>
      <c r="V54" s="60" t="s">
        <v>118</v>
      </c>
      <c r="W54" s="60" t="s">
        <v>118</v>
      </c>
      <c r="X54" s="60" t="s">
        <v>118</v>
      </c>
      <c r="Y54" s="60" t="s">
        <v>118</v>
      </c>
      <c r="Z54" s="60" t="s">
        <v>118</v>
      </c>
      <c r="AA54" s="60" t="s">
        <v>118</v>
      </c>
      <c r="AB54" s="60" t="s">
        <v>118</v>
      </c>
      <c r="AC54" s="60" t="s">
        <v>137</v>
      </c>
      <c r="AD54" s="60" t="s">
        <v>137</v>
      </c>
      <c r="AE54" s="60" t="s">
        <v>126</v>
      </c>
      <c r="AF54" s="60" t="s">
        <v>137</v>
      </c>
      <c r="AG54" s="60" t="s">
        <v>124</v>
      </c>
      <c r="AH54" s="85">
        <v>13815000</v>
      </c>
      <c r="AI54" s="85">
        <v>5361000</v>
      </c>
      <c r="AJ54" s="85">
        <v>884000</v>
      </c>
      <c r="AK54" s="85">
        <v>0</v>
      </c>
      <c r="AL54" s="49">
        <v>20060000</v>
      </c>
      <c r="AM54" s="24">
        <v>22592000</v>
      </c>
      <c r="AN54" s="24">
        <v>0</v>
      </c>
      <c r="AO54" s="49">
        <f t="shared" si="6"/>
        <v>22592000</v>
      </c>
      <c r="AP54" s="49">
        <v>21805000</v>
      </c>
      <c r="AQ54" s="49">
        <v>24029000</v>
      </c>
      <c r="AR54" s="164">
        <f t="shared" si="14"/>
        <v>0.10199495528548508</v>
      </c>
      <c r="AS54" s="49">
        <v>1057000</v>
      </c>
      <c r="AT54" s="49">
        <v>1313000</v>
      </c>
      <c r="AU54" s="164">
        <f t="shared" si="12"/>
        <v>0.24219489120151372</v>
      </c>
      <c r="AV54" s="26">
        <f t="shared" si="15"/>
        <v>24896270.02980968</v>
      </c>
      <c r="AW54" s="165">
        <f t="shared" si="16"/>
        <v>0</v>
      </c>
      <c r="AX54" s="49">
        <f t="shared" si="17"/>
        <v>24896270.02980968</v>
      </c>
      <c r="AY54" s="54">
        <v>20075000</v>
      </c>
      <c r="AZ54" s="24">
        <v>9515642.6199999992</v>
      </c>
      <c r="BA54" s="24">
        <v>11668000</v>
      </c>
      <c r="BB54" s="49">
        <v>11407000</v>
      </c>
      <c r="BC54" s="49">
        <v>11872000</v>
      </c>
      <c r="BD54" s="166">
        <v>3.4905660377358538E-2</v>
      </c>
      <c r="BE54" s="166">
        <v>2.643573381950759E-2</v>
      </c>
      <c r="BF54" s="49">
        <f t="shared" si="10"/>
        <v>11176127.886323269</v>
      </c>
      <c r="BG54" s="40">
        <f t="shared" si="11"/>
        <v>-2.0239512025662321E-2</v>
      </c>
      <c r="BH54" s="6">
        <f t="shared" si="19"/>
        <v>11431845.373684572</v>
      </c>
      <c r="BI54" s="24"/>
      <c r="BJ54" s="24">
        <v>3666000</v>
      </c>
      <c r="BK54" s="24">
        <v>3197000</v>
      </c>
      <c r="BL54" s="24"/>
      <c r="BM54" s="38">
        <v>236549586.13130993</v>
      </c>
      <c r="BN54" s="3">
        <v>952397605.77078664</v>
      </c>
      <c r="BO54" s="54">
        <v>852336321.44128227</v>
      </c>
      <c r="BP54" s="53">
        <v>462117105.7700007</v>
      </c>
      <c r="BQ54" s="86">
        <v>554540526.92400086</v>
      </c>
      <c r="BR54" s="86">
        <f t="shared" si="5"/>
        <v>508328816.34700078</v>
      </c>
      <c r="BS54" s="53">
        <v>7146670.3870381089</v>
      </c>
      <c r="BT54" s="54">
        <v>21832</v>
      </c>
      <c r="BU54" s="54">
        <v>17665</v>
      </c>
      <c r="BV54" s="53">
        <f t="shared" si="9"/>
        <v>19748.5</v>
      </c>
      <c r="BW54" s="57">
        <v>1.0619897863394456E-2</v>
      </c>
      <c r="BX54" s="83">
        <f t="shared" si="18"/>
        <v>27112.493171650076</v>
      </c>
    </row>
    <row r="55" spans="1:76" ht="15.5" x14ac:dyDescent="0.35">
      <c r="A55" s="26" t="s">
        <v>190</v>
      </c>
      <c r="B55" t="s">
        <v>116</v>
      </c>
      <c r="C55" t="s">
        <v>121</v>
      </c>
      <c r="D55" t="s">
        <v>156</v>
      </c>
      <c r="E55" s="60" t="s">
        <v>118</v>
      </c>
      <c r="F55" s="60" t="s">
        <v>118</v>
      </c>
      <c r="G55" s="60" t="s">
        <v>118</v>
      </c>
      <c r="H55" s="60" t="s">
        <v>118</v>
      </c>
      <c r="I55" s="60" t="s">
        <v>118</v>
      </c>
      <c r="J55" s="60" t="s">
        <v>118</v>
      </c>
      <c r="K55" s="60" t="s">
        <v>118</v>
      </c>
      <c r="L55" s="60" t="s">
        <v>117</v>
      </c>
      <c r="M55" s="60" t="s">
        <v>117</v>
      </c>
      <c r="N55" s="60" t="s">
        <v>118</v>
      </c>
      <c r="O55" s="60" t="s">
        <v>118</v>
      </c>
      <c r="P55" s="60" t="s">
        <v>125</v>
      </c>
      <c r="Q55" s="60" t="s">
        <v>118</v>
      </c>
      <c r="R55" s="60" t="s">
        <v>118</v>
      </c>
      <c r="S55" s="60" t="s">
        <v>117</v>
      </c>
      <c r="T55" s="60" t="s">
        <v>117</v>
      </c>
      <c r="U55" s="60" t="s">
        <v>117</v>
      </c>
      <c r="V55" s="60" t="s">
        <v>118</v>
      </c>
      <c r="W55" s="60" t="s">
        <v>118</v>
      </c>
      <c r="X55" s="60" t="s">
        <v>118</v>
      </c>
      <c r="Y55" s="60" t="s">
        <v>118</v>
      </c>
      <c r="Z55" s="60" t="s">
        <v>118</v>
      </c>
      <c r="AA55" s="60" t="s">
        <v>118</v>
      </c>
      <c r="AB55" s="60" t="s">
        <v>118</v>
      </c>
      <c r="AC55" s="60" t="s">
        <v>125</v>
      </c>
      <c r="AD55" s="60" t="s">
        <v>125</v>
      </c>
      <c r="AE55" s="60" t="s">
        <v>125</v>
      </c>
      <c r="AF55" s="60" t="s">
        <v>125</v>
      </c>
      <c r="AG55" s="60" t="s">
        <v>118</v>
      </c>
      <c r="AH55" s="85">
        <v>3272000</v>
      </c>
      <c r="AI55" s="85">
        <v>4030999.9999999995</v>
      </c>
      <c r="AJ55" s="85">
        <v>822000</v>
      </c>
      <c r="AK55" s="85">
        <v>0</v>
      </c>
      <c r="AL55" s="49">
        <v>8125000</v>
      </c>
      <c r="AM55" s="24">
        <v>9632694.8563794252</v>
      </c>
      <c r="AN55" s="24">
        <v>187000</v>
      </c>
      <c r="AO55" s="49">
        <f t="shared" si="6"/>
        <v>9819694.8563794252</v>
      </c>
      <c r="AP55" s="49">
        <v>9091000</v>
      </c>
      <c r="AQ55" s="49">
        <v>10462000</v>
      </c>
      <c r="AR55" s="164">
        <f t="shared" si="14"/>
        <v>0.15080849191508094</v>
      </c>
      <c r="AS55" s="49">
        <v>187000</v>
      </c>
      <c r="AT55" s="49">
        <v>195000</v>
      </c>
      <c r="AU55" s="164">
        <f t="shared" si="12"/>
        <v>4.2780748663101553E-2</v>
      </c>
      <c r="AV55" s="26">
        <f t="shared" si="15"/>
        <v>11085387.040748164</v>
      </c>
      <c r="AW55" s="165">
        <f t="shared" si="16"/>
        <v>195000</v>
      </c>
      <c r="AX55" s="49">
        <f t="shared" si="17"/>
        <v>11280387.040748164</v>
      </c>
      <c r="AY55" s="54">
        <v>8125000</v>
      </c>
      <c r="AZ55" s="24">
        <v>8417000</v>
      </c>
      <c r="BA55" s="24">
        <v>7474077.4102744544</v>
      </c>
      <c r="BB55" s="49">
        <v>10864000</v>
      </c>
      <c r="BC55" s="49">
        <v>12208000</v>
      </c>
      <c r="BD55" s="166">
        <v>2.3E-2</v>
      </c>
      <c r="BE55" s="166">
        <v>2.1000000000000001E-2</v>
      </c>
      <c r="BF55" s="49">
        <f t="shared" si="10"/>
        <v>11688079.174098575</v>
      </c>
      <c r="BG55" s="40">
        <f t="shared" si="11"/>
        <v>7.5854121327188384E-2</v>
      </c>
      <c r="BH55" s="6">
        <f t="shared" si="19"/>
        <v>8041016.984962211</v>
      </c>
      <c r="BI55" s="24"/>
      <c r="BJ55" s="24">
        <v>28000</v>
      </c>
      <c r="BK55" s="24">
        <v>68077.160493827163</v>
      </c>
      <c r="BL55" s="24"/>
      <c r="BM55" s="38">
        <v>97234206.278009772</v>
      </c>
      <c r="BN55" s="3">
        <v>558248915.56011236</v>
      </c>
      <c r="BO55" s="54">
        <v>524781695.7353034</v>
      </c>
      <c r="BP55" s="53">
        <v>175730000.00000003</v>
      </c>
      <c r="BQ55" s="86">
        <v>350620000.00000006</v>
      </c>
      <c r="BR55" s="86">
        <f t="shared" si="5"/>
        <v>263175000.00000006</v>
      </c>
      <c r="BS55" s="53">
        <v>4049877.9122946234</v>
      </c>
      <c r="BT55" s="54">
        <v>19000</v>
      </c>
      <c r="BU55" s="54">
        <v>19000</v>
      </c>
      <c r="BV55" s="53">
        <f t="shared" si="9"/>
        <v>19000</v>
      </c>
      <c r="BW55" s="57">
        <v>1.890891471577838E-3</v>
      </c>
      <c r="BX55" s="83">
        <f t="shared" si="18"/>
        <v>20107.887655663482</v>
      </c>
    </row>
    <row r="56" spans="1:76" ht="15.5" hidden="1" x14ac:dyDescent="0.35">
      <c r="A56" s="26" t="s">
        <v>191</v>
      </c>
      <c r="B56" t="s">
        <v>116</v>
      </c>
      <c r="C56" t="s">
        <v>131</v>
      </c>
      <c r="D56" t="s">
        <v>136</v>
      </c>
      <c r="E56" s="60" t="s">
        <v>124</v>
      </c>
      <c r="F56" s="60" t="s">
        <v>125</v>
      </c>
      <c r="G56" s="60" t="s">
        <v>125</v>
      </c>
      <c r="H56" s="60" t="s">
        <v>125</v>
      </c>
      <c r="I56" s="60" t="s">
        <v>118</v>
      </c>
      <c r="J56" s="60" t="s">
        <v>118</v>
      </c>
      <c r="K56" s="60" t="s">
        <v>125</v>
      </c>
      <c r="L56" s="60" t="s">
        <v>118</v>
      </c>
      <c r="M56" s="60" t="s">
        <v>117</v>
      </c>
      <c r="N56" s="60" t="s">
        <v>125</v>
      </c>
      <c r="O56" s="60" t="s">
        <v>137</v>
      </c>
      <c r="P56" s="60" t="s">
        <v>138</v>
      </c>
      <c r="Q56" s="60" t="s">
        <v>125</v>
      </c>
      <c r="R56" s="60" t="s">
        <v>118</v>
      </c>
      <c r="S56" s="60" t="s">
        <v>118</v>
      </c>
      <c r="T56" s="60" t="s">
        <v>118</v>
      </c>
      <c r="U56" s="60" t="s">
        <v>118</v>
      </c>
      <c r="V56" s="60" t="s">
        <v>118</v>
      </c>
      <c r="W56" s="60" t="s">
        <v>118</v>
      </c>
      <c r="X56" s="60" t="s">
        <v>118</v>
      </c>
      <c r="Y56" s="60" t="s">
        <v>118</v>
      </c>
      <c r="Z56" s="60" t="s">
        <v>118</v>
      </c>
      <c r="AA56" s="60" t="s">
        <v>118</v>
      </c>
      <c r="AB56" s="60" t="s">
        <v>125</v>
      </c>
      <c r="AC56" s="60" t="s">
        <v>138</v>
      </c>
      <c r="AD56" s="60" t="s">
        <v>138</v>
      </c>
      <c r="AE56" s="60" t="s">
        <v>133</v>
      </c>
      <c r="AF56" s="60" t="s">
        <v>138</v>
      </c>
      <c r="AG56" s="60" t="s">
        <v>126</v>
      </c>
      <c r="AH56" s="85">
        <v>2636578.56</v>
      </c>
      <c r="AI56" s="85">
        <v>2224382</v>
      </c>
      <c r="AJ56" s="85">
        <v>208000</v>
      </c>
      <c r="AK56" s="85">
        <v>272132.91000000003</v>
      </c>
      <c r="AL56" s="49">
        <v>5341093.4700000007</v>
      </c>
      <c r="AM56" s="24">
        <v>6304272.9562185202</v>
      </c>
      <c r="AN56" s="24">
        <v>350000</v>
      </c>
      <c r="AO56" s="49">
        <f t="shared" si="6"/>
        <v>6654272.9562185202</v>
      </c>
      <c r="AP56" s="49">
        <v>6257000</v>
      </c>
      <c r="AQ56" s="49">
        <v>7416000</v>
      </c>
      <c r="AR56" s="164">
        <f t="shared" si="14"/>
        <v>0.18523253955569752</v>
      </c>
      <c r="AS56" s="49">
        <v>350000</v>
      </c>
      <c r="AT56" s="49">
        <v>378000</v>
      </c>
      <c r="AU56" s="164">
        <f t="shared" si="12"/>
        <v>8.0000000000000071E-2</v>
      </c>
      <c r="AV56" s="26">
        <f t="shared" si="15"/>
        <v>7472029.4459511815</v>
      </c>
      <c r="AW56" s="165">
        <f t="shared" si="16"/>
        <v>378000</v>
      </c>
      <c r="AX56" s="49">
        <f t="shared" si="17"/>
        <v>7850029.4459511815</v>
      </c>
      <c r="AY56" s="54">
        <v>4905000</v>
      </c>
      <c r="AZ56" s="24">
        <v>3934677.7600108562</v>
      </c>
      <c r="BA56" s="24">
        <v>4795653.7649542578</v>
      </c>
      <c r="BB56" s="49">
        <v>3877000</v>
      </c>
      <c r="BC56" s="49">
        <v>4369000</v>
      </c>
      <c r="BD56" s="166">
        <v>3.5000000000000003E-2</v>
      </c>
      <c r="BE56" s="166">
        <v>2.5999999999999999E-2</v>
      </c>
      <c r="BF56" s="49">
        <f t="shared" si="10"/>
        <v>4114284.6380578396</v>
      </c>
      <c r="BG56" s="40">
        <f t="shared" si="11"/>
        <v>6.1203156579272555E-2</v>
      </c>
      <c r="BH56" s="6">
        <f t="shared" si="19"/>
        <v>5089162.9132307312</v>
      </c>
      <c r="BI56" s="24"/>
      <c r="BJ56" s="24">
        <v>635000</v>
      </c>
      <c r="BK56" s="24">
        <v>509025.74358090194</v>
      </c>
      <c r="BL56" s="24"/>
      <c r="BM56" s="38">
        <v>136910815.18828088</v>
      </c>
      <c r="BN56" s="3">
        <v>473900000</v>
      </c>
      <c r="BO56" s="54">
        <v>338500000</v>
      </c>
      <c r="BP56" s="53">
        <v>99111122.000000015</v>
      </c>
      <c r="BQ56" s="86">
        <v>243177797.5</v>
      </c>
      <c r="BR56" s="86">
        <f t="shared" si="5"/>
        <v>171144459.75</v>
      </c>
      <c r="BS56" s="53">
        <v>2717202.3753807531</v>
      </c>
      <c r="BT56" s="54">
        <v>6770</v>
      </c>
      <c r="BU56" s="54">
        <v>6770</v>
      </c>
      <c r="BV56" s="53">
        <f t="shared" si="9"/>
        <v>6770</v>
      </c>
      <c r="BW56" s="57">
        <v>1.4724143683338298E-2</v>
      </c>
      <c r="BX56" s="83">
        <f t="shared" si="18"/>
        <v>10496.112651043992</v>
      </c>
    </row>
    <row r="57" spans="1:76" ht="15.5" hidden="1" x14ac:dyDescent="0.35">
      <c r="A57" s="26" t="s">
        <v>153</v>
      </c>
      <c r="B57" t="s">
        <v>120</v>
      </c>
      <c r="C57" t="s">
        <v>121</v>
      </c>
      <c r="D57" t="s">
        <v>153</v>
      </c>
      <c r="E57" s="60" t="s">
        <v>123</v>
      </c>
      <c r="F57" s="60" t="s">
        <v>124</v>
      </c>
      <c r="G57" s="60" t="s">
        <v>124</v>
      </c>
      <c r="H57" s="60" t="s">
        <v>124</v>
      </c>
      <c r="I57" s="60" t="s">
        <v>125</v>
      </c>
      <c r="J57" s="60" t="s">
        <v>125</v>
      </c>
      <c r="K57" s="60" t="s">
        <v>125</v>
      </c>
      <c r="L57" s="60" t="s">
        <v>118</v>
      </c>
      <c r="M57" s="60" t="s">
        <v>118</v>
      </c>
      <c r="N57" s="60" t="s">
        <v>123</v>
      </c>
      <c r="O57" s="60" t="s">
        <v>138</v>
      </c>
      <c r="P57" s="60" t="s">
        <v>129</v>
      </c>
      <c r="Q57" s="60" t="s">
        <v>125</v>
      </c>
      <c r="R57" s="60" t="s">
        <v>117</v>
      </c>
      <c r="S57" s="60" t="s">
        <v>124</v>
      </c>
      <c r="T57" s="60" t="s">
        <v>124</v>
      </c>
      <c r="U57" s="60" t="s">
        <v>124</v>
      </c>
      <c r="V57" s="60" t="s">
        <v>124</v>
      </c>
      <c r="W57" s="60" t="s">
        <v>124</v>
      </c>
      <c r="X57" s="60" t="s">
        <v>124</v>
      </c>
      <c r="Y57" s="60" t="s">
        <v>124</v>
      </c>
      <c r="Z57" s="60" t="s">
        <v>124</v>
      </c>
      <c r="AA57" s="60" t="s">
        <v>124</v>
      </c>
      <c r="AB57" s="60" t="s">
        <v>124</v>
      </c>
      <c r="AC57" s="60" t="s">
        <v>127</v>
      </c>
      <c r="AD57" s="60" t="s">
        <v>127</v>
      </c>
      <c r="AE57" s="60" t="s">
        <v>145</v>
      </c>
      <c r="AF57" s="60" t="s">
        <v>127</v>
      </c>
      <c r="AG57" s="60" t="s">
        <v>128</v>
      </c>
      <c r="AH57" s="85">
        <v>3794000</v>
      </c>
      <c r="AI57" s="85">
        <v>4138000</v>
      </c>
      <c r="AJ57" s="85">
        <v>446000</v>
      </c>
      <c r="AK57" s="85">
        <v>386000</v>
      </c>
      <c r="AL57" s="49">
        <v>8764000</v>
      </c>
      <c r="AM57" s="24">
        <v>11507719.486333646</v>
      </c>
      <c r="AN57" s="24">
        <v>0</v>
      </c>
      <c r="AO57" s="49">
        <f t="shared" si="6"/>
        <v>11507719.486333646</v>
      </c>
      <c r="AP57" s="49">
        <v>11383000</v>
      </c>
      <c r="AQ57" s="49">
        <v>15495000</v>
      </c>
      <c r="AR57" s="164">
        <f t="shared" si="14"/>
        <v>0.36124044627953977</v>
      </c>
      <c r="AS57" s="49">
        <v>0</v>
      </c>
      <c r="AT57" s="49">
        <v>0</v>
      </c>
      <c r="AU57" s="164">
        <f t="shared" si="12"/>
        <v>0</v>
      </c>
      <c r="AV57" s="26">
        <f t="shared" si="15"/>
        <v>15664773.209236568</v>
      </c>
      <c r="AW57" s="165">
        <f t="shared" si="16"/>
        <v>0</v>
      </c>
      <c r="AX57" s="49">
        <f t="shared" si="17"/>
        <v>15664773.209236568</v>
      </c>
      <c r="AY57" s="54">
        <v>8417000</v>
      </c>
      <c r="AZ57" s="24">
        <v>7921561.3099999996</v>
      </c>
      <c r="BA57" s="24">
        <v>7846080.6943467036</v>
      </c>
      <c r="BB57" s="49">
        <v>10886000</v>
      </c>
      <c r="BC57" s="49">
        <v>11495000</v>
      </c>
      <c r="BD57" s="166">
        <v>3.5000000000000003E-2</v>
      </c>
      <c r="BE57" s="166">
        <v>2.5999999999999999E-2</v>
      </c>
      <c r="BF57" s="49">
        <f t="shared" si="10"/>
        <v>10824834.496332081</v>
      </c>
      <c r="BG57" s="40">
        <f t="shared" si="11"/>
        <v>-5.6187308164540317E-3</v>
      </c>
      <c r="BH57" s="6">
        <f t="shared" si="19"/>
        <v>7801995.678960993</v>
      </c>
      <c r="BI57" s="24"/>
      <c r="BJ57" s="24">
        <v>0</v>
      </c>
      <c r="BK57" s="24">
        <v>0</v>
      </c>
      <c r="BL57" s="24"/>
      <c r="BM57" s="38">
        <v>410240000</v>
      </c>
      <c r="BN57" s="3">
        <v>808605000</v>
      </c>
      <c r="BO57" s="54">
        <v>577575000</v>
      </c>
      <c r="BP57" s="53">
        <v>270075999.99999994</v>
      </c>
      <c r="BQ57" s="86">
        <v>357583000</v>
      </c>
      <c r="BR57" s="86">
        <f t="shared" si="5"/>
        <v>313829500</v>
      </c>
      <c r="BS57" s="53">
        <v>4496025.2728804918</v>
      </c>
      <c r="BT57" s="54">
        <v>10683</v>
      </c>
      <c r="BU57" s="54">
        <v>12420</v>
      </c>
      <c r="BV57" s="53">
        <f t="shared" si="9"/>
        <v>11551.5</v>
      </c>
      <c r="BW57" s="57">
        <v>1.0796054985407588E-2</v>
      </c>
      <c r="BX57" s="83">
        <f t="shared" si="18"/>
        <v>15942.063329372928</v>
      </c>
    </row>
    <row r="58" spans="1:76" ht="15.5" hidden="1" x14ac:dyDescent="0.35">
      <c r="A58" s="26" t="s">
        <v>192</v>
      </c>
      <c r="B58" t="s">
        <v>116</v>
      </c>
      <c r="C58" t="s">
        <v>131</v>
      </c>
      <c r="D58" t="s">
        <v>193</v>
      </c>
      <c r="E58" s="60" t="s">
        <v>125</v>
      </c>
      <c r="F58" s="60" t="s">
        <v>118</v>
      </c>
      <c r="G58" s="60" t="s">
        <v>125</v>
      </c>
      <c r="H58" s="60" t="s">
        <v>125</v>
      </c>
      <c r="I58" s="60" t="s">
        <v>118</v>
      </c>
      <c r="J58" s="60" t="s">
        <v>118</v>
      </c>
      <c r="K58" s="60" t="s">
        <v>118</v>
      </c>
      <c r="L58" s="60" t="s">
        <v>118</v>
      </c>
      <c r="M58" s="60" t="s">
        <v>117</v>
      </c>
      <c r="N58" s="60" t="s">
        <v>125</v>
      </c>
      <c r="O58" s="60" t="s">
        <v>123</v>
      </c>
      <c r="P58" s="60" t="s">
        <v>137</v>
      </c>
      <c r="Q58" s="60" t="s">
        <v>125</v>
      </c>
      <c r="R58" s="60" t="s">
        <v>118</v>
      </c>
      <c r="S58" s="60" t="s">
        <v>118</v>
      </c>
      <c r="T58" s="60" t="s">
        <v>118</v>
      </c>
      <c r="U58" s="60" t="s">
        <v>118</v>
      </c>
      <c r="V58" s="60" t="s">
        <v>118</v>
      </c>
      <c r="W58" s="60" t="s">
        <v>118</v>
      </c>
      <c r="X58" s="60" t="s">
        <v>118</v>
      </c>
      <c r="Y58" s="60" t="s">
        <v>118</v>
      </c>
      <c r="Z58" s="60" t="s">
        <v>118</v>
      </c>
      <c r="AA58" s="60" t="s">
        <v>118</v>
      </c>
      <c r="AB58" s="60" t="s">
        <v>118</v>
      </c>
      <c r="AC58" s="60" t="s">
        <v>137</v>
      </c>
      <c r="AD58" s="60" t="s">
        <v>137</v>
      </c>
      <c r="AE58" s="60" t="s">
        <v>126</v>
      </c>
      <c r="AF58" s="60" t="s">
        <v>137</v>
      </c>
      <c r="AG58" s="60" t="s">
        <v>124</v>
      </c>
      <c r="AH58" s="85">
        <v>1832000</v>
      </c>
      <c r="AI58" s="85">
        <v>1055000</v>
      </c>
      <c r="AJ58" s="85">
        <v>353000</v>
      </c>
      <c r="AK58" s="85">
        <v>47000</v>
      </c>
      <c r="AL58" s="49">
        <v>3287000</v>
      </c>
      <c r="AM58" s="24">
        <v>3301000</v>
      </c>
      <c r="AN58" s="24">
        <v>0</v>
      </c>
      <c r="AO58" s="49">
        <f t="shared" si="6"/>
        <v>3301000</v>
      </c>
      <c r="AP58" s="49">
        <v>3175000</v>
      </c>
      <c r="AQ58" s="49">
        <v>3451000</v>
      </c>
      <c r="AR58" s="164">
        <f t="shared" si="14"/>
        <v>8.6929133858267615E-2</v>
      </c>
      <c r="AS58" s="49">
        <v>0</v>
      </c>
      <c r="AT58" s="49">
        <v>0</v>
      </c>
      <c r="AU58" s="164">
        <f t="shared" si="12"/>
        <v>0</v>
      </c>
      <c r="AV58" s="26">
        <f t="shared" si="15"/>
        <v>3587953.0708661415</v>
      </c>
      <c r="AW58" s="165">
        <f t="shared" si="16"/>
        <v>0</v>
      </c>
      <c r="AX58" s="49">
        <f t="shared" si="17"/>
        <v>3587953.0708661415</v>
      </c>
      <c r="AY58" s="54">
        <v>3151000</v>
      </c>
      <c r="AZ58" s="24">
        <v>1780000</v>
      </c>
      <c r="BA58" s="24">
        <v>2018000</v>
      </c>
      <c r="BB58" s="49">
        <v>2138000</v>
      </c>
      <c r="BC58" s="49">
        <v>2215000</v>
      </c>
      <c r="BD58" s="166">
        <v>3.5000000000000003E-2</v>
      </c>
      <c r="BE58" s="166">
        <v>2.5999999999999999E-2</v>
      </c>
      <c r="BF58" s="49">
        <f t="shared" si="10"/>
        <v>2085864.1504458948</v>
      </c>
      <c r="BG58" s="40">
        <f t="shared" si="11"/>
        <v>-2.4385336554773263E-2</v>
      </c>
      <c r="BH58" s="6">
        <f t="shared" si="19"/>
        <v>1968790.3908324675</v>
      </c>
      <c r="BI58" s="24"/>
      <c r="BJ58" s="24">
        <v>230000</v>
      </c>
      <c r="BK58" s="24">
        <v>225000</v>
      </c>
      <c r="BL58" s="24"/>
      <c r="BM58" s="38">
        <v>53322000</v>
      </c>
      <c r="BN58" s="3">
        <v>457632000</v>
      </c>
      <c r="BO58" s="54">
        <v>326880000</v>
      </c>
      <c r="BP58" s="53">
        <v>47841599.000000007</v>
      </c>
      <c r="BQ58" s="86">
        <v>58549912.550000012</v>
      </c>
      <c r="BR58" s="86">
        <f t="shared" si="5"/>
        <v>53195755.775000006</v>
      </c>
      <c r="BS58" s="53">
        <v>750741.11268305359</v>
      </c>
      <c r="BT58" s="54">
        <v>7008</v>
      </c>
      <c r="BU58" s="54">
        <v>6067.2</v>
      </c>
      <c r="BV58" s="53">
        <f t="shared" si="9"/>
        <v>6537.6</v>
      </c>
      <c r="BW58" s="57">
        <v>0</v>
      </c>
      <c r="BX58" s="83">
        <f t="shared" si="18"/>
        <v>6537.6</v>
      </c>
    </row>
    <row r="59" spans="1:76" ht="15.5" hidden="1" x14ac:dyDescent="0.35">
      <c r="A59" s="26" t="s">
        <v>194</v>
      </c>
      <c r="B59" t="s">
        <v>116</v>
      </c>
      <c r="C59" t="s">
        <v>131</v>
      </c>
      <c r="D59" t="s">
        <v>160</v>
      </c>
      <c r="E59" s="60" t="s">
        <v>125</v>
      </c>
      <c r="F59" s="60" t="s">
        <v>125</v>
      </c>
      <c r="G59" s="60" t="s">
        <v>125</v>
      </c>
      <c r="H59" s="60" t="s">
        <v>125</v>
      </c>
      <c r="I59" s="60" t="s">
        <v>118</v>
      </c>
      <c r="J59" s="60" t="s">
        <v>118</v>
      </c>
      <c r="K59" s="60" t="s">
        <v>118</v>
      </c>
      <c r="L59" s="60" t="s">
        <v>118</v>
      </c>
      <c r="M59" s="60" t="s">
        <v>117</v>
      </c>
      <c r="N59" s="60" t="s">
        <v>125</v>
      </c>
      <c r="O59" s="60" t="s">
        <v>123</v>
      </c>
      <c r="P59" s="60" t="s">
        <v>126</v>
      </c>
      <c r="Q59" s="60" t="s">
        <v>125</v>
      </c>
      <c r="R59" s="60" t="s">
        <v>118</v>
      </c>
      <c r="S59" s="60" t="s">
        <v>118</v>
      </c>
      <c r="T59" s="60" t="s">
        <v>118</v>
      </c>
      <c r="U59" s="60" t="s">
        <v>118</v>
      </c>
      <c r="V59" s="60" t="s">
        <v>118</v>
      </c>
      <c r="W59" s="60" t="s">
        <v>118</v>
      </c>
      <c r="X59" s="60" t="s">
        <v>118</v>
      </c>
      <c r="Y59" s="60" t="s">
        <v>118</v>
      </c>
      <c r="Z59" s="60" t="s">
        <v>118</v>
      </c>
      <c r="AA59" s="60" t="s">
        <v>118</v>
      </c>
      <c r="AB59" s="60" t="s">
        <v>125</v>
      </c>
      <c r="AC59" s="60" t="s">
        <v>126</v>
      </c>
      <c r="AD59" s="60" t="s">
        <v>126</v>
      </c>
      <c r="AE59" s="60" t="s">
        <v>138</v>
      </c>
      <c r="AF59" s="60" t="s">
        <v>126</v>
      </c>
      <c r="AG59" s="60" t="s">
        <v>123</v>
      </c>
      <c r="AH59" s="85">
        <v>2885975.2299999995</v>
      </c>
      <c r="AI59" s="85">
        <v>2818551.3899999997</v>
      </c>
      <c r="AJ59" s="85">
        <v>640122</v>
      </c>
      <c r="AK59" s="85">
        <v>0</v>
      </c>
      <c r="AL59" s="49">
        <v>6344648.6199999992</v>
      </c>
      <c r="AM59" s="24">
        <v>7119835.6143079326</v>
      </c>
      <c r="AN59" s="24">
        <v>0</v>
      </c>
      <c r="AO59" s="49">
        <f t="shared" si="6"/>
        <v>7119835.6143079326</v>
      </c>
      <c r="AP59" s="49">
        <v>6927000</v>
      </c>
      <c r="AQ59" s="49">
        <v>8234000</v>
      </c>
      <c r="AR59" s="164">
        <f t="shared" si="14"/>
        <v>0.18868196910639523</v>
      </c>
      <c r="AS59" s="49">
        <v>0</v>
      </c>
      <c r="AT59" s="49">
        <v>0</v>
      </c>
      <c r="AU59" s="164">
        <f t="shared" si="12"/>
        <v>0</v>
      </c>
      <c r="AV59" s="26">
        <f t="shared" si="15"/>
        <v>8463220.2177293953</v>
      </c>
      <c r="AW59" s="165">
        <f t="shared" si="16"/>
        <v>0</v>
      </c>
      <c r="AX59" s="49">
        <f t="shared" si="17"/>
        <v>8463220.2177293953</v>
      </c>
      <c r="AY59" s="54">
        <v>6327000</v>
      </c>
      <c r="AZ59" s="24">
        <v>3520020.8899999997</v>
      </c>
      <c r="BA59" s="24">
        <v>4387513.0190007035</v>
      </c>
      <c r="BB59" s="49">
        <v>4220000</v>
      </c>
      <c r="BC59" s="49">
        <v>4760000</v>
      </c>
      <c r="BD59" s="166">
        <v>2.3E-2</v>
      </c>
      <c r="BE59" s="166">
        <v>3.1E-2</v>
      </c>
      <c r="BF59" s="49">
        <f t="shared" si="10"/>
        <v>4513076.0690348949</v>
      </c>
      <c r="BG59" s="40">
        <f t="shared" si="11"/>
        <v>6.9449305458505917E-2</v>
      </c>
      <c r="BH59" s="6">
        <f t="shared" si="19"/>
        <v>4692222.7508604545</v>
      </c>
      <c r="BI59" s="24"/>
      <c r="BJ59" s="24">
        <v>677000</v>
      </c>
      <c r="BK59" s="24">
        <v>823954.31984181434</v>
      </c>
      <c r="BL59" s="24"/>
      <c r="BM59" s="38">
        <v>73879500</v>
      </c>
      <c r="BN59" s="3">
        <v>782250000</v>
      </c>
      <c r="BO59" s="54">
        <v>558750000</v>
      </c>
      <c r="BP59" s="53">
        <v>147647362.62536874</v>
      </c>
      <c r="BQ59" s="86">
        <v>180226776.54211733</v>
      </c>
      <c r="BR59" s="86">
        <f t="shared" si="5"/>
        <v>163937069.58374304</v>
      </c>
      <c r="BS59" s="53">
        <v>2312451.4270321005</v>
      </c>
      <c r="BT59" s="54">
        <v>11150</v>
      </c>
      <c r="BU59" s="54">
        <v>11200</v>
      </c>
      <c r="BV59" s="53">
        <f t="shared" si="9"/>
        <v>11175</v>
      </c>
      <c r="BW59" s="57">
        <v>1.9069984240096538E-3</v>
      </c>
      <c r="BX59" s="83">
        <f t="shared" si="18"/>
        <v>11832.318136209911</v>
      </c>
    </row>
    <row r="60" spans="1:76" ht="15.5" hidden="1" x14ac:dyDescent="0.35">
      <c r="A60" s="26" t="s">
        <v>195</v>
      </c>
      <c r="B60" t="s">
        <v>120</v>
      </c>
      <c r="C60" t="s">
        <v>121</v>
      </c>
      <c r="D60" t="s">
        <v>195</v>
      </c>
      <c r="E60" s="60" t="s">
        <v>124</v>
      </c>
      <c r="F60" s="60" t="s">
        <v>124</v>
      </c>
      <c r="G60" s="60" t="s">
        <v>124</v>
      </c>
      <c r="H60" s="60" t="s">
        <v>125</v>
      </c>
      <c r="I60" s="60" t="s">
        <v>118</v>
      </c>
      <c r="J60" s="60" t="s">
        <v>118</v>
      </c>
      <c r="K60" s="60" t="s">
        <v>125</v>
      </c>
      <c r="L60" s="60" t="s">
        <v>118</v>
      </c>
      <c r="M60" s="60" t="s">
        <v>118</v>
      </c>
      <c r="N60" s="60" t="s">
        <v>124</v>
      </c>
      <c r="O60" s="60" t="s">
        <v>126</v>
      </c>
      <c r="P60" s="60" t="s">
        <v>133</v>
      </c>
      <c r="Q60" s="60" t="s">
        <v>125</v>
      </c>
      <c r="R60" s="60" t="s">
        <v>117</v>
      </c>
      <c r="S60" s="60" t="s">
        <v>125</v>
      </c>
      <c r="T60" s="60" t="s">
        <v>125</v>
      </c>
      <c r="U60" s="60" t="s">
        <v>125</v>
      </c>
      <c r="V60" s="60" t="s">
        <v>125</v>
      </c>
      <c r="W60" s="60" t="s">
        <v>125</v>
      </c>
      <c r="X60" s="60" t="s">
        <v>125</v>
      </c>
      <c r="Y60" s="60" t="s">
        <v>125</v>
      </c>
      <c r="Z60" s="60" t="s">
        <v>125</v>
      </c>
      <c r="AA60" s="60" t="s">
        <v>125</v>
      </c>
      <c r="AB60" s="60" t="s">
        <v>125</v>
      </c>
      <c r="AC60" s="60" t="s">
        <v>133</v>
      </c>
      <c r="AD60" s="60" t="s">
        <v>133</v>
      </c>
      <c r="AE60" s="60" t="s">
        <v>128</v>
      </c>
      <c r="AF60" s="60" t="s">
        <v>133</v>
      </c>
      <c r="AG60" s="60" t="s">
        <v>138</v>
      </c>
      <c r="AH60" s="85">
        <v>12763514.35</v>
      </c>
      <c r="AI60" s="85">
        <v>13875682.890000001</v>
      </c>
      <c r="AJ60" s="85">
        <v>4952148.22</v>
      </c>
      <c r="AK60" s="49">
        <v>6413848.71</v>
      </c>
      <c r="AL60" s="49">
        <v>38005194.170000002</v>
      </c>
      <c r="AM60" s="24">
        <v>29823000</v>
      </c>
      <c r="AN60" s="24">
        <v>10455000</v>
      </c>
      <c r="AO60" s="49">
        <f t="shared" si="6"/>
        <v>40278000</v>
      </c>
      <c r="AP60" s="49">
        <v>30044000</v>
      </c>
      <c r="AQ60" s="49">
        <v>32469000</v>
      </c>
      <c r="AR60" s="164">
        <f t="shared" si="14"/>
        <v>8.0714951404606605E-2</v>
      </c>
      <c r="AS60" s="49">
        <v>7050000</v>
      </c>
      <c r="AT60" s="49">
        <v>7050000</v>
      </c>
      <c r="AU60" s="164">
        <f t="shared" si="12"/>
        <v>0</v>
      </c>
      <c r="AV60" s="26">
        <f t="shared" si="15"/>
        <v>32230161.995739583</v>
      </c>
      <c r="AW60" s="165">
        <f t="shared" si="16"/>
        <v>10455000</v>
      </c>
      <c r="AX60" s="49">
        <f t="shared" si="17"/>
        <v>42685161.995739579</v>
      </c>
      <c r="AY60" s="54">
        <v>26991000</v>
      </c>
      <c r="AZ60" s="24">
        <v>19597504.140000001</v>
      </c>
      <c r="BA60" s="24">
        <v>21955000</v>
      </c>
      <c r="BB60" s="49">
        <v>19335000</v>
      </c>
      <c r="BC60" s="49">
        <v>23225000</v>
      </c>
      <c r="BD60" s="166">
        <v>2.9000000000000001E-2</v>
      </c>
      <c r="BE60" s="166">
        <v>2.5000000000000001E-2</v>
      </c>
      <c r="BF60" s="49">
        <f t="shared" si="10"/>
        <v>22019957.808907539</v>
      </c>
      <c r="BG60" s="40">
        <f t="shared" si="11"/>
        <v>0.13886515691272505</v>
      </c>
      <c r="BH60" s="6">
        <f t="shared" si="19"/>
        <v>25003784.520018879</v>
      </c>
      <c r="BI60" s="24"/>
      <c r="BJ60" s="24">
        <v>4150000</v>
      </c>
      <c r="BK60" s="24">
        <v>4768000</v>
      </c>
      <c r="BL60" s="24"/>
      <c r="BM60" s="38">
        <v>1098018788.3559</v>
      </c>
      <c r="BN60" s="3">
        <v>1766243774.0390334</v>
      </c>
      <c r="BO60" s="54">
        <v>1566793500.0000002</v>
      </c>
      <c r="BP60" s="53">
        <v>681440000</v>
      </c>
      <c r="BQ60" s="86">
        <v>885872000.00000012</v>
      </c>
      <c r="BR60" s="86">
        <f t="shared" si="5"/>
        <v>783656000</v>
      </c>
      <c r="BS60" s="53">
        <v>11188140.720236853</v>
      </c>
      <c r="BT60" s="54">
        <v>29350.74</v>
      </c>
      <c r="BU60" s="54">
        <v>33321</v>
      </c>
      <c r="BV60" s="53">
        <f t="shared" si="9"/>
        <v>31335.870000000003</v>
      </c>
      <c r="BW60" s="57">
        <v>2.8020694353665831E-2</v>
      </c>
      <c r="BX60" s="83">
        <f t="shared" si="18"/>
        <v>71795.541175728416</v>
      </c>
    </row>
    <row r="61" spans="1:76" ht="15.5" x14ac:dyDescent="0.35">
      <c r="A61" s="26" t="s">
        <v>196</v>
      </c>
      <c r="B61" t="s">
        <v>116</v>
      </c>
      <c r="C61" t="s">
        <v>121</v>
      </c>
      <c r="D61" t="s">
        <v>197</v>
      </c>
      <c r="E61" s="60" t="s">
        <v>118</v>
      </c>
      <c r="F61" s="60" t="s">
        <v>118</v>
      </c>
      <c r="G61" s="60" t="s">
        <v>118</v>
      </c>
      <c r="H61" s="60" t="s">
        <v>118</v>
      </c>
      <c r="I61" s="60" t="s">
        <v>118</v>
      </c>
      <c r="J61" s="60" t="s">
        <v>118</v>
      </c>
      <c r="K61" s="60" t="s">
        <v>118</v>
      </c>
      <c r="L61" s="60" t="s">
        <v>117</v>
      </c>
      <c r="M61" s="60" t="s">
        <v>117</v>
      </c>
      <c r="N61" s="60" t="s">
        <v>118</v>
      </c>
      <c r="O61" s="60" t="s">
        <v>118</v>
      </c>
      <c r="P61" s="60" t="s">
        <v>125</v>
      </c>
      <c r="Q61" s="60" t="s">
        <v>118</v>
      </c>
      <c r="R61" s="60" t="s">
        <v>118</v>
      </c>
      <c r="S61" s="60" t="s">
        <v>117</v>
      </c>
      <c r="T61" s="60" t="s">
        <v>117</v>
      </c>
      <c r="U61" s="60" t="s">
        <v>117</v>
      </c>
      <c r="V61" s="60" t="s">
        <v>118</v>
      </c>
      <c r="W61" s="60" t="s">
        <v>118</v>
      </c>
      <c r="X61" s="60" t="s">
        <v>118</v>
      </c>
      <c r="Y61" s="60" t="s">
        <v>118</v>
      </c>
      <c r="Z61" s="60" t="s">
        <v>118</v>
      </c>
      <c r="AA61" s="60" t="s">
        <v>118</v>
      </c>
      <c r="AB61" s="60" t="s">
        <v>118</v>
      </c>
      <c r="AC61" s="60" t="s">
        <v>125</v>
      </c>
      <c r="AD61" s="60" t="s">
        <v>125</v>
      </c>
      <c r="AE61" s="60" t="s">
        <v>125</v>
      </c>
      <c r="AF61" s="60" t="s">
        <v>125</v>
      </c>
      <c r="AG61" s="60" t="s">
        <v>118</v>
      </c>
      <c r="AH61" s="85">
        <v>10947000</v>
      </c>
      <c r="AI61" s="85">
        <v>13949000</v>
      </c>
      <c r="AJ61" s="85">
        <v>1833000</v>
      </c>
      <c r="AK61" s="49">
        <v>1730000</v>
      </c>
      <c r="AL61" s="49">
        <v>28459000</v>
      </c>
      <c r="AM61" s="24">
        <v>27989471.02102102</v>
      </c>
      <c r="AN61" s="24">
        <v>4737000</v>
      </c>
      <c r="AO61" s="49">
        <f t="shared" si="6"/>
        <v>32726471.02102102</v>
      </c>
      <c r="AP61" s="49">
        <v>28114000</v>
      </c>
      <c r="AQ61" s="49">
        <v>32025000</v>
      </c>
      <c r="AR61" s="164">
        <f t="shared" si="14"/>
        <v>0.1391121860994522</v>
      </c>
      <c r="AS61" s="49">
        <v>4737000</v>
      </c>
      <c r="AT61" s="49">
        <v>3061000</v>
      </c>
      <c r="AU61" s="164">
        <f t="shared" si="12"/>
        <v>-0.35381042854127087</v>
      </c>
      <c r="AV61" s="26">
        <f t="shared" si="15"/>
        <v>31883147.52252252</v>
      </c>
      <c r="AW61" s="165">
        <f t="shared" si="16"/>
        <v>3061000</v>
      </c>
      <c r="AX61" s="49">
        <f t="shared" si="17"/>
        <v>34944147.522522524</v>
      </c>
      <c r="AY61" s="54">
        <v>26591000</v>
      </c>
      <c r="AZ61" s="24">
        <v>12764000</v>
      </c>
      <c r="BA61" s="24">
        <v>13725858.315740088</v>
      </c>
      <c r="BB61" s="49">
        <v>14346000</v>
      </c>
      <c r="BC61" s="49">
        <v>14714000</v>
      </c>
      <c r="BD61" s="166">
        <v>3.499999999999992E-2</v>
      </c>
      <c r="BE61" s="166">
        <v>2.6086956521739202E-2</v>
      </c>
      <c r="BF61" s="49">
        <f t="shared" si="10"/>
        <v>13854990.583804142</v>
      </c>
      <c r="BG61" s="40">
        <f t="shared" si="11"/>
        <v>-3.4226224466461619E-2</v>
      </c>
      <c r="BH61" s="6">
        <f t="shared" si="19"/>
        <v>13256074.008030718</v>
      </c>
      <c r="BI61" s="24"/>
      <c r="BJ61" s="24">
        <v>4271000</v>
      </c>
      <c r="BK61" s="24">
        <v>4544082.3648142722</v>
      </c>
      <c r="BL61" s="24"/>
      <c r="BM61" s="38">
        <v>635973389.37919915</v>
      </c>
      <c r="BN61" s="3">
        <v>1586255973.1593316</v>
      </c>
      <c r="BO61" s="54">
        <v>1425680894.7805548</v>
      </c>
      <c r="BP61" s="53">
        <v>614400000.00000012</v>
      </c>
      <c r="BQ61" s="86">
        <v>726110000</v>
      </c>
      <c r="BR61" s="86">
        <f t="shared" si="5"/>
        <v>670255000</v>
      </c>
      <c r="BS61" s="53">
        <v>9395249.5883762408</v>
      </c>
      <c r="BT61" s="54">
        <v>41335.199999999997</v>
      </c>
      <c r="BU61" s="54">
        <v>35610</v>
      </c>
      <c r="BV61" s="53">
        <f t="shared" si="9"/>
        <v>38472.6</v>
      </c>
      <c r="BW61" s="57">
        <v>5.7274895820256244E-3</v>
      </c>
      <c r="BX61" s="83">
        <f t="shared" si="18"/>
        <v>45662.655422486605</v>
      </c>
    </row>
    <row r="62" spans="1:76" ht="15.5" hidden="1" x14ac:dyDescent="0.35">
      <c r="A62" s="26" t="s">
        <v>198</v>
      </c>
      <c r="B62" t="s">
        <v>116</v>
      </c>
      <c r="C62" t="s">
        <v>114</v>
      </c>
      <c r="D62" t="s">
        <v>199</v>
      </c>
      <c r="E62" s="60" t="s">
        <v>118</v>
      </c>
      <c r="F62" s="60" t="s">
        <v>125</v>
      </c>
      <c r="G62" s="60" t="s">
        <v>118</v>
      </c>
      <c r="H62" s="60" t="s">
        <v>118</v>
      </c>
      <c r="I62" s="60" t="s">
        <v>118</v>
      </c>
      <c r="J62" s="60" t="s">
        <v>118</v>
      </c>
      <c r="K62" s="60" t="s">
        <v>118</v>
      </c>
      <c r="L62" s="60" t="s">
        <v>118</v>
      </c>
      <c r="M62" s="60" t="s">
        <v>117</v>
      </c>
      <c r="N62" s="60" t="s">
        <v>118</v>
      </c>
      <c r="O62" s="60" t="s">
        <v>125</v>
      </c>
      <c r="P62" s="60" t="s">
        <v>124</v>
      </c>
      <c r="Q62" s="60" t="s">
        <v>118</v>
      </c>
      <c r="R62" s="60" t="s">
        <v>118</v>
      </c>
      <c r="S62" s="60" t="s">
        <v>118</v>
      </c>
      <c r="T62" s="60" t="s">
        <v>118</v>
      </c>
      <c r="U62" s="60" t="s">
        <v>118</v>
      </c>
      <c r="V62" s="60" t="s">
        <v>118</v>
      </c>
      <c r="W62" s="60" t="s">
        <v>118</v>
      </c>
      <c r="X62" s="60" t="s">
        <v>118</v>
      </c>
      <c r="Y62" s="60" t="s">
        <v>118</v>
      </c>
      <c r="Z62" s="60" t="s">
        <v>118</v>
      </c>
      <c r="AA62" s="60" t="s">
        <v>118</v>
      </c>
      <c r="AB62" s="60" t="s">
        <v>118</v>
      </c>
      <c r="AC62" s="60" t="s">
        <v>124</v>
      </c>
      <c r="AD62" s="60" t="s">
        <v>124</v>
      </c>
      <c r="AE62" s="60" t="s">
        <v>124</v>
      </c>
      <c r="AF62" s="60" t="s">
        <v>124</v>
      </c>
      <c r="AG62" s="60" t="s">
        <v>125</v>
      </c>
      <c r="AH62" s="85">
        <v>26272000</v>
      </c>
      <c r="AI62" s="85">
        <v>31032000</v>
      </c>
      <c r="AJ62" s="85">
        <v>22516000</v>
      </c>
      <c r="AK62" s="49">
        <v>22782000</v>
      </c>
      <c r="AL62" s="49">
        <v>102602000</v>
      </c>
      <c r="AM62" s="24">
        <v>98260000</v>
      </c>
      <c r="AN62" s="24">
        <v>23608000</v>
      </c>
      <c r="AO62" s="49">
        <f t="shared" si="6"/>
        <v>121868000</v>
      </c>
      <c r="AP62" s="49">
        <v>99029000</v>
      </c>
      <c r="AQ62" s="49">
        <v>125870000</v>
      </c>
      <c r="AR62" s="164">
        <f t="shared" si="14"/>
        <v>0.27104181603368716</v>
      </c>
      <c r="AS62" s="49">
        <v>20481000</v>
      </c>
      <c r="AT62" s="49">
        <v>30130000</v>
      </c>
      <c r="AU62" s="164">
        <f t="shared" si="12"/>
        <v>0.4711195742395391</v>
      </c>
      <c r="AV62" s="26">
        <f t="shared" si="15"/>
        <v>124892568.8434701</v>
      </c>
      <c r="AW62" s="165">
        <f t="shared" si="16"/>
        <v>34730190.908647038</v>
      </c>
      <c r="AX62" s="49">
        <f t="shared" si="17"/>
        <v>159622759.75211713</v>
      </c>
      <c r="AY62" s="54">
        <v>79819000</v>
      </c>
      <c r="AZ62" s="24">
        <v>41583000</v>
      </c>
      <c r="BA62" s="24">
        <v>51456000</v>
      </c>
      <c r="BB62" s="49">
        <v>59271000</v>
      </c>
      <c r="BC62" s="49">
        <v>67181000</v>
      </c>
      <c r="BD62" s="166">
        <v>2.8999999999999998E-2</v>
      </c>
      <c r="BE62" s="166">
        <v>2.8999999999999998E-2</v>
      </c>
      <c r="BF62" s="49">
        <f t="shared" si="10"/>
        <v>63447675.335579187</v>
      </c>
      <c r="BG62" s="40">
        <f t="shared" si="11"/>
        <v>7.0467434927353745E-2</v>
      </c>
      <c r="BH62" s="6">
        <f t="shared" si="19"/>
        <v>55081972.331621915</v>
      </c>
      <c r="BI62" s="24"/>
      <c r="BJ62" s="24">
        <v>18768000</v>
      </c>
      <c r="BK62" s="24">
        <v>15546000</v>
      </c>
      <c r="BL62" s="24"/>
      <c r="BM62" s="38">
        <v>4475754000</v>
      </c>
      <c r="BN62" s="3">
        <v>3184252695.9565415</v>
      </c>
      <c r="BO62" s="54">
        <v>3537860797.37817</v>
      </c>
      <c r="BP62" s="53">
        <v>1407010000.0000002</v>
      </c>
      <c r="BQ62" s="86">
        <v>2364911200</v>
      </c>
      <c r="BR62" s="86">
        <f t="shared" si="5"/>
        <v>1885960600</v>
      </c>
      <c r="BS62" s="53">
        <v>28208676.01045908</v>
      </c>
      <c r="BT62" s="54">
        <v>147200</v>
      </c>
      <c r="BU62" s="54">
        <v>139498.6</v>
      </c>
      <c r="BV62" s="53">
        <f t="shared" si="9"/>
        <v>143349.29999999999</v>
      </c>
      <c r="BW62" s="57">
        <v>1.7085795363435796E-2</v>
      </c>
      <c r="BX62" s="83">
        <f t="shared" si="18"/>
        <v>238299.56319307149</v>
      </c>
    </row>
    <row r="63" spans="1:76" ht="15.5" x14ac:dyDescent="0.35">
      <c r="A63" s="26" t="s">
        <v>200</v>
      </c>
      <c r="B63" t="s">
        <v>116</v>
      </c>
      <c r="C63" t="s">
        <v>121</v>
      </c>
      <c r="D63" t="s">
        <v>156</v>
      </c>
      <c r="E63" s="60" t="s">
        <v>118</v>
      </c>
      <c r="F63" s="60" t="s">
        <v>117</v>
      </c>
      <c r="G63" s="60" t="s">
        <v>118</v>
      </c>
      <c r="H63" s="60" t="s">
        <v>118</v>
      </c>
      <c r="I63" s="60" t="s">
        <v>118</v>
      </c>
      <c r="J63" s="60" t="s">
        <v>117</v>
      </c>
      <c r="K63" s="60" t="s">
        <v>118</v>
      </c>
      <c r="L63" s="60" t="s">
        <v>117</v>
      </c>
      <c r="M63" s="60" t="s">
        <v>117</v>
      </c>
      <c r="N63" s="60" t="s">
        <v>118</v>
      </c>
      <c r="O63" s="60" t="s">
        <v>118</v>
      </c>
      <c r="P63" s="60" t="s">
        <v>125</v>
      </c>
      <c r="Q63" s="60" t="s">
        <v>118</v>
      </c>
      <c r="R63" s="60" t="s">
        <v>118</v>
      </c>
      <c r="S63" s="60" t="s">
        <v>117</v>
      </c>
      <c r="T63" s="60" t="s">
        <v>117</v>
      </c>
      <c r="U63" s="60" t="s">
        <v>117</v>
      </c>
      <c r="V63" s="60" t="s">
        <v>118</v>
      </c>
      <c r="W63" s="60" t="s">
        <v>118</v>
      </c>
      <c r="X63" s="60" t="s">
        <v>118</v>
      </c>
      <c r="Y63" s="60" t="s">
        <v>117</v>
      </c>
      <c r="Z63" s="60" t="s">
        <v>117</v>
      </c>
      <c r="AA63" s="60" t="s">
        <v>117</v>
      </c>
      <c r="AB63" s="60" t="s">
        <v>118</v>
      </c>
      <c r="AC63" s="60" t="s">
        <v>125</v>
      </c>
      <c r="AD63" s="60" t="s">
        <v>125</v>
      </c>
      <c r="AE63" s="60" t="s">
        <v>125</v>
      </c>
      <c r="AF63" s="60" t="s">
        <v>125</v>
      </c>
      <c r="AG63" s="60" t="s">
        <v>118</v>
      </c>
      <c r="AH63" s="85">
        <v>10312000</v>
      </c>
      <c r="AI63" s="85">
        <v>15726000</v>
      </c>
      <c r="AJ63" s="85">
        <v>2630000</v>
      </c>
      <c r="AK63" s="49">
        <v>2018000</v>
      </c>
      <c r="AL63" s="49">
        <v>30686000</v>
      </c>
      <c r="AM63" s="24">
        <v>31499237.582864188</v>
      </c>
      <c r="AN63" s="24">
        <v>2584000</v>
      </c>
      <c r="AO63" s="49">
        <f t="shared" si="6"/>
        <v>34083237.582864188</v>
      </c>
      <c r="AP63" s="49">
        <v>31167000</v>
      </c>
      <c r="AQ63" s="49">
        <v>36165000</v>
      </c>
      <c r="AR63" s="164">
        <f t="shared" si="14"/>
        <v>0.16036192126287419</v>
      </c>
      <c r="AS63" s="49">
        <v>2584000</v>
      </c>
      <c r="AT63" s="49">
        <v>2127000</v>
      </c>
      <c r="AU63" s="164">
        <f t="shared" si="12"/>
        <v>-0.17685758513931893</v>
      </c>
      <c r="AV63" s="26">
        <f t="shared" si="15"/>
        <v>36550515.839968018</v>
      </c>
      <c r="AW63" s="165">
        <f t="shared" si="16"/>
        <v>2127000</v>
      </c>
      <c r="AX63" s="49">
        <f t="shared" si="17"/>
        <v>38677515.839968018</v>
      </c>
      <c r="AY63" s="54">
        <v>28437000</v>
      </c>
      <c r="AZ63" s="24">
        <v>14674000</v>
      </c>
      <c r="BA63" s="24">
        <v>18948784.424114473</v>
      </c>
      <c r="BB63" s="49">
        <v>21119000</v>
      </c>
      <c r="BC63" s="49">
        <v>21855000</v>
      </c>
      <c r="BD63" s="166">
        <v>2.4245423057892124E-2</v>
      </c>
      <c r="BE63" s="166">
        <v>2.3188405797101463E-2</v>
      </c>
      <c r="BF63" s="49">
        <f t="shared" si="10"/>
        <v>20854086.40226629</v>
      </c>
      <c r="BG63" s="40">
        <f t="shared" si="11"/>
        <v>-1.2543851400810158E-2</v>
      </c>
      <c r="BH63" s="6">
        <f t="shared" si="19"/>
        <v>18711093.688072395</v>
      </c>
      <c r="BI63" s="24"/>
      <c r="BJ63" s="24">
        <v>1677000</v>
      </c>
      <c r="BK63" s="24">
        <v>1482480.6339797475</v>
      </c>
      <c r="BL63" s="24"/>
      <c r="BM63" s="38">
        <v>270880176.21963495</v>
      </c>
      <c r="BN63" s="3">
        <v>758290360.78153348</v>
      </c>
      <c r="BO63" s="54">
        <v>716903049.401196</v>
      </c>
      <c r="BP63" s="53">
        <v>622170000</v>
      </c>
      <c r="BQ63" s="86">
        <v>746589999.99999988</v>
      </c>
      <c r="BR63" s="86">
        <f t="shared" si="5"/>
        <v>684380000</v>
      </c>
      <c r="BS63" s="53">
        <v>9621765.0960318539</v>
      </c>
      <c r="BT63" s="54">
        <v>23000</v>
      </c>
      <c r="BU63" s="54">
        <v>22426</v>
      </c>
      <c r="BV63" s="53">
        <f t="shared" si="9"/>
        <v>22713</v>
      </c>
      <c r="BW63" s="57">
        <v>1.7376470711863101E-2</v>
      </c>
      <c r="BX63" s="83">
        <f t="shared" si="18"/>
        <v>38082.476256366397</v>
      </c>
    </row>
    <row r="64" spans="1:76" ht="15.5" hidden="1" x14ac:dyDescent="0.35">
      <c r="A64" s="26" t="s">
        <v>201</v>
      </c>
      <c r="B64" t="s">
        <v>120</v>
      </c>
      <c r="C64" t="s">
        <v>121</v>
      </c>
      <c r="D64" t="s">
        <v>122</v>
      </c>
      <c r="E64" s="60" t="s">
        <v>123</v>
      </c>
      <c r="F64" s="60" t="s">
        <v>124</v>
      </c>
      <c r="G64" s="60" t="s">
        <v>124</v>
      </c>
      <c r="H64" s="60" t="s">
        <v>124</v>
      </c>
      <c r="I64" s="60" t="s">
        <v>125</v>
      </c>
      <c r="J64" s="60" t="s">
        <v>125</v>
      </c>
      <c r="K64" s="60" t="s">
        <v>125</v>
      </c>
      <c r="L64" s="60" t="s">
        <v>118</v>
      </c>
      <c r="M64" s="60" t="s">
        <v>118</v>
      </c>
      <c r="N64" s="60" t="s">
        <v>124</v>
      </c>
      <c r="O64" s="60" t="s">
        <v>126</v>
      </c>
      <c r="P64" s="60" t="s">
        <v>127</v>
      </c>
      <c r="Q64" s="60" t="s">
        <v>125</v>
      </c>
      <c r="R64" s="60" t="s">
        <v>117</v>
      </c>
      <c r="S64" s="60" t="s">
        <v>125</v>
      </c>
      <c r="T64" s="60" t="s">
        <v>125</v>
      </c>
      <c r="U64" s="60" t="s">
        <v>124</v>
      </c>
      <c r="V64" s="60" t="s">
        <v>125</v>
      </c>
      <c r="W64" s="60" t="s">
        <v>125</v>
      </c>
      <c r="X64" s="60" t="s">
        <v>124</v>
      </c>
      <c r="Y64" s="60" t="s">
        <v>125</v>
      </c>
      <c r="Z64" s="60" t="s">
        <v>125</v>
      </c>
      <c r="AA64" s="60" t="s">
        <v>124</v>
      </c>
      <c r="AB64" s="60" t="s">
        <v>124</v>
      </c>
      <c r="AC64" s="60" t="s">
        <v>128</v>
      </c>
      <c r="AD64" s="60" t="s">
        <v>128</v>
      </c>
      <c r="AE64" s="60" t="s">
        <v>129</v>
      </c>
      <c r="AF64" s="60" t="s">
        <v>128</v>
      </c>
      <c r="AG64" s="60" t="s">
        <v>133</v>
      </c>
      <c r="AH64" s="85">
        <v>10077000</v>
      </c>
      <c r="AI64" s="85">
        <v>9960000</v>
      </c>
      <c r="AJ64" s="85">
        <v>2021000</v>
      </c>
      <c r="AK64" s="49">
        <v>3000</v>
      </c>
      <c r="AL64" s="49">
        <v>22061000</v>
      </c>
      <c r="AM64" s="24">
        <v>25510926.606334843</v>
      </c>
      <c r="AN64" s="24">
        <v>0</v>
      </c>
      <c r="AO64" s="49">
        <f t="shared" si="6"/>
        <v>25510926.606334843</v>
      </c>
      <c r="AP64" s="49">
        <v>25073000</v>
      </c>
      <c r="AQ64" s="49">
        <v>25497000</v>
      </c>
      <c r="AR64" s="164">
        <f t="shared" si="14"/>
        <v>1.6910620986718694E-2</v>
      </c>
      <c r="AS64" s="49">
        <v>0</v>
      </c>
      <c r="AT64" s="49">
        <v>0</v>
      </c>
      <c r="AU64" s="164">
        <f t="shared" si="12"/>
        <v>0</v>
      </c>
      <c r="AV64" s="26">
        <f t="shared" si="15"/>
        <v>25942332.217194568</v>
      </c>
      <c r="AW64" s="165">
        <f t="shared" si="16"/>
        <v>0</v>
      </c>
      <c r="AX64" s="49">
        <f t="shared" si="17"/>
        <v>25942332.217194568</v>
      </c>
      <c r="AY64" s="54">
        <v>20252000</v>
      </c>
      <c r="AZ64" s="24">
        <v>10869506.178599998</v>
      </c>
      <c r="BA64" s="24">
        <v>12776718.508092891</v>
      </c>
      <c r="BB64" s="49">
        <v>12974000</v>
      </c>
      <c r="BC64" s="49">
        <v>11839000</v>
      </c>
      <c r="BD64" s="166">
        <v>2.9000000000000001E-2</v>
      </c>
      <c r="BE64" s="166">
        <v>2.5000000000000001E-2</v>
      </c>
      <c r="BF64" s="49">
        <f t="shared" si="10"/>
        <v>11224726.824527722</v>
      </c>
      <c r="BG64" s="40">
        <f t="shared" si="11"/>
        <v>-0.134829133302935</v>
      </c>
      <c r="BH64" s="6">
        <f t="shared" si="19"/>
        <v>11054044.625191158</v>
      </c>
      <c r="BI64" s="24"/>
      <c r="BJ64" s="24">
        <v>2481000</v>
      </c>
      <c r="BK64" s="24">
        <v>2537761.625579244</v>
      </c>
      <c r="BL64" s="24"/>
      <c r="BM64" s="38">
        <v>878889000</v>
      </c>
      <c r="BN64" s="3">
        <v>947230847.76671886</v>
      </c>
      <c r="BO64" s="54">
        <v>930576583.29929638</v>
      </c>
      <c r="BP64" s="53">
        <v>831929855.5098896</v>
      </c>
      <c r="BQ64" s="86">
        <v>1100635884.5348566</v>
      </c>
      <c r="BR64" s="86">
        <f t="shared" si="5"/>
        <v>966282870.02237308</v>
      </c>
      <c r="BS64" s="53">
        <v>13841281.816553026</v>
      </c>
      <c r="BT64" s="54">
        <v>44556</v>
      </c>
      <c r="BU64" s="54">
        <v>36087</v>
      </c>
      <c r="BV64" s="53">
        <f t="shared" si="9"/>
        <v>40321.5</v>
      </c>
      <c r="BW64" s="57">
        <v>5.4531533357162765E-3</v>
      </c>
      <c r="BX64" s="83">
        <f t="shared" si="18"/>
        <v>47467.012082319263</v>
      </c>
    </row>
    <row r="65" spans="1:76" ht="15.5" hidden="1" x14ac:dyDescent="0.35">
      <c r="A65" s="26" t="s">
        <v>202</v>
      </c>
      <c r="B65" t="s">
        <v>116</v>
      </c>
      <c r="C65" t="s">
        <v>114</v>
      </c>
      <c r="D65" t="s">
        <v>136</v>
      </c>
      <c r="E65" s="60" t="s">
        <v>124</v>
      </c>
      <c r="F65" s="60" t="s">
        <v>125</v>
      </c>
      <c r="G65" s="60" t="s">
        <v>125</v>
      </c>
      <c r="H65" s="60" t="s">
        <v>125</v>
      </c>
      <c r="I65" s="60" t="s">
        <v>118</v>
      </c>
      <c r="J65" s="60" t="s">
        <v>118</v>
      </c>
      <c r="K65" s="60" t="s">
        <v>125</v>
      </c>
      <c r="L65" s="60" t="s">
        <v>118</v>
      </c>
      <c r="M65" s="60" t="s">
        <v>117</v>
      </c>
      <c r="N65" s="60" t="s">
        <v>125</v>
      </c>
      <c r="O65" s="60" t="s">
        <v>137</v>
      </c>
      <c r="P65" s="60" t="s">
        <v>138</v>
      </c>
      <c r="Q65" s="60" t="s">
        <v>125</v>
      </c>
      <c r="R65" s="60" t="s">
        <v>118</v>
      </c>
      <c r="S65" s="60" t="s">
        <v>118</v>
      </c>
      <c r="T65" s="60" t="s">
        <v>118</v>
      </c>
      <c r="U65" s="60" t="s">
        <v>118</v>
      </c>
      <c r="V65" s="60" t="s">
        <v>118</v>
      </c>
      <c r="W65" s="60" t="s">
        <v>118</v>
      </c>
      <c r="X65" s="60" t="s">
        <v>118</v>
      </c>
      <c r="Y65" s="60" t="s">
        <v>118</v>
      </c>
      <c r="Z65" s="60" t="s">
        <v>118</v>
      </c>
      <c r="AA65" s="60" t="s">
        <v>118</v>
      </c>
      <c r="AB65" s="60" t="s">
        <v>125</v>
      </c>
      <c r="AC65" s="60" t="s">
        <v>138</v>
      </c>
      <c r="AD65" s="60" t="s">
        <v>138</v>
      </c>
      <c r="AE65" s="60" t="s">
        <v>133</v>
      </c>
      <c r="AF65" s="60" t="s">
        <v>138</v>
      </c>
      <c r="AG65" s="60" t="s">
        <v>126</v>
      </c>
      <c r="AH65" s="85">
        <v>6922490.4199999999</v>
      </c>
      <c r="AI65" s="85">
        <v>7633000</v>
      </c>
      <c r="AJ65" s="85">
        <v>2983000</v>
      </c>
      <c r="AK65" s="85"/>
      <c r="AL65" s="49">
        <v>17538490.420000002</v>
      </c>
      <c r="AM65" s="24">
        <v>18089000</v>
      </c>
      <c r="AN65" s="24">
        <v>0</v>
      </c>
      <c r="AO65" s="49">
        <f t="shared" si="6"/>
        <v>18089000</v>
      </c>
      <c r="AP65" s="49">
        <v>18123000</v>
      </c>
      <c r="AQ65" s="49">
        <v>20258000</v>
      </c>
      <c r="AR65" s="164">
        <f t="shared" si="14"/>
        <v>0.11780610274237158</v>
      </c>
      <c r="AS65" s="49">
        <v>0</v>
      </c>
      <c r="AT65" s="49">
        <v>0</v>
      </c>
      <c r="AU65" s="164">
        <f t="shared" si="12"/>
        <v>0</v>
      </c>
      <c r="AV65" s="26">
        <f t="shared" si="15"/>
        <v>20219994.592506759</v>
      </c>
      <c r="AW65" s="165">
        <f t="shared" si="16"/>
        <v>0</v>
      </c>
      <c r="AX65" s="49">
        <f t="shared" si="17"/>
        <v>20219994.592506759</v>
      </c>
      <c r="AY65" s="54">
        <v>19064000</v>
      </c>
      <c r="AZ65" s="24">
        <v>12242945.311289145</v>
      </c>
      <c r="BA65" s="24">
        <v>13172270</v>
      </c>
      <c r="BB65" s="49">
        <v>13825303.262956666</v>
      </c>
      <c r="BC65" s="49">
        <v>15961985.358711727</v>
      </c>
      <c r="BD65" s="166">
        <v>2.9000000000000001E-2</v>
      </c>
      <c r="BE65" s="166">
        <v>2.5000000000000001E-2</v>
      </c>
      <c r="BF65" s="49">
        <f t="shared" si="10"/>
        <v>15133788.76836306</v>
      </c>
      <c r="BG65" s="40">
        <f t="shared" si="11"/>
        <v>9.464425340399818E-2</v>
      </c>
      <c r="BH65" s="6">
        <f t="shared" si="19"/>
        <v>14418949.659785884</v>
      </c>
      <c r="BI65" s="24"/>
      <c r="BJ65" s="24">
        <v>416000</v>
      </c>
      <c r="BK65" s="24">
        <v>1381210</v>
      </c>
      <c r="BL65" s="24"/>
      <c r="BM65" s="38">
        <v>313667578.18545127</v>
      </c>
      <c r="BN65" s="3">
        <v>627232515.44005239</v>
      </c>
      <c r="BO65" s="54">
        <v>701838470.00394499</v>
      </c>
      <c r="BP65" s="53">
        <v>754910907.35562003</v>
      </c>
      <c r="BQ65" s="86">
        <v>1705784364.0343697</v>
      </c>
      <c r="BR65" s="86">
        <f t="shared" si="5"/>
        <v>1230347635.6949949</v>
      </c>
      <c r="BS65" s="53">
        <v>19300238.873326648</v>
      </c>
      <c r="BT65" s="54">
        <v>42000</v>
      </c>
      <c r="BU65" s="54">
        <v>42000</v>
      </c>
      <c r="BV65" s="53">
        <f t="shared" si="9"/>
        <v>42000</v>
      </c>
      <c r="BW65" s="57">
        <v>1.5246008397444832E-2</v>
      </c>
      <c r="BX65" s="83">
        <f t="shared" si="18"/>
        <v>66128.399312564172</v>
      </c>
    </row>
    <row r="66" spans="1:76" ht="15.5" x14ac:dyDescent="0.35">
      <c r="A66" s="26" t="s">
        <v>156</v>
      </c>
      <c r="B66" t="s">
        <v>116</v>
      </c>
      <c r="C66" t="s">
        <v>121</v>
      </c>
      <c r="D66" t="s">
        <v>155</v>
      </c>
      <c r="E66" s="60" t="s">
        <v>118</v>
      </c>
      <c r="F66" s="60" t="s">
        <v>118</v>
      </c>
      <c r="G66" s="60" t="s">
        <v>118</v>
      </c>
      <c r="H66" s="60" t="s">
        <v>118</v>
      </c>
      <c r="I66" s="60" t="s">
        <v>118</v>
      </c>
      <c r="J66" s="60" t="s">
        <v>118</v>
      </c>
      <c r="K66" s="60" t="s">
        <v>118</v>
      </c>
      <c r="L66" s="60" t="s">
        <v>117</v>
      </c>
      <c r="M66" s="60" t="s">
        <v>117</v>
      </c>
      <c r="N66" s="60" t="s">
        <v>118</v>
      </c>
      <c r="O66" s="60" t="s">
        <v>118</v>
      </c>
      <c r="P66" s="60" t="s">
        <v>125</v>
      </c>
      <c r="Q66" s="60" t="s">
        <v>118</v>
      </c>
      <c r="R66" s="60" t="s">
        <v>118</v>
      </c>
      <c r="S66" s="60" t="s">
        <v>117</v>
      </c>
      <c r="T66" s="60" t="s">
        <v>117</v>
      </c>
      <c r="U66" s="60" t="s">
        <v>117</v>
      </c>
      <c r="V66" s="60" t="s">
        <v>118</v>
      </c>
      <c r="W66" s="60" t="s">
        <v>118</v>
      </c>
      <c r="X66" s="60" t="s">
        <v>118</v>
      </c>
      <c r="Y66" s="60" t="s">
        <v>117</v>
      </c>
      <c r="Z66" s="60" t="s">
        <v>117</v>
      </c>
      <c r="AA66" s="60" t="s">
        <v>117</v>
      </c>
      <c r="AB66" s="60" t="s">
        <v>118</v>
      </c>
      <c r="AC66" s="60" t="s">
        <v>125</v>
      </c>
      <c r="AD66" s="60" t="s">
        <v>125</v>
      </c>
      <c r="AE66" s="60" t="s">
        <v>125</v>
      </c>
      <c r="AF66" s="60" t="s">
        <v>125</v>
      </c>
      <c r="AG66" s="60" t="s">
        <v>118</v>
      </c>
      <c r="AH66" s="85">
        <v>10284000</v>
      </c>
      <c r="AI66" s="85">
        <v>27843000</v>
      </c>
      <c r="AJ66" s="85">
        <v>1860000</v>
      </c>
      <c r="AK66" s="49">
        <v>9327000</v>
      </c>
      <c r="AL66" s="49">
        <v>49314000</v>
      </c>
      <c r="AM66" s="24">
        <v>31875000</v>
      </c>
      <c r="AN66" s="24">
        <v>9831000</v>
      </c>
      <c r="AO66" s="49">
        <f t="shared" si="6"/>
        <v>41706000</v>
      </c>
      <c r="AP66" s="49">
        <v>31065000</v>
      </c>
      <c r="AQ66" s="49">
        <v>37981000</v>
      </c>
      <c r="AR66" s="164">
        <f t="shared" si="14"/>
        <v>0.22262996941896018</v>
      </c>
      <c r="AS66" s="49">
        <v>5827000</v>
      </c>
      <c r="AT66" s="49">
        <v>5333000</v>
      </c>
      <c r="AU66" s="164">
        <f t="shared" si="12"/>
        <v>-8.477775870945603E-2</v>
      </c>
      <c r="AV66" s="26">
        <f t="shared" si="15"/>
        <v>38971330.275229357</v>
      </c>
      <c r="AW66" s="165">
        <f t="shared" si="16"/>
        <v>8997549.8541273382</v>
      </c>
      <c r="AX66" s="49">
        <f t="shared" si="17"/>
        <v>47968880.129356697</v>
      </c>
      <c r="AY66" s="54">
        <v>29890000</v>
      </c>
      <c r="AZ66" s="24">
        <v>15738150.289999999</v>
      </c>
      <c r="BA66" s="24">
        <v>29866000</v>
      </c>
      <c r="BB66" s="49">
        <v>25238000</v>
      </c>
      <c r="BC66" s="49">
        <v>32817000</v>
      </c>
      <c r="BD66" s="166">
        <v>3.5000000000000003E-2</v>
      </c>
      <c r="BE66" s="166">
        <v>2.5999999999999999E-2</v>
      </c>
      <c r="BF66" s="49">
        <f t="shared" si="10"/>
        <v>30903748.905274462</v>
      </c>
      <c r="BG66" s="40">
        <f t="shared" si="11"/>
        <v>0.22449278489874236</v>
      </c>
      <c r="BH66" s="6">
        <f t="shared" si="19"/>
        <v>36570701.513785839</v>
      </c>
      <c r="BI66" s="24"/>
      <c r="BJ66" s="24">
        <v>0</v>
      </c>
      <c r="BK66" s="24">
        <v>0</v>
      </c>
      <c r="BL66" s="24"/>
      <c r="BM66" s="38">
        <v>422586893</v>
      </c>
      <c r="BN66" s="3">
        <v>1531076367.9369352</v>
      </c>
      <c r="BO66" s="54">
        <v>1433824160.838932</v>
      </c>
      <c r="BP66" s="53">
        <v>475413390.99999988</v>
      </c>
      <c r="BQ66" s="86">
        <v>855744103.80000007</v>
      </c>
      <c r="BR66" s="86">
        <f t="shared" si="5"/>
        <v>665578747.39999998</v>
      </c>
      <c r="BS66" s="53">
        <v>10071614.235538008</v>
      </c>
      <c r="BT66" s="54">
        <v>42303.600000000006</v>
      </c>
      <c r="BU66" s="54">
        <v>32310.9</v>
      </c>
      <c r="BV66" s="53">
        <f t="shared" si="9"/>
        <v>37307.25</v>
      </c>
      <c r="BW66" s="57">
        <v>2.4676785518339406E-2</v>
      </c>
      <c r="BX66" s="53">
        <f t="shared" si="18"/>
        <v>77517.570560918772</v>
      </c>
    </row>
    <row r="67" spans="1:76" ht="15.5" hidden="1" x14ac:dyDescent="0.35">
      <c r="A67" s="26" t="s">
        <v>203</v>
      </c>
      <c r="B67" t="s">
        <v>120</v>
      </c>
      <c r="C67" t="s">
        <v>121</v>
      </c>
      <c r="D67" t="s">
        <v>122</v>
      </c>
      <c r="E67" s="60" t="s">
        <v>123</v>
      </c>
      <c r="F67" s="60" t="s">
        <v>124</v>
      </c>
      <c r="G67" s="60" t="s">
        <v>124</v>
      </c>
      <c r="H67" s="60" t="s">
        <v>124</v>
      </c>
      <c r="I67" s="60" t="s">
        <v>125</v>
      </c>
      <c r="J67" s="60" t="s">
        <v>125</v>
      </c>
      <c r="K67" s="60" t="s">
        <v>125</v>
      </c>
      <c r="L67" s="60" t="s">
        <v>118</v>
      </c>
      <c r="M67" s="60" t="s">
        <v>118</v>
      </c>
      <c r="N67" s="60" t="s">
        <v>124</v>
      </c>
      <c r="O67" s="60" t="s">
        <v>126</v>
      </c>
      <c r="P67" s="60" t="s">
        <v>127</v>
      </c>
      <c r="Q67" s="60" t="s">
        <v>125</v>
      </c>
      <c r="R67" s="60" t="s">
        <v>117</v>
      </c>
      <c r="S67" s="60" t="s">
        <v>125</v>
      </c>
      <c r="T67" s="60" t="s">
        <v>125</v>
      </c>
      <c r="U67" s="60" t="s">
        <v>124</v>
      </c>
      <c r="V67" s="60" t="s">
        <v>125</v>
      </c>
      <c r="W67" s="60" t="s">
        <v>125</v>
      </c>
      <c r="X67" s="60" t="s">
        <v>124</v>
      </c>
      <c r="Y67" s="60" t="s">
        <v>125</v>
      </c>
      <c r="Z67" s="60" t="s">
        <v>125</v>
      </c>
      <c r="AA67" s="60" t="s">
        <v>124</v>
      </c>
      <c r="AB67" s="60" t="s">
        <v>124</v>
      </c>
      <c r="AC67" s="60" t="s">
        <v>128</v>
      </c>
      <c r="AD67" s="60" t="s">
        <v>128</v>
      </c>
      <c r="AE67" s="60" t="s">
        <v>129</v>
      </c>
      <c r="AF67" s="60" t="s">
        <v>128</v>
      </c>
      <c r="AG67" s="60" t="s">
        <v>133</v>
      </c>
      <c r="AH67" s="85">
        <v>7782000</v>
      </c>
      <c r="AI67" s="85">
        <v>13149000</v>
      </c>
      <c r="AJ67" s="85">
        <v>4812000</v>
      </c>
      <c r="AK67" s="85">
        <v>2975000</v>
      </c>
      <c r="AL67" s="49">
        <v>28718000</v>
      </c>
      <c r="AM67" s="24">
        <v>26327000</v>
      </c>
      <c r="AN67" s="24">
        <v>5103000</v>
      </c>
      <c r="AO67" s="49">
        <f t="shared" si="6"/>
        <v>31430000</v>
      </c>
      <c r="AP67" s="49">
        <v>25483000</v>
      </c>
      <c r="AQ67" s="49">
        <v>28822000</v>
      </c>
      <c r="AR67" s="164">
        <f t="shared" si="14"/>
        <v>0.13102852882313698</v>
      </c>
      <c r="AS67" s="49">
        <v>8972000</v>
      </c>
      <c r="AT67" s="49">
        <v>7195000</v>
      </c>
      <c r="AU67" s="164">
        <f t="shared" si="12"/>
        <v>-0.19806063308069555</v>
      </c>
      <c r="AV67" s="26">
        <f t="shared" si="15"/>
        <v>29776588.078326728</v>
      </c>
      <c r="AW67" s="165">
        <f t="shared" si="16"/>
        <v>4092296.5893892106</v>
      </c>
      <c r="AX67" s="49">
        <f t="shared" si="17"/>
        <v>33868884.667715937</v>
      </c>
      <c r="AY67" s="54">
        <v>25743000</v>
      </c>
      <c r="AZ67" s="24">
        <v>14050000</v>
      </c>
      <c r="BA67" s="24">
        <v>17015000</v>
      </c>
      <c r="BB67" s="49">
        <v>17951000</v>
      </c>
      <c r="BC67" s="49">
        <v>18204000</v>
      </c>
      <c r="BD67" s="166">
        <v>2.9000000000000001E-2</v>
      </c>
      <c r="BE67" s="166">
        <v>2.5000000000000001E-2</v>
      </c>
      <c r="BF67" s="49">
        <f t="shared" si="10"/>
        <v>17259475.218658894</v>
      </c>
      <c r="BG67" s="40">
        <f t="shared" si="11"/>
        <v>-3.8522911333135013E-2</v>
      </c>
      <c r="BH67" s="6">
        <f t="shared" si="19"/>
        <v>16359532.663666708</v>
      </c>
      <c r="BI67" s="24"/>
      <c r="BJ67" s="24">
        <v>2083000</v>
      </c>
      <c r="BK67" s="24">
        <v>1933000</v>
      </c>
      <c r="BL67" s="24"/>
      <c r="BM67" s="38">
        <v>232078549.51773992</v>
      </c>
      <c r="BN67" s="3">
        <v>1085423539.3083088</v>
      </c>
      <c r="BO67" s="54">
        <v>1103810755.3215442</v>
      </c>
      <c r="BP67" s="53">
        <v>759742481.87999916</v>
      </c>
      <c r="BQ67" s="86">
        <v>1519484963.7599983</v>
      </c>
      <c r="BR67" s="86">
        <f t="shared" si="5"/>
        <v>1139613722.8199987</v>
      </c>
      <c r="BS67" s="53">
        <v>17543664.743429486</v>
      </c>
      <c r="BT67" s="54">
        <v>51970</v>
      </c>
      <c r="BU67" s="54">
        <v>45170</v>
      </c>
      <c r="BV67" s="53">
        <f t="shared" si="9"/>
        <v>48570</v>
      </c>
      <c r="BW67" s="57">
        <v>2.4949913630393006E-2</v>
      </c>
      <c r="BX67" s="83">
        <f t="shared" si="18"/>
        <v>101729.61453766606</v>
      </c>
    </row>
    <row r="68" spans="1:76" ht="15.5" hidden="1" x14ac:dyDescent="0.35">
      <c r="A68" s="26" t="s">
        <v>204</v>
      </c>
      <c r="B68" t="s">
        <v>120</v>
      </c>
      <c r="C68" t="s">
        <v>131</v>
      </c>
      <c r="D68" t="s">
        <v>205</v>
      </c>
      <c r="E68" s="60" t="s">
        <v>123</v>
      </c>
      <c r="F68" s="60" t="s">
        <v>124</v>
      </c>
      <c r="G68" s="60" t="s">
        <v>124</v>
      </c>
      <c r="H68" s="60" t="s">
        <v>124</v>
      </c>
      <c r="I68" s="60" t="s">
        <v>125</v>
      </c>
      <c r="J68" s="60" t="s">
        <v>125</v>
      </c>
      <c r="K68" s="60" t="s">
        <v>125</v>
      </c>
      <c r="L68" s="60" t="s">
        <v>118</v>
      </c>
      <c r="M68" s="60" t="s">
        <v>118</v>
      </c>
      <c r="N68" s="60" t="s">
        <v>124</v>
      </c>
      <c r="O68" s="60" t="s">
        <v>126</v>
      </c>
      <c r="P68" s="60" t="s">
        <v>127</v>
      </c>
      <c r="Q68" s="60" t="s">
        <v>125</v>
      </c>
      <c r="R68" s="60" t="s">
        <v>117</v>
      </c>
      <c r="S68" s="60" t="s">
        <v>125</v>
      </c>
      <c r="T68" s="60" t="s">
        <v>125</v>
      </c>
      <c r="U68" s="60" t="s">
        <v>124</v>
      </c>
      <c r="V68" s="60" t="s">
        <v>125</v>
      </c>
      <c r="W68" s="60" t="s">
        <v>125</v>
      </c>
      <c r="X68" s="60" t="s">
        <v>124</v>
      </c>
      <c r="Y68" s="60" t="s">
        <v>125</v>
      </c>
      <c r="Z68" s="60" t="s">
        <v>125</v>
      </c>
      <c r="AA68" s="60" t="s">
        <v>124</v>
      </c>
      <c r="AB68" s="60" t="s">
        <v>124</v>
      </c>
      <c r="AC68" s="60" t="s">
        <v>128</v>
      </c>
      <c r="AD68" s="60" t="s">
        <v>128</v>
      </c>
      <c r="AE68" s="60" t="s">
        <v>129</v>
      </c>
      <c r="AF68" s="60" t="s">
        <v>128</v>
      </c>
      <c r="AG68" s="60" t="s">
        <v>133</v>
      </c>
      <c r="AH68" s="85">
        <v>2347000</v>
      </c>
      <c r="AI68" s="85">
        <v>619000</v>
      </c>
      <c r="AJ68" s="85">
        <v>128000</v>
      </c>
      <c r="AK68" s="85"/>
      <c r="AL68" s="49">
        <v>3094000</v>
      </c>
      <c r="AM68" s="24">
        <v>3893112.7434232999</v>
      </c>
      <c r="AN68" s="24">
        <v>42000</v>
      </c>
      <c r="AO68" s="49">
        <f t="shared" si="6"/>
        <v>3935112.7434232999</v>
      </c>
      <c r="AP68" s="49">
        <v>3529000</v>
      </c>
      <c r="AQ68" s="49">
        <v>4127000</v>
      </c>
      <c r="AR68" s="164">
        <f t="shared" si="14"/>
        <v>0.16945310286200055</v>
      </c>
      <c r="AS68" s="49">
        <v>42000</v>
      </c>
      <c r="AT68" s="49">
        <v>44000</v>
      </c>
      <c r="AU68" s="164">
        <f t="shared" si="12"/>
        <v>4.7619047619047672E-2</v>
      </c>
      <c r="AV68" s="26">
        <f t="shared" si="15"/>
        <v>4552812.7775879735</v>
      </c>
      <c r="AW68" s="165">
        <f t="shared" si="16"/>
        <v>44000</v>
      </c>
      <c r="AX68" s="49">
        <f t="shared" si="17"/>
        <v>4596812.7775879735</v>
      </c>
      <c r="AY68" s="54">
        <v>3043000</v>
      </c>
      <c r="AZ68" s="24">
        <v>2146000</v>
      </c>
      <c r="BA68" s="24">
        <v>3536156.9317382122</v>
      </c>
      <c r="BB68" s="49">
        <v>2736000</v>
      </c>
      <c r="BC68" s="49">
        <v>2909000</v>
      </c>
      <c r="BD68" s="166">
        <v>3.4000000000000002E-2</v>
      </c>
      <c r="BE68" s="166">
        <v>2.1000000000000001E-2</v>
      </c>
      <c r="BF68" s="49">
        <f t="shared" si="10"/>
        <v>2755481.1246227669</v>
      </c>
      <c r="BG68" s="40">
        <f t="shared" si="11"/>
        <v>7.1202940872685527E-3</v>
      </c>
      <c r="BH68" s="6">
        <f t="shared" si="19"/>
        <v>3561335.4090309218</v>
      </c>
      <c r="BI68" s="24"/>
      <c r="BJ68" s="24">
        <v>0</v>
      </c>
      <c r="BK68" s="24">
        <v>59584</v>
      </c>
      <c r="BL68" s="24"/>
      <c r="BM68" s="38">
        <v>12169167.494034663</v>
      </c>
      <c r="BN68" s="3">
        <v>341705000</v>
      </c>
      <c r="BO68" s="54">
        <v>244075000</v>
      </c>
      <c r="BP68" s="53">
        <v>61344137.999999985</v>
      </c>
      <c r="BQ68" s="86">
        <v>75463566.800000027</v>
      </c>
      <c r="BR68" s="86">
        <f t="shared" si="5"/>
        <v>68403852.400000006</v>
      </c>
      <c r="BS68" s="53">
        <v>966333.07229369169</v>
      </c>
      <c r="BT68" s="54">
        <v>6569</v>
      </c>
      <c r="BU68" s="54">
        <v>3194</v>
      </c>
      <c r="BV68" s="53">
        <f t="shared" si="9"/>
        <v>4881.5</v>
      </c>
      <c r="BW68" s="57">
        <v>7.2358865554094098E-3</v>
      </c>
      <c r="BX68" s="83">
        <f t="shared" si="18"/>
        <v>6060.2287304020883</v>
      </c>
    </row>
    <row r="69" spans="1:76" ht="15.5" x14ac:dyDescent="0.35">
      <c r="A69" s="26" t="s">
        <v>206</v>
      </c>
      <c r="B69" t="s">
        <v>116</v>
      </c>
      <c r="C69" t="s">
        <v>121</v>
      </c>
      <c r="D69" t="s">
        <v>156</v>
      </c>
      <c r="E69" s="60" t="s">
        <v>118</v>
      </c>
      <c r="F69" s="60" t="s">
        <v>118</v>
      </c>
      <c r="G69" s="60" t="s">
        <v>118</v>
      </c>
      <c r="H69" s="60" t="s">
        <v>118</v>
      </c>
      <c r="I69" s="60" t="s">
        <v>118</v>
      </c>
      <c r="J69" s="60" t="s">
        <v>118</v>
      </c>
      <c r="K69" s="60" t="s">
        <v>118</v>
      </c>
      <c r="L69" s="60" t="s">
        <v>117</v>
      </c>
      <c r="M69" s="60" t="s">
        <v>117</v>
      </c>
      <c r="N69" s="60" t="s">
        <v>118</v>
      </c>
      <c r="O69" s="60" t="s">
        <v>118</v>
      </c>
      <c r="P69" s="60" t="s">
        <v>125</v>
      </c>
      <c r="Q69" s="60" t="s">
        <v>118</v>
      </c>
      <c r="R69" s="60" t="s">
        <v>118</v>
      </c>
      <c r="S69" s="60" t="s">
        <v>117</v>
      </c>
      <c r="T69" s="60" t="s">
        <v>117</v>
      </c>
      <c r="U69" s="60" t="s">
        <v>117</v>
      </c>
      <c r="V69" s="60" t="s">
        <v>118</v>
      </c>
      <c r="W69" s="60" t="s">
        <v>118</v>
      </c>
      <c r="X69" s="60" t="s">
        <v>118</v>
      </c>
      <c r="Y69" s="60" t="s">
        <v>118</v>
      </c>
      <c r="Z69" s="60" t="s">
        <v>118</v>
      </c>
      <c r="AA69" s="60" t="s">
        <v>118</v>
      </c>
      <c r="AB69" s="60" t="s">
        <v>118</v>
      </c>
      <c r="AC69" s="60" t="s">
        <v>125</v>
      </c>
      <c r="AD69" s="60" t="s">
        <v>125</v>
      </c>
      <c r="AE69" s="60" t="s">
        <v>125</v>
      </c>
      <c r="AF69" s="60" t="s">
        <v>125</v>
      </c>
      <c r="AG69" s="60" t="s">
        <v>118</v>
      </c>
      <c r="AH69" s="85">
        <v>11612000</v>
      </c>
      <c r="AI69" s="85">
        <v>8476000</v>
      </c>
      <c r="AJ69" s="85">
        <v>3705000</v>
      </c>
      <c r="AK69" s="85">
        <v>3845000</v>
      </c>
      <c r="AL69" s="49">
        <v>27638000</v>
      </c>
      <c r="AM69" s="24">
        <v>29294000</v>
      </c>
      <c r="AN69" s="24">
        <v>2581000</v>
      </c>
      <c r="AO69" s="49">
        <f t="shared" si="6"/>
        <v>31875000</v>
      </c>
      <c r="AP69" s="49">
        <v>29014000</v>
      </c>
      <c r="AQ69" s="49">
        <v>33773000</v>
      </c>
      <c r="AR69" s="164">
        <f t="shared" si="14"/>
        <v>0.16402426414834226</v>
      </c>
      <c r="AS69" s="49">
        <v>14575000</v>
      </c>
      <c r="AT69" s="49">
        <v>19615000</v>
      </c>
      <c r="AU69" s="164">
        <f t="shared" si="12"/>
        <v>0.34579759862778725</v>
      </c>
      <c r="AV69" s="26">
        <f t="shared" si="15"/>
        <v>34098926.79396154</v>
      </c>
      <c r="AW69" s="165">
        <f t="shared" si="16"/>
        <v>3473503.6020583189</v>
      </c>
      <c r="AX69" s="49">
        <f t="shared" si="17"/>
        <v>37572430.396019861</v>
      </c>
      <c r="AY69" s="54">
        <v>23796000</v>
      </c>
      <c r="AZ69" s="24">
        <v>16883000</v>
      </c>
      <c r="BA69" s="24">
        <v>16968000</v>
      </c>
      <c r="BB69" s="49">
        <v>16619000</v>
      </c>
      <c r="BC69" s="49">
        <v>19183000</v>
      </c>
      <c r="BD69" s="166">
        <v>3.5999999999999997E-2</v>
      </c>
      <c r="BE69" s="166">
        <v>2.7E-2</v>
      </c>
      <c r="BF69" s="49">
        <f t="shared" si="10"/>
        <v>18029609.801761702</v>
      </c>
      <c r="BG69" s="40">
        <f t="shared" si="11"/>
        <v>8.4879343026758702E-2</v>
      </c>
      <c r="BH69" s="6">
        <f t="shared" si="19"/>
        <v>18408232.692478042</v>
      </c>
      <c r="BI69" s="24"/>
      <c r="BJ69" s="24">
        <v>240000</v>
      </c>
      <c r="BK69" s="24">
        <v>594000</v>
      </c>
      <c r="BL69" s="24"/>
      <c r="BM69" s="38">
        <v>1058108382.8982325</v>
      </c>
      <c r="BN69" s="3">
        <v>1402694877.9915466</v>
      </c>
      <c r="BO69" s="54">
        <v>1440846758.7732375</v>
      </c>
      <c r="BP69" s="53">
        <v>639226000</v>
      </c>
      <c r="BQ69" s="86">
        <v>958843000.00000012</v>
      </c>
      <c r="BR69" s="86">
        <f t="shared" si="5"/>
        <v>799034500</v>
      </c>
      <c r="BS69" s="53">
        <v>11713862.473841939</v>
      </c>
      <c r="BT69" s="54">
        <v>41508</v>
      </c>
      <c r="BU69" s="54">
        <v>39485</v>
      </c>
      <c r="BV69" s="53">
        <f t="shared" si="9"/>
        <v>40496.5</v>
      </c>
      <c r="BW69" s="57">
        <v>3.9616843919784372E-2</v>
      </c>
      <c r="BX69" s="83">
        <f t="shared" si="18"/>
        <v>129902.26103542253</v>
      </c>
    </row>
    <row r="70" spans="1:76" ht="15.5" hidden="1" x14ac:dyDescent="0.35">
      <c r="A70" s="26" t="s">
        <v>207</v>
      </c>
      <c r="B70" t="s">
        <v>116</v>
      </c>
      <c r="C70" t="s">
        <v>131</v>
      </c>
      <c r="D70" t="s">
        <v>140</v>
      </c>
      <c r="E70" s="60" t="s">
        <v>125</v>
      </c>
      <c r="F70" s="60" t="s">
        <v>125</v>
      </c>
      <c r="G70" s="60" t="s">
        <v>125</v>
      </c>
      <c r="H70" s="60" t="s">
        <v>125</v>
      </c>
      <c r="I70" s="60" t="s">
        <v>118</v>
      </c>
      <c r="J70" s="60" t="s">
        <v>118</v>
      </c>
      <c r="K70" s="60" t="s">
        <v>118</v>
      </c>
      <c r="L70" s="60" t="s">
        <v>118</v>
      </c>
      <c r="M70" s="60" t="s">
        <v>117</v>
      </c>
      <c r="N70" s="60" t="s">
        <v>125</v>
      </c>
      <c r="O70" s="60" t="s">
        <v>124</v>
      </c>
      <c r="P70" s="60" t="s">
        <v>123</v>
      </c>
      <c r="Q70" s="60" t="s">
        <v>125</v>
      </c>
      <c r="R70" s="60" t="s">
        <v>118</v>
      </c>
      <c r="S70" s="60" t="s">
        <v>118</v>
      </c>
      <c r="T70" s="60" t="s">
        <v>118</v>
      </c>
      <c r="U70" s="60" t="s">
        <v>118</v>
      </c>
      <c r="V70" s="60" t="s">
        <v>118</v>
      </c>
      <c r="W70" s="60" t="s">
        <v>118</v>
      </c>
      <c r="X70" s="60" t="s">
        <v>118</v>
      </c>
      <c r="Y70" s="60" t="s">
        <v>118</v>
      </c>
      <c r="Z70" s="60" t="s">
        <v>118</v>
      </c>
      <c r="AA70" s="60" t="s">
        <v>118</v>
      </c>
      <c r="AB70" s="60" t="s">
        <v>125</v>
      </c>
      <c r="AC70" s="60" t="s">
        <v>123</v>
      </c>
      <c r="AD70" s="60" t="s">
        <v>123</v>
      </c>
      <c r="AE70" s="60" t="s">
        <v>137</v>
      </c>
      <c r="AF70" s="60" t="s">
        <v>123</v>
      </c>
      <c r="AG70" s="60" t="s">
        <v>137</v>
      </c>
      <c r="AH70" s="85">
        <v>1597000</v>
      </c>
      <c r="AI70" s="85">
        <v>1189000</v>
      </c>
      <c r="AJ70" s="85">
        <v>417000</v>
      </c>
      <c r="AK70" s="85">
        <v>0</v>
      </c>
      <c r="AL70" s="49">
        <v>3203000</v>
      </c>
      <c r="AM70" s="24">
        <v>4425000</v>
      </c>
      <c r="AN70" s="24">
        <v>0</v>
      </c>
      <c r="AO70" s="49">
        <f t="shared" si="6"/>
        <v>4425000</v>
      </c>
      <c r="AP70" s="49">
        <v>4363000</v>
      </c>
      <c r="AQ70" s="49">
        <v>4697000</v>
      </c>
      <c r="AR70" s="164">
        <f t="shared" si="14"/>
        <v>7.6552830621132273E-2</v>
      </c>
      <c r="AS70" s="49">
        <v>0</v>
      </c>
      <c r="AT70" s="49">
        <v>0</v>
      </c>
      <c r="AU70" s="164">
        <f t="shared" si="12"/>
        <v>0</v>
      </c>
      <c r="AV70" s="26">
        <f t="shared" si="15"/>
        <v>4763746.2754985103</v>
      </c>
      <c r="AW70" s="165">
        <f t="shared" si="16"/>
        <v>0</v>
      </c>
      <c r="AX70" s="49">
        <f t="shared" si="17"/>
        <v>4763746.2754985103</v>
      </c>
      <c r="AY70" s="54">
        <v>3201000</v>
      </c>
      <c r="AZ70" s="24">
        <v>4828000</v>
      </c>
      <c r="BA70" s="24">
        <v>4437000</v>
      </c>
      <c r="BB70" s="49">
        <v>3334000</v>
      </c>
      <c r="BC70" s="49">
        <v>3607000</v>
      </c>
      <c r="BD70" s="166">
        <v>2.9000000000000001E-2</v>
      </c>
      <c r="BE70" s="166">
        <v>2.5000000000000001E-2</v>
      </c>
      <c r="BF70" s="49">
        <f t="shared" si="10"/>
        <v>3419848.7757472331</v>
      </c>
      <c r="BG70" s="40">
        <f t="shared" si="11"/>
        <v>2.5749482827604364E-2</v>
      </c>
      <c r="BH70" s="6">
        <f t="shared" si="19"/>
        <v>4551250.4553060802</v>
      </c>
      <c r="BI70" s="24"/>
      <c r="BJ70" s="24">
        <v>0</v>
      </c>
      <c r="BK70" s="24">
        <v>0</v>
      </c>
      <c r="BL70" s="24"/>
      <c r="BM70" s="38">
        <v>136089291</v>
      </c>
      <c r="BN70" s="3">
        <v>383915000</v>
      </c>
      <c r="BO70" s="54">
        <v>274225000</v>
      </c>
      <c r="BP70" s="53">
        <v>93100000</v>
      </c>
      <c r="BQ70" s="86">
        <v>111710000.00000003</v>
      </c>
      <c r="BR70" s="86">
        <f t="shared" si="5"/>
        <v>102405000.00000001</v>
      </c>
      <c r="BS70" s="53">
        <v>1439702.0805984738</v>
      </c>
      <c r="BT70" s="54">
        <v>4830</v>
      </c>
      <c r="BU70" s="54">
        <v>6139</v>
      </c>
      <c r="BV70" s="53">
        <f t="shared" si="9"/>
        <v>5484.5</v>
      </c>
      <c r="BW70" s="57">
        <v>9.1933529717347362E-4</v>
      </c>
      <c r="BX70" s="83">
        <f t="shared" si="18"/>
        <v>5637.7966308390714</v>
      </c>
    </row>
    <row r="71" spans="1:76" ht="15.5" hidden="1" x14ac:dyDescent="0.35">
      <c r="A71" s="26" t="s">
        <v>208</v>
      </c>
      <c r="B71" t="s">
        <v>120</v>
      </c>
      <c r="C71" t="s">
        <v>121</v>
      </c>
      <c r="D71" t="s">
        <v>122</v>
      </c>
      <c r="E71" s="60" t="s">
        <v>123</v>
      </c>
      <c r="F71" s="60" t="s">
        <v>124</v>
      </c>
      <c r="G71" s="60" t="s">
        <v>124</v>
      </c>
      <c r="H71" s="60" t="s">
        <v>124</v>
      </c>
      <c r="I71" s="60" t="s">
        <v>125</v>
      </c>
      <c r="J71" s="60" t="s">
        <v>125</v>
      </c>
      <c r="K71" s="60" t="s">
        <v>125</v>
      </c>
      <c r="L71" s="60" t="s">
        <v>118</v>
      </c>
      <c r="M71" s="60" t="s">
        <v>118</v>
      </c>
      <c r="N71" s="60" t="s">
        <v>124</v>
      </c>
      <c r="O71" s="60" t="s">
        <v>126</v>
      </c>
      <c r="P71" s="60" t="s">
        <v>127</v>
      </c>
      <c r="Q71" s="60" t="s">
        <v>125</v>
      </c>
      <c r="R71" s="60" t="s">
        <v>117</v>
      </c>
      <c r="S71" s="60" t="s">
        <v>125</v>
      </c>
      <c r="T71" s="60" t="s">
        <v>125</v>
      </c>
      <c r="U71" s="60" t="s">
        <v>124</v>
      </c>
      <c r="V71" s="60" t="s">
        <v>125</v>
      </c>
      <c r="W71" s="60" t="s">
        <v>125</v>
      </c>
      <c r="X71" s="60" t="s">
        <v>124</v>
      </c>
      <c r="Y71" s="60" t="s">
        <v>125</v>
      </c>
      <c r="Z71" s="60" t="s">
        <v>125</v>
      </c>
      <c r="AA71" s="60" t="s">
        <v>124</v>
      </c>
      <c r="AB71" s="60" t="s">
        <v>124</v>
      </c>
      <c r="AC71" s="60" t="s">
        <v>128</v>
      </c>
      <c r="AD71" s="60" t="s">
        <v>128</v>
      </c>
      <c r="AE71" s="60" t="s">
        <v>129</v>
      </c>
      <c r="AF71" s="60" t="s">
        <v>128</v>
      </c>
      <c r="AG71" s="60" t="s">
        <v>133</v>
      </c>
      <c r="AH71" s="85">
        <v>6493000</v>
      </c>
      <c r="AI71" s="85">
        <v>2987000</v>
      </c>
      <c r="AJ71" s="85">
        <v>491000</v>
      </c>
      <c r="AK71" s="49">
        <v>505000</v>
      </c>
      <c r="AL71" s="49">
        <v>10476000</v>
      </c>
      <c r="AM71" s="24">
        <v>11934225.490196079</v>
      </c>
      <c r="AN71" s="24">
        <v>554000</v>
      </c>
      <c r="AO71" s="49">
        <f t="shared" si="6"/>
        <v>12488225.490196079</v>
      </c>
      <c r="AP71" s="49">
        <v>12291000</v>
      </c>
      <c r="AQ71" s="49">
        <v>14042000</v>
      </c>
      <c r="AR71" s="164">
        <f t="shared" si="14"/>
        <v>0.14246196403872746</v>
      </c>
      <c r="AS71" s="49">
        <v>554000</v>
      </c>
      <c r="AT71" s="49">
        <v>554000</v>
      </c>
      <c r="AU71" s="164">
        <f t="shared" si="12"/>
        <v>0</v>
      </c>
      <c r="AV71" s="26">
        <f t="shared" si="15"/>
        <v>13634398.692810457</v>
      </c>
      <c r="AW71" s="165">
        <f t="shared" si="16"/>
        <v>554000</v>
      </c>
      <c r="AX71" s="49">
        <f t="shared" si="17"/>
        <v>14188398.692810457</v>
      </c>
      <c r="AY71" s="54">
        <v>9017000</v>
      </c>
      <c r="AZ71" s="24">
        <v>7754000</v>
      </c>
      <c r="BA71" s="24">
        <v>11387551.958714521</v>
      </c>
      <c r="BB71" s="49">
        <v>8380000</v>
      </c>
      <c r="BC71" s="49">
        <v>9122000</v>
      </c>
      <c r="BD71" s="166">
        <v>3.4000000000000002E-2</v>
      </c>
      <c r="BE71" s="166">
        <v>2.1000000000000001E-2</v>
      </c>
      <c r="BF71" s="49">
        <f t="shared" si="10"/>
        <v>8640597.7376448549</v>
      </c>
      <c r="BG71" s="40">
        <f t="shared" si="11"/>
        <v>3.1097582057858508E-2</v>
      </c>
      <c r="BH71" s="6">
        <f t="shared" si="19"/>
        <v>11741677.290188773</v>
      </c>
      <c r="BI71" s="24"/>
      <c r="BJ71" s="24">
        <v>0</v>
      </c>
      <c r="BK71" s="24">
        <v>0</v>
      </c>
      <c r="BL71" s="24"/>
      <c r="BM71" s="38">
        <v>674039999.99759996</v>
      </c>
      <c r="BN71" s="3">
        <v>1303645000</v>
      </c>
      <c r="BO71" s="54">
        <v>931175000</v>
      </c>
      <c r="BP71" s="53">
        <v>244066904.23189995</v>
      </c>
      <c r="BQ71" s="86">
        <v>660636499.69570005</v>
      </c>
      <c r="BR71" s="86">
        <f t="shared" si="5"/>
        <v>452351701.96380001</v>
      </c>
      <c r="BS71" s="53">
        <v>7280390.0389091931</v>
      </c>
      <c r="BT71" s="54">
        <v>22147</v>
      </c>
      <c r="BU71" s="54">
        <v>15100</v>
      </c>
      <c r="BV71" s="53">
        <f t="shared" si="9"/>
        <v>18623.5</v>
      </c>
      <c r="BW71" s="57">
        <v>3.0000000000000001E-3</v>
      </c>
      <c r="BX71" s="83">
        <f t="shared" si="18"/>
        <v>20374.609504165779</v>
      </c>
    </row>
    <row r="72" spans="1:76" ht="15.5" x14ac:dyDescent="0.35">
      <c r="A72" s="26" t="s">
        <v>209</v>
      </c>
      <c r="B72" t="s">
        <v>116</v>
      </c>
      <c r="C72" t="s">
        <v>131</v>
      </c>
      <c r="D72" t="s">
        <v>156</v>
      </c>
      <c r="E72" s="60" t="s">
        <v>118</v>
      </c>
      <c r="F72" s="60" t="s">
        <v>118</v>
      </c>
      <c r="G72" s="60" t="s">
        <v>118</v>
      </c>
      <c r="H72" s="60" t="s">
        <v>118</v>
      </c>
      <c r="I72" s="60" t="s">
        <v>118</v>
      </c>
      <c r="J72" s="60" t="s">
        <v>118</v>
      </c>
      <c r="K72" s="60" t="s">
        <v>118</v>
      </c>
      <c r="L72" s="60" t="s">
        <v>117</v>
      </c>
      <c r="M72" s="60" t="s">
        <v>117</v>
      </c>
      <c r="N72" s="60" t="s">
        <v>118</v>
      </c>
      <c r="O72" s="60" t="s">
        <v>118</v>
      </c>
      <c r="P72" s="60" t="s">
        <v>125</v>
      </c>
      <c r="Q72" s="60" t="s">
        <v>118</v>
      </c>
      <c r="R72" s="60" t="s">
        <v>118</v>
      </c>
      <c r="S72" s="60" t="s">
        <v>117</v>
      </c>
      <c r="T72" s="60" t="s">
        <v>117</v>
      </c>
      <c r="U72" s="60" t="s">
        <v>117</v>
      </c>
      <c r="V72" s="60" t="s">
        <v>118</v>
      </c>
      <c r="W72" s="60" t="s">
        <v>118</v>
      </c>
      <c r="X72" s="60" t="s">
        <v>118</v>
      </c>
      <c r="Y72" s="60" t="s">
        <v>118</v>
      </c>
      <c r="Z72" s="60" t="s">
        <v>118</v>
      </c>
      <c r="AA72" s="60" t="s">
        <v>118</v>
      </c>
      <c r="AB72" s="60" t="s">
        <v>118</v>
      </c>
      <c r="AC72" s="60" t="s">
        <v>125</v>
      </c>
      <c r="AD72" s="60" t="s">
        <v>125</v>
      </c>
      <c r="AE72" s="60" t="s">
        <v>125</v>
      </c>
      <c r="AF72" s="60" t="s">
        <v>125</v>
      </c>
      <c r="AG72" s="60" t="s">
        <v>118</v>
      </c>
      <c r="AH72" s="85">
        <v>2722000</v>
      </c>
      <c r="AI72" s="85">
        <v>3476000</v>
      </c>
      <c r="AJ72" s="85">
        <v>478000</v>
      </c>
      <c r="AK72" s="85">
        <v>0</v>
      </c>
      <c r="AL72" s="49">
        <v>6676000</v>
      </c>
      <c r="AM72" s="24">
        <v>6160000</v>
      </c>
      <c r="AN72" s="24">
        <v>0</v>
      </c>
      <c r="AO72" s="49">
        <f t="shared" si="6"/>
        <v>6160000</v>
      </c>
      <c r="AP72" s="49">
        <v>6164000</v>
      </c>
      <c r="AQ72" s="49">
        <v>6834000</v>
      </c>
      <c r="AR72" s="164">
        <f t="shared" si="14"/>
        <v>0.10869565217391308</v>
      </c>
      <c r="AS72" s="49">
        <v>0</v>
      </c>
      <c r="AT72" s="49">
        <v>0</v>
      </c>
      <c r="AU72" s="164">
        <f t="shared" si="12"/>
        <v>0</v>
      </c>
      <c r="AV72" s="26">
        <f t="shared" si="15"/>
        <v>6829565.2173913047</v>
      </c>
      <c r="AW72" s="165">
        <f t="shared" si="16"/>
        <v>0</v>
      </c>
      <c r="AX72" s="49">
        <f t="shared" si="17"/>
        <v>6829565.2173913047</v>
      </c>
      <c r="AY72" s="54">
        <v>6676000</v>
      </c>
      <c r="AZ72" s="24">
        <v>3752000</v>
      </c>
      <c r="BA72" s="24">
        <v>4864000</v>
      </c>
      <c r="BB72" s="49">
        <v>5009000</v>
      </c>
      <c r="BC72" s="49">
        <v>4968000</v>
      </c>
      <c r="BD72" s="166">
        <v>3.5000000000000003E-2</v>
      </c>
      <c r="BE72" s="166">
        <v>2.5999999999999999E-2</v>
      </c>
      <c r="BF72" s="49">
        <f t="shared" si="10"/>
        <v>4678362.5730994157</v>
      </c>
      <c r="BG72" s="40">
        <f t="shared" si="11"/>
        <v>-6.6008669774522688E-2</v>
      </c>
      <c r="BH72" s="6">
        <f t="shared" si="19"/>
        <v>4542933.8302167216</v>
      </c>
      <c r="BI72" s="24"/>
      <c r="BJ72" s="24">
        <v>0</v>
      </c>
      <c r="BK72" s="24">
        <v>0</v>
      </c>
      <c r="BL72" s="24"/>
      <c r="BM72" s="38">
        <v>9822000</v>
      </c>
      <c r="BN72" s="3">
        <v>383250000</v>
      </c>
      <c r="BO72" s="54">
        <v>273750000</v>
      </c>
      <c r="BP72" s="53">
        <v>87335000.000000015</v>
      </c>
      <c r="BQ72" s="86">
        <v>113537500.00000003</v>
      </c>
      <c r="BR72" s="86">
        <f t="shared" si="5"/>
        <v>100436250.00000003</v>
      </c>
      <c r="BS72" s="53">
        <v>1433918.264790453</v>
      </c>
      <c r="BT72" s="54">
        <v>5600</v>
      </c>
      <c r="BU72" s="54">
        <v>5350</v>
      </c>
      <c r="BV72" s="53">
        <f t="shared" si="9"/>
        <v>5475</v>
      </c>
      <c r="BW72" s="57">
        <v>0</v>
      </c>
      <c r="BX72" s="83">
        <f t="shared" si="18"/>
        <v>5475</v>
      </c>
    </row>
    <row r="73" spans="1:76" ht="15.5" hidden="1" x14ac:dyDescent="0.35">
      <c r="A73" s="26" t="s">
        <v>210</v>
      </c>
      <c r="B73" t="s">
        <v>116</v>
      </c>
      <c r="C73" t="s">
        <v>114</v>
      </c>
      <c r="D73" t="s">
        <v>136</v>
      </c>
      <c r="E73" s="60" t="s">
        <v>124</v>
      </c>
      <c r="F73" s="60" t="s">
        <v>125</v>
      </c>
      <c r="G73" s="60" t="s">
        <v>125</v>
      </c>
      <c r="H73" s="60" t="s">
        <v>125</v>
      </c>
      <c r="I73" s="60" t="s">
        <v>118</v>
      </c>
      <c r="J73" s="60" t="s">
        <v>118</v>
      </c>
      <c r="K73" s="60" t="s">
        <v>125</v>
      </c>
      <c r="L73" s="60" t="s">
        <v>118</v>
      </c>
      <c r="M73" s="60" t="s">
        <v>117</v>
      </c>
      <c r="N73" s="60" t="s">
        <v>125</v>
      </c>
      <c r="O73" s="60" t="s">
        <v>137</v>
      </c>
      <c r="P73" s="60" t="s">
        <v>138</v>
      </c>
      <c r="Q73" s="60" t="s">
        <v>125</v>
      </c>
      <c r="R73" s="60" t="s">
        <v>118</v>
      </c>
      <c r="S73" s="60" t="s">
        <v>118</v>
      </c>
      <c r="T73" s="60" t="s">
        <v>118</v>
      </c>
      <c r="U73" s="60" t="s">
        <v>118</v>
      </c>
      <c r="V73" s="60" t="s">
        <v>118</v>
      </c>
      <c r="W73" s="60" t="s">
        <v>118</v>
      </c>
      <c r="X73" s="60" t="s">
        <v>118</v>
      </c>
      <c r="Y73" s="60" t="s">
        <v>118</v>
      </c>
      <c r="Z73" s="60" t="s">
        <v>118</v>
      </c>
      <c r="AA73" s="60" t="s">
        <v>118</v>
      </c>
      <c r="AB73" s="60" t="s">
        <v>125</v>
      </c>
      <c r="AC73" s="60" t="s">
        <v>138</v>
      </c>
      <c r="AD73" s="60" t="s">
        <v>138</v>
      </c>
      <c r="AE73" s="60" t="s">
        <v>133</v>
      </c>
      <c r="AF73" s="60" t="s">
        <v>138</v>
      </c>
      <c r="AG73" s="60" t="s">
        <v>126</v>
      </c>
      <c r="AH73" s="85">
        <v>47097000</v>
      </c>
      <c r="AI73" s="85">
        <v>45527000</v>
      </c>
      <c r="AJ73" s="85">
        <v>19542000</v>
      </c>
      <c r="AK73" s="85"/>
      <c r="AL73" s="49">
        <v>112166000</v>
      </c>
      <c r="AM73" s="24">
        <v>135336000</v>
      </c>
      <c r="AN73" s="24">
        <v>1781000</v>
      </c>
      <c r="AO73" s="49">
        <f t="shared" si="6"/>
        <v>137117000</v>
      </c>
      <c r="AP73" s="49">
        <v>135433000</v>
      </c>
      <c r="AQ73" s="49">
        <v>156223000</v>
      </c>
      <c r="AR73" s="164">
        <f t="shared" si="14"/>
        <v>0.15350763846329918</v>
      </c>
      <c r="AS73" s="49">
        <v>2238000</v>
      </c>
      <c r="AT73" s="49">
        <v>2238000</v>
      </c>
      <c r="AU73" s="164">
        <f t="shared" si="12"/>
        <v>0</v>
      </c>
      <c r="AV73" s="26">
        <f t="shared" si="15"/>
        <v>156111109.75906906</v>
      </c>
      <c r="AW73" s="165">
        <f t="shared" si="16"/>
        <v>1781000</v>
      </c>
      <c r="AX73" s="49">
        <f t="shared" si="17"/>
        <v>157892109.75906906</v>
      </c>
      <c r="AY73" s="54">
        <v>112045000</v>
      </c>
      <c r="AZ73" s="24">
        <v>66390921.568859689</v>
      </c>
      <c r="BA73" s="24">
        <v>83601990</v>
      </c>
      <c r="BB73" s="49">
        <v>66590051.060251586</v>
      </c>
      <c r="BC73" s="49">
        <v>70259988.381034672</v>
      </c>
      <c r="BD73" s="166">
        <v>3.5000000000000003E-2</v>
      </c>
      <c r="BE73" s="166">
        <v>2.5999999999999999E-2</v>
      </c>
      <c r="BF73" s="49">
        <f t="shared" si="10"/>
        <v>66163788.250449359</v>
      </c>
      <c r="BG73" s="40">
        <f t="shared" si="11"/>
        <v>-6.4012987378030406E-3</v>
      </c>
      <c r="BH73" s="6">
        <f>BA73*(1+BG73)</f>
        <v>83066828.686935171</v>
      </c>
      <c r="BI73" s="24"/>
      <c r="BJ73" s="24">
        <v>8825000</v>
      </c>
      <c r="BK73" s="24">
        <v>11336770</v>
      </c>
      <c r="BL73" s="24"/>
      <c r="BM73" s="38">
        <v>3740301458.6714396</v>
      </c>
      <c r="BN73" s="3">
        <v>3319641493.1704788</v>
      </c>
      <c r="BO73" s="54">
        <v>3839632249.3984222</v>
      </c>
      <c r="BP73" s="53">
        <v>4456605423.1660004</v>
      </c>
      <c r="BQ73" s="86">
        <v>8423693464.5050001</v>
      </c>
      <c r="BR73" s="86">
        <f t="shared" si="5"/>
        <v>6440149443.8355007</v>
      </c>
      <c r="BS73" s="53">
        <v>98243473.023797065</v>
      </c>
      <c r="BT73" s="54">
        <v>222600</v>
      </c>
      <c r="BU73" s="54">
        <v>222600</v>
      </c>
      <c r="BV73" s="53">
        <f t="shared" si="9"/>
        <v>222600</v>
      </c>
      <c r="BW73" s="57">
        <v>1.5246008397444832E-2</v>
      </c>
      <c r="BX73" s="83">
        <f t="shared" si="18"/>
        <v>350480.51635659009</v>
      </c>
    </row>
    <row r="74" spans="1:76" ht="15.5" hidden="1" x14ac:dyDescent="0.35">
      <c r="A74" s="26" t="s">
        <v>211</v>
      </c>
      <c r="B74" t="s">
        <v>116</v>
      </c>
      <c r="C74" t="s">
        <v>121</v>
      </c>
      <c r="D74" t="s">
        <v>167</v>
      </c>
      <c r="E74" s="60" t="s">
        <v>118</v>
      </c>
      <c r="F74" s="60" t="s">
        <v>125</v>
      </c>
      <c r="G74" s="60" t="s">
        <v>118</v>
      </c>
      <c r="H74" s="60" t="s">
        <v>118</v>
      </c>
      <c r="I74" s="60" t="s">
        <v>118</v>
      </c>
      <c r="J74" s="60" t="s">
        <v>118</v>
      </c>
      <c r="K74" s="60" t="s">
        <v>118</v>
      </c>
      <c r="L74" s="60" t="s">
        <v>118</v>
      </c>
      <c r="M74" s="60" t="s">
        <v>117</v>
      </c>
      <c r="N74" s="60" t="s">
        <v>118</v>
      </c>
      <c r="O74" s="60" t="s">
        <v>125</v>
      </c>
      <c r="P74" s="60" t="s">
        <v>124</v>
      </c>
      <c r="Q74" s="60" t="s">
        <v>118</v>
      </c>
      <c r="R74" s="60" t="s">
        <v>118</v>
      </c>
      <c r="S74" s="60" t="s">
        <v>118</v>
      </c>
      <c r="T74" s="60" t="s">
        <v>118</v>
      </c>
      <c r="U74" s="60" t="s">
        <v>118</v>
      </c>
      <c r="V74" s="60" t="s">
        <v>118</v>
      </c>
      <c r="W74" s="60" t="s">
        <v>118</v>
      </c>
      <c r="X74" s="60" t="s">
        <v>118</v>
      </c>
      <c r="Y74" s="60" t="s">
        <v>118</v>
      </c>
      <c r="Z74" s="60" t="s">
        <v>118</v>
      </c>
      <c r="AA74" s="60" t="s">
        <v>118</v>
      </c>
      <c r="AB74" s="60" t="s">
        <v>118</v>
      </c>
      <c r="AC74" s="60" t="s">
        <v>124</v>
      </c>
      <c r="AD74" s="60" t="s">
        <v>124</v>
      </c>
      <c r="AE74" s="60" t="s">
        <v>124</v>
      </c>
      <c r="AF74" s="60" t="s">
        <v>124</v>
      </c>
      <c r="AG74" s="60" t="s">
        <v>125</v>
      </c>
      <c r="AH74" s="85">
        <v>12609000</v>
      </c>
      <c r="AI74" s="85">
        <v>14456000</v>
      </c>
      <c r="AJ74" s="85">
        <v>5318000</v>
      </c>
      <c r="AK74" s="85">
        <v>3997000</v>
      </c>
      <c r="AL74" s="49">
        <v>36380000</v>
      </c>
      <c r="AM74" s="24">
        <v>28931000</v>
      </c>
      <c r="AN74" s="24">
        <v>4010000</v>
      </c>
      <c r="AO74" s="49">
        <f t="shared" si="6"/>
        <v>32941000</v>
      </c>
      <c r="AP74" s="49">
        <v>28752000</v>
      </c>
      <c r="AQ74" s="49">
        <v>30433000</v>
      </c>
      <c r="AR74" s="164">
        <f t="shared" ref="AR74:AR78" si="20">AQ74/AP74-1</f>
        <v>5.8465498052309384E-2</v>
      </c>
      <c r="AS74" s="49">
        <v>5556000</v>
      </c>
      <c r="AT74" s="49">
        <v>5325000</v>
      </c>
      <c r="AU74" s="164">
        <f t="shared" si="12"/>
        <v>-4.1576673866090763E-2</v>
      </c>
      <c r="AV74" s="26">
        <f t="shared" si="15"/>
        <v>30622465.324151363</v>
      </c>
      <c r="AW74" s="165">
        <f t="shared" si="16"/>
        <v>3843277.537796976</v>
      </c>
      <c r="AX74" s="49">
        <f t="shared" ref="AX74:AX78" si="21">SUM(AV74:AW74)</f>
        <v>34465742.861948341</v>
      </c>
      <c r="AY74" s="54">
        <v>29105000</v>
      </c>
      <c r="AZ74" s="24">
        <v>18680000</v>
      </c>
      <c r="BA74" s="24">
        <v>21050000</v>
      </c>
      <c r="BB74" s="49">
        <v>18548000</v>
      </c>
      <c r="BC74" s="49">
        <v>20486000</v>
      </c>
      <c r="BD74" s="166">
        <v>3.3366045142296352E-2</v>
      </c>
      <c r="BE74" s="166">
        <v>3.4188034188034289E-2</v>
      </c>
      <c r="BF74" s="49">
        <f t="shared" si="10"/>
        <v>19169177.226813588</v>
      </c>
      <c r="BG74" s="40">
        <f t="shared" si="11"/>
        <v>3.3490253763941658E-2</v>
      </c>
      <c r="BH74" s="6">
        <f t="shared" si="19"/>
        <v>21754969.841730971</v>
      </c>
      <c r="BI74" s="24"/>
      <c r="BJ74" s="24">
        <v>5785000</v>
      </c>
      <c r="BK74" s="24">
        <v>3472000</v>
      </c>
      <c r="BL74" s="24"/>
      <c r="BM74" s="38">
        <v>415272280</v>
      </c>
      <c r="BN74" s="3">
        <v>931688754.12430477</v>
      </c>
      <c r="BO74" s="54">
        <v>925310310.95341301</v>
      </c>
      <c r="BP74" s="53">
        <v>597660000.00000012</v>
      </c>
      <c r="BQ74" s="86">
        <v>657410000</v>
      </c>
      <c r="BR74" s="86">
        <f t="shared" ref="BR74:BR78" si="22">AVERAGE(BP74:BQ74)</f>
        <v>627535000</v>
      </c>
      <c r="BS74" s="53">
        <v>8672938.3151437938</v>
      </c>
      <c r="BT74" s="54">
        <v>36850</v>
      </c>
      <c r="BU74" s="54">
        <v>27133</v>
      </c>
      <c r="BV74" s="53">
        <f t="shared" si="9"/>
        <v>31991.5</v>
      </c>
      <c r="BW74" s="57">
        <v>2.1572324983513358E-2</v>
      </c>
      <c r="BX74" s="83">
        <f t="shared" ref="BX74:BX78" si="23">BV74*(1+BW74)^$BX$1</f>
        <v>60688.747825859668</v>
      </c>
    </row>
    <row r="75" spans="1:76" ht="15.5" hidden="1" x14ac:dyDescent="0.35">
      <c r="A75" s="26" t="s">
        <v>212</v>
      </c>
      <c r="B75" t="s">
        <v>120</v>
      </c>
      <c r="C75" s="63" t="s">
        <v>131</v>
      </c>
      <c r="D75" t="s">
        <v>132</v>
      </c>
      <c r="E75" s="60" t="s">
        <v>123</v>
      </c>
      <c r="F75" s="60" t="s">
        <v>124</v>
      </c>
      <c r="G75" s="60" t="s">
        <v>124</v>
      </c>
      <c r="H75" s="60" t="s">
        <v>124</v>
      </c>
      <c r="I75" s="60" t="s">
        <v>125</v>
      </c>
      <c r="J75" s="60" t="s">
        <v>125</v>
      </c>
      <c r="K75" s="60" t="s">
        <v>125</v>
      </c>
      <c r="L75" s="60" t="s">
        <v>118</v>
      </c>
      <c r="M75" s="60" t="s">
        <v>118</v>
      </c>
      <c r="N75" s="60" t="s">
        <v>124</v>
      </c>
      <c r="O75" s="60" t="s">
        <v>126</v>
      </c>
      <c r="P75" s="60" t="s">
        <v>128</v>
      </c>
      <c r="Q75" s="60" t="s">
        <v>125</v>
      </c>
      <c r="R75" s="60" t="s">
        <v>117</v>
      </c>
      <c r="S75" s="60" t="s">
        <v>125</v>
      </c>
      <c r="T75" s="60" t="s">
        <v>124</v>
      </c>
      <c r="U75" s="60" t="s">
        <v>125</v>
      </c>
      <c r="V75" s="60" t="s">
        <v>125</v>
      </c>
      <c r="W75" s="60" t="s">
        <v>124</v>
      </c>
      <c r="X75" s="60" t="s">
        <v>125</v>
      </c>
      <c r="Y75" s="60" t="s">
        <v>125</v>
      </c>
      <c r="Z75" s="60" t="s">
        <v>124</v>
      </c>
      <c r="AA75" s="60" t="s">
        <v>125</v>
      </c>
      <c r="AB75" s="60" t="s">
        <v>124</v>
      </c>
      <c r="AC75" s="60" t="s">
        <v>128</v>
      </c>
      <c r="AD75" s="60" t="s">
        <v>133</v>
      </c>
      <c r="AE75" s="60" t="s">
        <v>134</v>
      </c>
      <c r="AF75" s="60" t="s">
        <v>128</v>
      </c>
      <c r="AG75" s="60" t="s">
        <v>133</v>
      </c>
      <c r="AH75" s="85">
        <v>4427000</v>
      </c>
      <c r="AI75" s="85">
        <v>1391000</v>
      </c>
      <c r="AJ75" s="85">
        <v>560000</v>
      </c>
      <c r="AK75" s="85"/>
      <c r="AL75" s="49">
        <v>6378000</v>
      </c>
      <c r="AM75" s="24">
        <v>6284000</v>
      </c>
      <c r="AN75" s="24">
        <v>0</v>
      </c>
      <c r="AO75" s="49">
        <f t="shared" ref="AO75:AO78" si="24">SUM(AM75:AN75)</f>
        <v>6284000</v>
      </c>
      <c r="AP75" s="49">
        <v>6237000</v>
      </c>
      <c r="AQ75" s="49">
        <v>6745000</v>
      </c>
      <c r="AR75" s="164">
        <f t="shared" si="20"/>
        <v>8.1449414782748031E-2</v>
      </c>
      <c r="AS75" s="49">
        <v>0</v>
      </c>
      <c r="AT75" s="49">
        <v>0</v>
      </c>
      <c r="AU75" s="164">
        <f t="shared" si="12"/>
        <v>0</v>
      </c>
      <c r="AV75" s="26">
        <f t="shared" si="15"/>
        <v>6795828.1224947888</v>
      </c>
      <c r="AW75" s="165">
        <f t="shared" si="16"/>
        <v>0</v>
      </c>
      <c r="AX75" s="49">
        <f t="shared" si="21"/>
        <v>6795828.1224947888</v>
      </c>
      <c r="AY75" s="54">
        <v>6361000</v>
      </c>
      <c r="AZ75" s="24">
        <v>3043000</v>
      </c>
      <c r="BA75" s="24">
        <v>3297000</v>
      </c>
      <c r="BB75" s="49">
        <v>3192000</v>
      </c>
      <c r="BC75" s="49">
        <v>3543000</v>
      </c>
      <c r="BD75" s="166">
        <v>2.3E-2</v>
      </c>
      <c r="BE75" s="166">
        <v>2.1999999999999999E-2</v>
      </c>
      <c r="BF75" s="49">
        <f t="shared" ref="BF75:BF78" si="25">BC75/((1+BD75)*(1+BE75))</f>
        <v>3388789.7343487274</v>
      </c>
      <c r="BG75" s="40">
        <f t="shared" ref="BG75:BG78" si="26">BF75/BB75-1</f>
        <v>6.1650919282182803E-2</v>
      </c>
      <c r="BH75" s="6">
        <f t="shared" si="19"/>
        <v>3500263.0808733567</v>
      </c>
      <c r="BI75" s="24"/>
      <c r="BJ75" s="24">
        <v>0</v>
      </c>
      <c r="BK75" s="24">
        <v>141000</v>
      </c>
      <c r="BL75" s="24"/>
      <c r="BM75" s="38">
        <v>19656000</v>
      </c>
      <c r="BN75" s="3">
        <v>394065000</v>
      </c>
      <c r="BO75" s="54">
        <v>281475000</v>
      </c>
      <c r="BP75" s="53">
        <v>116154000.00000001</v>
      </c>
      <c r="BQ75" s="86">
        <v>174230900</v>
      </c>
      <c r="BR75" s="86">
        <f t="shared" si="22"/>
        <v>145192450</v>
      </c>
      <c r="BS75" s="53">
        <v>2128522.5305949934</v>
      </c>
      <c r="BT75" s="54">
        <v>5598</v>
      </c>
      <c r="BU75" s="54">
        <v>5661</v>
      </c>
      <c r="BV75" s="53">
        <f t="shared" ref="BV75:BV78" si="27">AVERAGE(BT75:BU75)</f>
        <v>5629.5</v>
      </c>
      <c r="BW75" s="57">
        <v>1.5246008397444799E-2</v>
      </c>
      <c r="BX75" s="83">
        <f t="shared" si="23"/>
        <v>8863.5672364304755</v>
      </c>
    </row>
    <row r="76" spans="1:76" ht="15.5" hidden="1" x14ac:dyDescent="0.35">
      <c r="A76" s="26" t="s">
        <v>213</v>
      </c>
      <c r="B76" t="s">
        <v>116</v>
      </c>
      <c r="C76" t="s">
        <v>121</v>
      </c>
      <c r="D76" t="s">
        <v>167</v>
      </c>
      <c r="E76" s="60" t="s">
        <v>118</v>
      </c>
      <c r="F76" s="60" t="s">
        <v>125</v>
      </c>
      <c r="G76" s="60" t="s">
        <v>118</v>
      </c>
      <c r="H76" s="60" t="s">
        <v>118</v>
      </c>
      <c r="I76" s="60" t="s">
        <v>118</v>
      </c>
      <c r="J76" s="60" t="s">
        <v>118</v>
      </c>
      <c r="K76" s="60" t="s">
        <v>118</v>
      </c>
      <c r="L76" s="60" t="s">
        <v>118</v>
      </c>
      <c r="M76" s="60" t="s">
        <v>117</v>
      </c>
      <c r="N76" s="60" t="s">
        <v>118</v>
      </c>
      <c r="O76" s="60" t="s">
        <v>125</v>
      </c>
      <c r="P76" s="60" t="s">
        <v>124</v>
      </c>
      <c r="Q76" s="60" t="s">
        <v>118</v>
      </c>
      <c r="R76" s="60" t="s">
        <v>118</v>
      </c>
      <c r="S76" s="60" t="s">
        <v>118</v>
      </c>
      <c r="T76" s="60" t="s">
        <v>118</v>
      </c>
      <c r="U76" s="60" t="s">
        <v>118</v>
      </c>
      <c r="V76" s="60" t="s">
        <v>118</v>
      </c>
      <c r="W76" s="60" t="s">
        <v>118</v>
      </c>
      <c r="X76" s="60" t="s">
        <v>118</v>
      </c>
      <c r="Y76" s="60" t="s">
        <v>118</v>
      </c>
      <c r="Z76" s="60" t="s">
        <v>118</v>
      </c>
      <c r="AA76" s="60" t="s">
        <v>118</v>
      </c>
      <c r="AB76" s="60" t="s">
        <v>118</v>
      </c>
      <c r="AC76" s="60" t="s">
        <v>124</v>
      </c>
      <c r="AD76" s="60" t="s">
        <v>124</v>
      </c>
      <c r="AE76" s="60" t="s">
        <v>124</v>
      </c>
      <c r="AF76" s="60" t="s">
        <v>124</v>
      </c>
      <c r="AG76" s="60" t="s">
        <v>125</v>
      </c>
      <c r="AH76" s="85">
        <v>7101000</v>
      </c>
      <c r="AI76" s="85">
        <v>4542000</v>
      </c>
      <c r="AJ76" s="85">
        <v>3157000</v>
      </c>
      <c r="AK76" s="85">
        <v>127000</v>
      </c>
      <c r="AL76" s="49">
        <v>14927000</v>
      </c>
      <c r="AM76" s="24">
        <v>18052962.160751566</v>
      </c>
      <c r="AN76" s="24">
        <v>174000</v>
      </c>
      <c r="AO76" s="49">
        <f t="shared" si="24"/>
        <v>18226962.160751566</v>
      </c>
      <c r="AP76" s="49">
        <v>18406000</v>
      </c>
      <c r="AQ76" s="49">
        <v>20092000</v>
      </c>
      <c r="AR76" s="164">
        <f t="shared" si="20"/>
        <v>9.160056503314129E-2</v>
      </c>
      <c r="AS76" s="49">
        <v>174000</v>
      </c>
      <c r="AT76" s="49">
        <v>186000</v>
      </c>
      <c r="AU76" s="164">
        <f t="shared" si="12"/>
        <v>6.8965517241379226E-2</v>
      </c>
      <c r="AV76" s="26">
        <f t="shared" si="15"/>
        <v>19706623.695198327</v>
      </c>
      <c r="AW76" s="165">
        <f t="shared" si="16"/>
        <v>185999.99999999997</v>
      </c>
      <c r="AX76" s="49">
        <f t="shared" si="21"/>
        <v>19892623.695198327</v>
      </c>
      <c r="AY76" s="54">
        <v>13705000</v>
      </c>
      <c r="AZ76" s="24">
        <v>7974000</v>
      </c>
      <c r="BA76" s="24">
        <v>14283863.241848463</v>
      </c>
      <c r="BB76" s="49">
        <v>13924000</v>
      </c>
      <c r="BC76" s="49">
        <v>13363000</v>
      </c>
      <c r="BD76" s="166">
        <v>3.5000000000000003E-2</v>
      </c>
      <c r="BE76" s="166">
        <v>2.5999999999999999E-2</v>
      </c>
      <c r="BF76" s="49">
        <f t="shared" si="25"/>
        <v>12583928.958197964</v>
      </c>
      <c r="BG76" s="40">
        <f t="shared" si="26"/>
        <v>-9.624181569965784E-2</v>
      </c>
      <c r="BH76" s="6">
        <f t="shared" si="19"/>
        <v>12909158.308247367</v>
      </c>
      <c r="BI76" s="24"/>
      <c r="BJ76" s="24">
        <v>1641000</v>
      </c>
      <c r="BK76" s="24">
        <v>1354610.7290233839</v>
      </c>
      <c r="BL76" s="24"/>
      <c r="BM76" s="38">
        <v>95976000</v>
      </c>
      <c r="BN76" s="3">
        <v>1245719739.9992378</v>
      </c>
      <c r="BO76" s="54">
        <v>1121736011.7186542</v>
      </c>
      <c r="BP76" s="53">
        <v>391369573</v>
      </c>
      <c r="BQ76" s="86">
        <v>512441863</v>
      </c>
      <c r="BR76" s="86">
        <f t="shared" si="22"/>
        <v>451905718</v>
      </c>
      <c r="BS76" s="53">
        <v>6460559.1803835938</v>
      </c>
      <c r="BT76" s="54">
        <v>30854</v>
      </c>
      <c r="BU76" s="54">
        <v>24106</v>
      </c>
      <c r="BV76" s="53">
        <f t="shared" si="27"/>
        <v>27480</v>
      </c>
      <c r="BW76" s="57">
        <v>1.2761817817572796E-2</v>
      </c>
      <c r="BX76" s="83">
        <f t="shared" si="23"/>
        <v>40200.950091071631</v>
      </c>
    </row>
    <row r="77" spans="1:76" ht="15.5" hidden="1" x14ac:dyDescent="0.35">
      <c r="A77" s="26" t="s">
        <v>214</v>
      </c>
      <c r="B77" t="s">
        <v>116</v>
      </c>
      <c r="C77" t="s">
        <v>121</v>
      </c>
      <c r="D77" t="s">
        <v>160</v>
      </c>
      <c r="E77" s="60" t="s">
        <v>125</v>
      </c>
      <c r="F77" s="60" t="s">
        <v>118</v>
      </c>
      <c r="G77" s="60" t="s">
        <v>125</v>
      </c>
      <c r="H77" s="60" t="s">
        <v>125</v>
      </c>
      <c r="I77" s="60" t="s">
        <v>118</v>
      </c>
      <c r="J77" s="60" t="s">
        <v>118</v>
      </c>
      <c r="K77" s="60" t="s">
        <v>118</v>
      </c>
      <c r="L77" s="60" t="s">
        <v>118</v>
      </c>
      <c r="M77" s="60" t="s">
        <v>117</v>
      </c>
      <c r="N77" s="60" t="s">
        <v>125</v>
      </c>
      <c r="O77" s="60" t="s">
        <v>123</v>
      </c>
      <c r="P77" s="60" t="s">
        <v>126</v>
      </c>
      <c r="Q77" s="60" t="s">
        <v>125</v>
      </c>
      <c r="R77" s="60" t="s">
        <v>118</v>
      </c>
      <c r="S77" s="60" t="s">
        <v>118</v>
      </c>
      <c r="T77" s="60" t="s">
        <v>118</v>
      </c>
      <c r="U77" s="60" t="s">
        <v>118</v>
      </c>
      <c r="V77" s="60" t="s">
        <v>118</v>
      </c>
      <c r="W77" s="60" t="s">
        <v>118</v>
      </c>
      <c r="X77" s="60" t="s">
        <v>118</v>
      </c>
      <c r="Y77" s="60" t="s">
        <v>118</v>
      </c>
      <c r="Z77" s="60" t="s">
        <v>118</v>
      </c>
      <c r="AA77" s="60" t="s">
        <v>118</v>
      </c>
      <c r="AB77" s="60" t="s">
        <v>118</v>
      </c>
      <c r="AC77" s="60" t="s">
        <v>126</v>
      </c>
      <c r="AD77" s="60" t="s">
        <v>126</v>
      </c>
      <c r="AE77" s="60" t="s">
        <v>138</v>
      </c>
      <c r="AF77" s="60" t="s">
        <v>137</v>
      </c>
      <c r="AG77" s="60" t="s">
        <v>123</v>
      </c>
      <c r="AH77" s="85">
        <v>7379000</v>
      </c>
      <c r="AI77" s="85">
        <v>9946000</v>
      </c>
      <c r="AJ77" s="85">
        <v>5957000</v>
      </c>
      <c r="AK77" s="85">
        <v>39000</v>
      </c>
      <c r="AL77" s="49">
        <v>23321000</v>
      </c>
      <c r="AM77" s="24">
        <v>23388000</v>
      </c>
      <c r="AN77" s="24">
        <v>75000</v>
      </c>
      <c r="AO77" s="49">
        <f t="shared" si="24"/>
        <v>23463000</v>
      </c>
      <c r="AP77" s="49">
        <v>23582000</v>
      </c>
      <c r="AQ77" s="49">
        <v>24782000</v>
      </c>
      <c r="AR77" s="164">
        <f t="shared" si="20"/>
        <v>5.0886269188364031E-2</v>
      </c>
      <c r="AS77" s="49">
        <v>860000</v>
      </c>
      <c r="AT77" s="49">
        <v>696000</v>
      </c>
      <c r="AU77" s="164">
        <f t="shared" si="12"/>
        <v>-0.19069767441860463</v>
      </c>
      <c r="AV77" s="26">
        <f t="shared" si="15"/>
        <v>24578128.063777458</v>
      </c>
      <c r="AW77" s="165">
        <f t="shared" si="16"/>
        <v>60697.674418604649</v>
      </c>
      <c r="AX77" s="49">
        <f t="shared" si="21"/>
        <v>24638825.738196064</v>
      </c>
      <c r="AY77" s="54">
        <v>16335000</v>
      </c>
      <c r="AZ77" s="24">
        <v>13834485</v>
      </c>
      <c r="BA77" s="24">
        <v>14176000</v>
      </c>
      <c r="BB77" s="49">
        <v>13735000</v>
      </c>
      <c r="BC77" s="49">
        <v>14594000</v>
      </c>
      <c r="BD77" s="166">
        <v>2.9000000000000001E-2</v>
      </c>
      <c r="BE77" s="166">
        <v>2.5000000000000001E-2</v>
      </c>
      <c r="BF77" s="49">
        <f t="shared" si="25"/>
        <v>13836782.099599423</v>
      </c>
      <c r="BG77" s="40">
        <f t="shared" si="26"/>
        <v>7.4104186093499891E-3</v>
      </c>
      <c r="BH77" s="6">
        <f t="shared" ref="BH77:BH78" si="28">BA77*(1+BG77)</f>
        <v>14281050.094206145</v>
      </c>
      <c r="BI77" s="24"/>
      <c r="BJ77" s="24">
        <v>3713000</v>
      </c>
      <c r="BK77" s="24">
        <v>2673000</v>
      </c>
      <c r="BL77" s="24"/>
      <c r="BM77" s="38">
        <v>154469040.12303486</v>
      </c>
      <c r="BN77" s="3">
        <v>956574356.65680242</v>
      </c>
      <c r="BO77" s="54">
        <v>971148886.47589946</v>
      </c>
      <c r="BP77" s="53">
        <v>702180000.00000012</v>
      </c>
      <c r="BQ77" s="86">
        <v>877725000</v>
      </c>
      <c r="BR77" s="86">
        <f t="shared" si="22"/>
        <v>789952500</v>
      </c>
      <c r="BS77" s="53">
        <v>11193958.104116803</v>
      </c>
      <c r="BT77" s="54">
        <v>46000</v>
      </c>
      <c r="BU77" s="54">
        <v>43000</v>
      </c>
      <c r="BV77" s="53">
        <f t="shared" si="27"/>
        <v>44500</v>
      </c>
      <c r="BW77" s="57">
        <v>1.0913346129018064E-2</v>
      </c>
      <c r="BX77" s="83">
        <f t="shared" si="23"/>
        <v>61627.977562327564</v>
      </c>
    </row>
    <row r="78" spans="1:76" ht="15.5" hidden="1" x14ac:dyDescent="0.35">
      <c r="A78" s="26" t="s">
        <v>215</v>
      </c>
      <c r="B78" t="s">
        <v>116</v>
      </c>
      <c r="C78" t="s">
        <v>114</v>
      </c>
      <c r="D78" t="s">
        <v>150</v>
      </c>
      <c r="E78" s="60" t="s">
        <v>117</v>
      </c>
      <c r="F78" s="60" t="s">
        <v>117</v>
      </c>
      <c r="G78" s="60" t="s">
        <v>117</v>
      </c>
      <c r="H78" s="60" t="s">
        <v>117</v>
      </c>
      <c r="I78" s="60" t="s">
        <v>118</v>
      </c>
      <c r="J78" s="60" t="s">
        <v>117</v>
      </c>
      <c r="K78" s="60" t="s">
        <v>117</v>
      </c>
      <c r="L78" s="60" t="s">
        <v>117</v>
      </c>
      <c r="M78" s="60" t="s">
        <v>117</v>
      </c>
      <c r="N78" s="60" t="s">
        <v>117</v>
      </c>
      <c r="O78" s="60" t="s">
        <v>117</v>
      </c>
      <c r="P78" s="60" t="s">
        <v>117</v>
      </c>
      <c r="Q78" s="60" t="s">
        <v>117</v>
      </c>
      <c r="R78" s="60" t="s">
        <v>117</v>
      </c>
      <c r="S78" s="60" t="s">
        <v>117</v>
      </c>
      <c r="T78" s="60" t="s">
        <v>117</v>
      </c>
      <c r="U78" s="60" t="s">
        <v>117</v>
      </c>
      <c r="V78" s="60" t="s">
        <v>117</v>
      </c>
      <c r="W78" s="60" t="s">
        <v>117</v>
      </c>
      <c r="X78" s="60" t="s">
        <v>117</v>
      </c>
      <c r="Y78" s="60" t="s">
        <v>117</v>
      </c>
      <c r="Z78" s="60" t="s">
        <v>117</v>
      </c>
      <c r="AA78" s="60" t="s">
        <v>117</v>
      </c>
      <c r="AB78" s="60" t="s">
        <v>117</v>
      </c>
      <c r="AC78" s="60" t="s">
        <v>117</v>
      </c>
      <c r="AD78" s="60" t="s">
        <v>117</v>
      </c>
      <c r="AE78" s="60" t="s">
        <v>117</v>
      </c>
      <c r="AF78" s="60" t="s">
        <v>117</v>
      </c>
      <c r="AG78" s="60" t="s">
        <v>117</v>
      </c>
      <c r="AH78" s="85">
        <v>25734299.534779973</v>
      </c>
      <c r="AI78" s="85">
        <v>26627265.241269708</v>
      </c>
      <c r="AJ78" s="85">
        <v>2994000</v>
      </c>
      <c r="AK78" s="85">
        <v>2481000</v>
      </c>
      <c r="AL78" s="49">
        <v>57836564.776049681</v>
      </c>
      <c r="AM78" s="24">
        <v>41299369.441888995</v>
      </c>
      <c r="AN78" s="24">
        <v>3055000</v>
      </c>
      <c r="AO78" s="49">
        <f t="shared" si="24"/>
        <v>44354369.441888995</v>
      </c>
      <c r="AP78" s="49">
        <v>42169000</v>
      </c>
      <c r="AQ78" s="49">
        <v>46486000</v>
      </c>
      <c r="AR78" s="164">
        <f t="shared" si="20"/>
        <v>0.10237378168796973</v>
      </c>
      <c r="AS78" s="49">
        <v>3055000</v>
      </c>
      <c r="AT78" s="49">
        <v>3055000</v>
      </c>
      <c r="AU78" s="164">
        <f t="shared" ref="AU78" si="29">IFERROR(AT78/AS78-1, 0)</f>
        <v>0</v>
      </c>
      <c r="AV78" s="26">
        <f t="shared" si="15"/>
        <v>45527342.072983749</v>
      </c>
      <c r="AW78" s="165">
        <f t="shared" si="16"/>
        <v>3055000</v>
      </c>
      <c r="AX78" s="49">
        <f t="shared" si="21"/>
        <v>48582342.072983749</v>
      </c>
      <c r="AY78" s="54">
        <v>38683000</v>
      </c>
      <c r="AZ78" s="24">
        <v>19288160.220000003</v>
      </c>
      <c r="BA78" s="24">
        <v>21002242.552193291</v>
      </c>
      <c r="BB78" s="49">
        <v>19650000</v>
      </c>
      <c r="BC78" s="49">
        <v>20648000</v>
      </c>
      <c r="BD78" s="166">
        <v>2.5000000000000001E-2</v>
      </c>
      <c r="BE78" s="166">
        <v>2.5000000000000001E-2</v>
      </c>
      <c r="BF78" s="49">
        <f t="shared" si="25"/>
        <v>19653063.652587745</v>
      </c>
      <c r="BG78" s="40">
        <f t="shared" si="26"/>
        <v>1.559110731677027E-4</v>
      </c>
      <c r="BH78" s="6">
        <f t="shared" si="28"/>
        <v>21005517.034368534</v>
      </c>
      <c r="BI78" s="24"/>
      <c r="BJ78" s="24">
        <v>584000</v>
      </c>
      <c r="BK78" s="24">
        <v>0</v>
      </c>
      <c r="BL78" s="24"/>
      <c r="BM78" s="38">
        <v>408361985.29867971</v>
      </c>
      <c r="BN78" s="3">
        <v>1324193078.1116612</v>
      </c>
      <c r="BO78" s="54">
        <v>1348168510.8567204</v>
      </c>
      <c r="BP78" s="53">
        <v>1089828971.6896524</v>
      </c>
      <c r="BQ78" s="86">
        <v>1386171298.7840576</v>
      </c>
      <c r="BR78" s="86">
        <f t="shared" si="22"/>
        <v>1238000135.236855</v>
      </c>
      <c r="BS78" s="53">
        <v>17601450.502422094</v>
      </c>
      <c r="BT78" s="54">
        <v>60049</v>
      </c>
      <c r="BU78" s="54">
        <v>59200</v>
      </c>
      <c r="BV78" s="53">
        <f t="shared" si="27"/>
        <v>59624.5</v>
      </c>
      <c r="BW78" s="57">
        <v>1.7380926366131311E-2</v>
      </c>
      <c r="BX78" s="83">
        <f t="shared" si="23"/>
        <v>99984.456358795578</v>
      </c>
    </row>
    <row r="79" spans="1:76" ht="15.5" x14ac:dyDescent="0.35">
      <c r="AL79" s="49"/>
      <c r="AM79" s="49"/>
      <c r="AN79" s="49"/>
      <c r="AO79" s="49"/>
      <c r="AP79" s="49"/>
      <c r="AQ79" s="49"/>
      <c r="AR79" s="49"/>
      <c r="AS79" s="49"/>
      <c r="AT79" s="49"/>
      <c r="AU79" s="49"/>
      <c r="AV79" s="49"/>
      <c r="AW79" s="49"/>
      <c r="AX79" s="49"/>
      <c r="AZ79" s="24"/>
      <c r="BA79" s="24"/>
      <c r="BB79" s="24"/>
      <c r="BC79" s="24"/>
      <c r="BD79" s="24"/>
      <c r="BE79" s="24"/>
      <c r="BF79" s="24"/>
      <c r="BG79" s="24"/>
      <c r="BH79" s="24"/>
      <c r="BI79" s="24"/>
      <c r="BJ79" s="24"/>
      <c r="BK79" s="24"/>
      <c r="BL79" s="24"/>
      <c r="BM79" s="170"/>
      <c r="BN79" s="54"/>
      <c r="BO79" s="54"/>
      <c r="BP79" s="53"/>
      <c r="BQ79" s="86"/>
      <c r="BR79" s="86"/>
      <c r="BS79" s="49"/>
      <c r="BT79" s="3"/>
      <c r="BU79" s="3"/>
      <c r="BV79" s="53"/>
      <c r="BW79" s="57"/>
      <c r="BX79" s="49"/>
    </row>
    <row r="80" spans="1:76" ht="16" thickBot="1" x14ac:dyDescent="0.4">
      <c r="A80" s="47" t="s">
        <v>216</v>
      </c>
      <c r="AH80" s="48"/>
      <c r="AI80" s="48"/>
      <c r="AJ80" s="48"/>
      <c r="AK80" s="48"/>
      <c r="AL80" s="89">
        <f>SUBTOTAL(9, AL12:AL79)</f>
        <v>272353015</v>
      </c>
      <c r="AM80" s="89">
        <f t="shared" ref="AM80" si="30">SUBTOTAL(9, AM12:AM79)</f>
        <v>244487892.15517017</v>
      </c>
      <c r="AN80" s="89"/>
      <c r="AO80" s="89">
        <f>SUBTOTAL(9, AO12:AO79)</f>
        <v>282899892.1551702</v>
      </c>
      <c r="AP80" s="89">
        <f t="shared" ref="AP80" si="31">SUBTOTAL(9, AP12:AP79)</f>
        <v>240939000</v>
      </c>
      <c r="AQ80" s="89">
        <f>SUBTOTAL(9, AQ12:AQ79)</f>
        <v>276923000</v>
      </c>
      <c r="AR80" s="89"/>
      <c r="AS80" s="89"/>
      <c r="AT80" s="89"/>
      <c r="AU80" s="89"/>
      <c r="AV80" s="79">
        <f>SUBTOTAL(9, AV12:AV79)</f>
        <v>281038447.70069873</v>
      </c>
      <c r="AW80" s="79">
        <f>SUBTOTAL(9, AW12:AW79)</f>
        <v>39222588.013419896</v>
      </c>
      <c r="AX80" s="79">
        <f>SUBTOTAL(9, AX12:AX78)</f>
        <v>320261035.7141186</v>
      </c>
      <c r="AY80" s="79">
        <f t="shared" ref="AY80:BV80" si="32">SUBTOTAL(9, AY12:AY79)</f>
        <v>220739000</v>
      </c>
      <c r="AZ80" s="79">
        <f t="shared" si="32"/>
        <v>128498605.29999998</v>
      </c>
      <c r="BA80" s="79">
        <f>SUBTOTAL(9, BA12:BA79)</f>
        <v>177160713.8165611</v>
      </c>
      <c r="BB80" s="79">
        <f t="shared" ref="BB80:BC80" si="33">SUBTOTAL(9, BB12:BB79)</f>
        <v>167481000</v>
      </c>
      <c r="BC80" s="79">
        <f t="shared" si="33"/>
        <v>182618000</v>
      </c>
      <c r="BD80" s="79"/>
      <c r="BE80" s="79"/>
      <c r="BF80" s="79">
        <f t="shared" ref="BF80" si="34">SUBTOTAL(9, BF12:BF79)</f>
        <v>172816266.19881728</v>
      </c>
      <c r="BG80" s="79"/>
      <c r="BH80" s="79">
        <f>SUBTOTAL(9, BH12:BH78)</f>
        <v>183092445.85273165</v>
      </c>
      <c r="BI80" s="24"/>
      <c r="BJ80" s="79">
        <f t="shared" si="32"/>
        <v>16207000</v>
      </c>
      <c r="BK80" s="79">
        <f t="shared" si="32"/>
        <v>14256536.05071748</v>
      </c>
      <c r="BL80" s="79"/>
      <c r="BM80" s="79">
        <f>SUBTOTAL(9, BM12:BM79)</f>
        <v>6106613833.9206896</v>
      </c>
      <c r="BN80" s="79">
        <f t="shared" si="32"/>
        <v>10399192648.973186</v>
      </c>
      <c r="BO80" s="79">
        <f t="shared" si="32"/>
        <v>10262608686.170551</v>
      </c>
      <c r="BP80" s="79">
        <f t="shared" si="32"/>
        <v>5435700321.9379292</v>
      </c>
      <c r="BQ80" s="79">
        <f t="shared" si="32"/>
        <v>7117743866.2753325</v>
      </c>
      <c r="BR80" s="79">
        <f t="shared" si="32"/>
        <v>6276722094.1066303</v>
      </c>
      <c r="BS80" s="79">
        <f t="shared" si="32"/>
        <v>89734762.394098341</v>
      </c>
      <c r="BT80" s="79">
        <f t="shared" si="32"/>
        <v>361802.22459884302</v>
      </c>
      <c r="BU80" s="79">
        <f t="shared" si="32"/>
        <v>367796.26948851033</v>
      </c>
      <c r="BV80" s="81">
        <f t="shared" si="32"/>
        <v>364799.24704367667</v>
      </c>
      <c r="BW80" s="82">
        <f>((BX80/BV80)^(1/BX1))-1</f>
        <v>1.8446109041300174E-2</v>
      </c>
      <c r="BX80" s="81">
        <f>SUBTOTAL(109, BX12:BX79)</f>
        <v>631241.48422641179</v>
      </c>
    </row>
    <row r="81" spans="26:74" ht="15.5" x14ac:dyDescent="0.35">
      <c r="AQ81" s="49"/>
      <c r="AY81" s="52"/>
      <c r="BI81" s="24"/>
    </row>
    <row r="82" spans="26:74" ht="15.5" x14ac:dyDescent="0.35">
      <c r="BI82" s="24"/>
    </row>
    <row r="83" spans="26:74" ht="15.5" x14ac:dyDescent="0.35">
      <c r="BI83" s="24"/>
      <c r="BR83" s="104"/>
      <c r="BT83" s="39"/>
      <c r="BU83" s="39"/>
    </row>
    <row r="84" spans="26:74" ht="15.5" x14ac:dyDescent="0.35">
      <c r="BI84" s="24"/>
      <c r="BT84" s="39"/>
    </row>
    <row r="85" spans="26:74" ht="15.5" x14ac:dyDescent="0.35">
      <c r="BV85" s="103"/>
    </row>
    <row r="86" spans="26:74" ht="15.5" x14ac:dyDescent="0.35">
      <c r="AY86" s="8"/>
    </row>
    <row r="87" spans="26:74" ht="15.5" x14ac:dyDescent="0.35">
      <c r="AY87" s="8"/>
    </row>
    <row r="88" spans="26:74" ht="15.5" x14ac:dyDescent="0.35"/>
    <row r="89" spans="26:74" ht="15.5" x14ac:dyDescent="0.35">
      <c r="Z89"/>
      <c r="AA89"/>
      <c r="AB89"/>
      <c r="AC89"/>
      <c r="AD89"/>
      <c r="AE89"/>
    </row>
    <row r="90" spans="26:74" ht="15.5" x14ac:dyDescent="0.35">
      <c r="Z90"/>
      <c r="AA90"/>
      <c r="AB90"/>
      <c r="AC90"/>
      <c r="AD90"/>
      <c r="AE90"/>
    </row>
    <row r="91" spans="26:74" ht="15.5" x14ac:dyDescent="0.35">
      <c r="Z91"/>
      <c r="AA91"/>
      <c r="AB91"/>
      <c r="AC91"/>
      <c r="AD91"/>
      <c r="AE91"/>
    </row>
    <row r="92" spans="26:74" ht="15.5" x14ac:dyDescent="0.35">
      <c r="Z92"/>
      <c r="AA92"/>
      <c r="AB92"/>
      <c r="AC92"/>
      <c r="AD92"/>
      <c r="AE92"/>
    </row>
    <row r="93" spans="26:74" ht="15.5" x14ac:dyDescent="0.35">
      <c r="Z93"/>
      <c r="AA93"/>
      <c r="AB93"/>
      <c r="AC93"/>
      <c r="AD93"/>
      <c r="AE93"/>
    </row>
    <row r="94" spans="26:74" ht="15.5" x14ac:dyDescent="0.35">
      <c r="Z94"/>
      <c r="AA94"/>
      <c r="AB94"/>
      <c r="AC94"/>
      <c r="AD94"/>
      <c r="AE94"/>
    </row>
    <row r="95" spans="26:74" ht="15.5" x14ac:dyDescent="0.35">
      <c r="Z95"/>
      <c r="AA95"/>
      <c r="AB95"/>
      <c r="AC95"/>
      <c r="AD95"/>
      <c r="AE95"/>
    </row>
    <row r="96" spans="26:74" ht="15.5" x14ac:dyDescent="0.35">
      <c r="Z96"/>
      <c r="AA96"/>
      <c r="AB96"/>
      <c r="AC96"/>
      <c r="AD96"/>
      <c r="AE96"/>
    </row>
    <row r="97" spans="26:31" ht="15.5" x14ac:dyDescent="0.35">
      <c r="Z97"/>
      <c r="AA97"/>
      <c r="AB97"/>
      <c r="AC97"/>
      <c r="AD97"/>
      <c r="AE97"/>
    </row>
    <row r="98" spans="26:31" ht="15.5" x14ac:dyDescent="0.35">
      <c r="Z98"/>
      <c r="AA98"/>
      <c r="AB98"/>
      <c r="AC98"/>
      <c r="AD98"/>
      <c r="AE98"/>
    </row>
    <row r="99" spans="26:31" ht="15.5" x14ac:dyDescent="0.35">
      <c r="Z99"/>
      <c r="AA99"/>
      <c r="AB99"/>
      <c r="AC99"/>
      <c r="AD99"/>
      <c r="AE99"/>
    </row>
    <row r="100" spans="26:31" ht="15.5" x14ac:dyDescent="0.35">
      <c r="Z100"/>
      <c r="AA100"/>
      <c r="AB100"/>
      <c r="AC100"/>
      <c r="AD100"/>
      <c r="AE100"/>
    </row>
    <row r="101" spans="26:31" ht="15.5" x14ac:dyDescent="0.35">
      <c r="Z101"/>
      <c r="AA101"/>
      <c r="AB101"/>
      <c r="AC101"/>
      <c r="AD101"/>
      <c r="AE101"/>
    </row>
    <row r="102" spans="26:31" ht="15.5" x14ac:dyDescent="0.35">
      <c r="Z102"/>
      <c r="AA102"/>
      <c r="AB102"/>
      <c r="AC102"/>
      <c r="AD102"/>
      <c r="AE102"/>
    </row>
    <row r="103" spans="26:31" ht="15.5" x14ac:dyDescent="0.35">
      <c r="Z103"/>
      <c r="AA103"/>
      <c r="AB103"/>
      <c r="AC103"/>
      <c r="AD103"/>
      <c r="AE103"/>
    </row>
    <row r="104" spans="26:31" ht="15.5" x14ac:dyDescent="0.35">
      <c r="Z104"/>
      <c r="AA104"/>
      <c r="AB104"/>
      <c r="AC104"/>
      <c r="AD104"/>
      <c r="AE104"/>
    </row>
    <row r="105" spans="26:31" ht="15.5" x14ac:dyDescent="0.35">
      <c r="Z105"/>
      <c r="AA105"/>
      <c r="AB105"/>
      <c r="AC105"/>
      <c r="AD105"/>
      <c r="AE105"/>
    </row>
    <row r="106" spans="26:31" ht="15.5" x14ac:dyDescent="0.35">
      <c r="Z106"/>
      <c r="AA106"/>
      <c r="AB106"/>
      <c r="AC106"/>
      <c r="AD106"/>
      <c r="AE106"/>
    </row>
    <row r="107" spans="26:31" ht="15.5" x14ac:dyDescent="0.35">
      <c r="Z107"/>
      <c r="AA107"/>
      <c r="AB107"/>
      <c r="AC107"/>
      <c r="AD107"/>
      <c r="AE107"/>
    </row>
    <row r="108" spans="26:31" ht="15.5" x14ac:dyDescent="0.35">
      <c r="Z108"/>
      <c r="AA108"/>
      <c r="AB108"/>
      <c r="AC108"/>
      <c r="AD108"/>
      <c r="AE108"/>
    </row>
    <row r="109" spans="26:31" ht="15.5" x14ac:dyDescent="0.35">
      <c r="Z109"/>
      <c r="AA109"/>
      <c r="AB109"/>
      <c r="AC109"/>
      <c r="AD109"/>
      <c r="AE109"/>
    </row>
    <row r="110" spans="26:31" ht="15.5" x14ac:dyDescent="0.35">
      <c r="Z110"/>
      <c r="AA110"/>
      <c r="AB110"/>
      <c r="AC110"/>
      <c r="AD110"/>
      <c r="AE110"/>
    </row>
    <row r="111" spans="26:31" ht="15.5" x14ac:dyDescent="0.35">
      <c r="Z111"/>
      <c r="AA111"/>
      <c r="AB111"/>
      <c r="AC111"/>
      <c r="AD111"/>
      <c r="AE111"/>
    </row>
    <row r="112" spans="26:31" ht="15.5" x14ac:dyDescent="0.35">
      <c r="Z112"/>
      <c r="AA112"/>
      <c r="AB112"/>
      <c r="AC112"/>
      <c r="AD112"/>
      <c r="AE112"/>
    </row>
    <row r="113" spans="26:31" ht="15.5" x14ac:dyDescent="0.35">
      <c r="Z113"/>
      <c r="AA113"/>
      <c r="AB113"/>
      <c r="AC113"/>
      <c r="AD113"/>
      <c r="AE113"/>
    </row>
    <row r="114" spans="26:31" ht="15.5" x14ac:dyDescent="0.35">
      <c r="Z114"/>
      <c r="AA114"/>
      <c r="AB114"/>
      <c r="AC114"/>
      <c r="AD114"/>
      <c r="AE114"/>
    </row>
    <row r="115" spans="26:31" ht="15.5" x14ac:dyDescent="0.35"/>
    <row r="117" spans="26:31" ht="15.5" x14ac:dyDescent="0.35"/>
    <row r="126" spans="26:31" ht="15.5" x14ac:dyDescent="0.35"/>
    <row r="128" spans="26:31" ht="15.5" x14ac:dyDescent="0.35"/>
    <row r="137" ht="15.5" x14ac:dyDescent="0.35"/>
    <row r="139" ht="15.5" x14ac:dyDescent="0.35"/>
    <row r="148" ht="15.5" x14ac:dyDescent="0.35"/>
    <row r="150" ht="15.5" x14ac:dyDescent="0.35"/>
    <row r="159" ht="15.5" x14ac:dyDescent="0.35"/>
    <row r="161" ht="15.5" x14ac:dyDescent="0.35"/>
    <row r="170" ht="15.5" x14ac:dyDescent="0.35"/>
    <row r="172" ht="15.5" x14ac:dyDescent="0.35"/>
    <row r="181" ht="15.5" x14ac:dyDescent="0.35"/>
    <row r="183" ht="15.5" x14ac:dyDescent="0.35"/>
    <row r="192" ht="15.5" x14ac:dyDescent="0.35"/>
    <row r="194" ht="15.5" x14ac:dyDescent="0.35"/>
    <row r="203" ht="15.5" x14ac:dyDescent="0.35"/>
    <row r="205" ht="15.5" x14ac:dyDescent="0.35"/>
    <row r="214" ht="15.5" x14ac:dyDescent="0.35"/>
    <row r="216" ht="15.5" x14ac:dyDescent="0.35"/>
    <row r="225" ht="15.5" x14ac:dyDescent="0.35"/>
    <row r="227" ht="15.5" x14ac:dyDescent="0.35"/>
    <row r="236" ht="15.5" x14ac:dyDescent="0.35"/>
    <row r="238" ht="15.5" x14ac:dyDescent="0.35"/>
    <row r="247" ht="15.5" x14ac:dyDescent="0.35"/>
    <row r="249" ht="15.5" x14ac:dyDescent="0.35"/>
    <row r="258" ht="15.5" x14ac:dyDescent="0.35"/>
    <row r="260" ht="15.5" x14ac:dyDescent="0.35"/>
    <row r="269" ht="15.5" x14ac:dyDescent="0.35"/>
    <row r="271" ht="15.5" x14ac:dyDescent="0.35"/>
    <row r="280" ht="15.5" x14ac:dyDescent="0.35"/>
    <row r="282" ht="15.5" x14ac:dyDescent="0.35"/>
    <row r="291" ht="15.5" x14ac:dyDescent="0.35"/>
    <row r="293" ht="15.5" x14ac:dyDescent="0.35"/>
    <row r="302" ht="15.5" x14ac:dyDescent="0.35"/>
    <row r="304" ht="15.5" x14ac:dyDescent="0.35"/>
    <row r="313" ht="15.5" x14ac:dyDescent="0.35"/>
    <row r="315" ht="15.5" x14ac:dyDescent="0.35"/>
    <row r="324" ht="15.5" x14ac:dyDescent="0.35"/>
    <row r="326" ht="15.5" x14ac:dyDescent="0.35"/>
    <row r="335" ht="15.5" x14ac:dyDescent="0.35"/>
    <row r="337" ht="15.5" x14ac:dyDescent="0.35"/>
    <row r="346" ht="15.5" x14ac:dyDescent="0.35"/>
    <row r="348" ht="15.5" x14ac:dyDescent="0.35"/>
    <row r="359" ht="15.5" x14ac:dyDescent="0.35"/>
    <row r="361" ht="15.5" x14ac:dyDescent="0.35"/>
    <row r="370" ht="15.5" x14ac:dyDescent="0.35"/>
    <row r="372" ht="15.5" x14ac:dyDescent="0.35"/>
    <row r="381" ht="15.5" x14ac:dyDescent="0.35"/>
    <row r="383" ht="15.5" x14ac:dyDescent="0.35"/>
    <row r="392" ht="15.5" x14ac:dyDescent="0.35"/>
    <row r="394" ht="15.5" x14ac:dyDescent="0.35"/>
    <row r="403" ht="15.5" x14ac:dyDescent="0.35"/>
    <row r="405" ht="15.5" x14ac:dyDescent="0.35"/>
    <row r="414" ht="15.5" x14ac:dyDescent="0.35"/>
    <row r="416" ht="15.5" x14ac:dyDescent="0.35"/>
    <row r="425" ht="15.5" x14ac:dyDescent="0.35"/>
    <row r="427" ht="15.5" x14ac:dyDescent="0.35"/>
    <row r="436" ht="15.5" x14ac:dyDescent="0.35"/>
    <row r="438" ht="15.5" x14ac:dyDescent="0.35"/>
    <row r="447" ht="15.5" x14ac:dyDescent="0.35"/>
    <row r="449" ht="15.5" x14ac:dyDescent="0.35"/>
    <row r="458" ht="15.5" x14ac:dyDescent="0.35"/>
    <row r="460" ht="15.5" x14ac:dyDescent="0.35"/>
    <row r="469" ht="15.5" x14ac:dyDescent="0.35"/>
    <row r="471" ht="15.5" x14ac:dyDescent="0.35"/>
    <row r="480" ht="15.5" x14ac:dyDescent="0.35"/>
    <row r="482" ht="15.5" x14ac:dyDescent="0.35"/>
    <row r="491" ht="15.5" x14ac:dyDescent="0.35"/>
    <row r="493" ht="15.5" x14ac:dyDescent="0.35"/>
    <row r="502" ht="15.5" x14ac:dyDescent="0.35"/>
    <row r="504" ht="15.5" x14ac:dyDescent="0.35"/>
    <row r="513" ht="15.5" x14ac:dyDescent="0.35"/>
    <row r="515" ht="15.5" x14ac:dyDescent="0.35"/>
    <row r="524" ht="15.5" x14ac:dyDescent="0.35"/>
    <row r="526" ht="15.5" x14ac:dyDescent="0.35"/>
    <row r="535" ht="15.5" x14ac:dyDescent="0.35"/>
    <row r="537" ht="15.5" x14ac:dyDescent="0.35"/>
    <row r="546" ht="15.5" x14ac:dyDescent="0.35"/>
    <row r="548" ht="15.5" x14ac:dyDescent="0.35"/>
    <row r="557" ht="15.5" x14ac:dyDescent="0.35"/>
    <row r="559" ht="15.5" x14ac:dyDescent="0.35"/>
  </sheetData>
  <sheetProtection algorithmName="SHA-512" hashValue="9Re6EWOPEo1tBXbErKyqEZuSaL632H0FFKYfcviWPupbX1o+jUbXac9e/ltnWi7OVa1CEcKB4dcTihDtnfTy1g==" saltValue="pqesRHEwyCvoGIBuNQSp7w==" spinCount="100000" sheet="1" objects="1" scenarios="1"/>
  <autoFilter ref="A9:BY78" xr:uid="{EF67D162-69F8-4B24-B62E-28ABFE5E44B1}">
    <filterColumn colId="32">
      <filters>
        <filter val="B"/>
      </filters>
    </filterColumn>
  </autoFilter>
  <mergeCells count="3">
    <mergeCell ref="E7:AA7"/>
    <mergeCell ref="N8:AA8"/>
    <mergeCell ref="E8:M8"/>
  </mergeCells>
  <phoneticPr fontId="16" type="noConversion"/>
  <pageMargins left="0.7" right="0.7" top="0.75" bottom="0.75" header="0.3" footer="0.3"/>
  <pageSetup paperSize="9" orientation="portrait" horizontalDpi="1200" verticalDpi="12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124E7-AEF2-4244-BB7E-2CC0928298AC}">
  <dimension ref="A1:AP383"/>
  <sheetViews>
    <sheetView zoomScaleNormal="100" workbookViewId="0">
      <pane xSplit="3" ySplit="13" topLeftCell="D14" activePane="bottomRight" state="frozen"/>
      <selection activeCell="C19" sqref="C19"/>
      <selection pane="topRight" activeCell="C19" sqref="C19"/>
      <selection pane="bottomLeft" activeCell="C19" sqref="C19"/>
      <selection pane="bottomRight" sqref="A1:XFD1048576"/>
    </sheetView>
  </sheetViews>
  <sheetFormatPr defaultColWidth="10.83203125" defaultRowHeight="15" customHeight="1" outlineLevelRow="1" x14ac:dyDescent="0.35"/>
  <cols>
    <col min="1" max="1" width="61.08203125" bestFit="1" customWidth="1"/>
    <col min="2" max="2" width="27.08203125" style="26" customWidth="1"/>
    <col min="3" max="3" width="25.1640625" style="1" customWidth="1"/>
    <col min="4" max="5" width="18.08203125" bestFit="1" customWidth="1"/>
    <col min="6" max="7" width="15.33203125" bestFit="1" customWidth="1"/>
    <col min="8" max="8" width="18.25" bestFit="1" customWidth="1"/>
    <col min="9" max="9" width="18" bestFit="1" customWidth="1"/>
    <col min="10" max="10" width="18.25" bestFit="1" customWidth="1"/>
    <col min="11" max="11" width="18" bestFit="1" customWidth="1"/>
    <col min="12" max="12" width="18.83203125" bestFit="1" customWidth="1"/>
    <col min="13" max="13" width="18.25" bestFit="1" customWidth="1"/>
    <col min="14" max="14" width="18.83203125" bestFit="1" customWidth="1"/>
    <col min="15" max="15" width="19.25" bestFit="1" customWidth="1"/>
    <col min="16" max="16" width="18.83203125" bestFit="1" customWidth="1"/>
    <col min="17" max="17" width="18.33203125" bestFit="1" customWidth="1"/>
    <col min="18" max="20" width="18.83203125" bestFit="1" customWidth="1"/>
    <col min="21" max="42" width="19.25" bestFit="1" customWidth="1"/>
  </cols>
  <sheetData>
    <row r="1" spans="1:42" ht="26" x14ac:dyDescent="0.6">
      <c r="A1" s="7"/>
      <c r="C1" s="56"/>
    </row>
    <row r="2" spans="1:42" ht="26" x14ac:dyDescent="0.6">
      <c r="A2" s="108" t="s">
        <v>217</v>
      </c>
      <c r="C2" s="55"/>
    </row>
    <row r="3" spans="1:42" ht="21" x14ac:dyDescent="0.5">
      <c r="A3" s="19" t="s">
        <v>218</v>
      </c>
      <c r="B3" s="300" t="s">
        <v>518</v>
      </c>
      <c r="C3" s="109" t="s">
        <v>219</v>
      </c>
    </row>
    <row r="4" spans="1:42" ht="21" x14ac:dyDescent="0.5">
      <c r="A4" s="19" t="s">
        <v>220</v>
      </c>
      <c r="B4" s="279" t="s">
        <v>221</v>
      </c>
      <c r="C4" s="112" t="s">
        <v>222</v>
      </c>
      <c r="E4" s="1"/>
    </row>
    <row r="5" spans="1:42" ht="21" x14ac:dyDescent="0.5">
      <c r="A5" s="19" t="s">
        <v>532</v>
      </c>
      <c r="B5" s="279">
        <v>30</v>
      </c>
      <c r="C5" s="112" t="s">
        <v>223</v>
      </c>
      <c r="E5" s="1"/>
    </row>
    <row r="6" spans="1:42" ht="21" x14ac:dyDescent="0.5">
      <c r="A6" s="19" t="s">
        <v>224</v>
      </c>
      <c r="B6" s="259" t="s">
        <v>545</v>
      </c>
      <c r="C6" s="112" t="s">
        <v>225</v>
      </c>
      <c r="E6" s="1"/>
    </row>
    <row r="7" spans="1:42" ht="21" x14ac:dyDescent="0.5">
      <c r="A7" s="19" t="s">
        <v>226</v>
      </c>
      <c r="B7" s="300" t="s">
        <v>227</v>
      </c>
      <c r="C7" s="112" t="s">
        <v>228</v>
      </c>
      <c r="E7" s="1"/>
    </row>
    <row r="8" spans="1:42" ht="21" x14ac:dyDescent="0.5">
      <c r="A8" s="19" t="s">
        <v>548</v>
      </c>
      <c r="B8" s="260">
        <v>0.01</v>
      </c>
      <c r="C8" s="112" t="s">
        <v>523</v>
      </c>
      <c r="E8" s="1"/>
    </row>
    <row r="9" spans="1:42" ht="21" x14ac:dyDescent="0.5">
      <c r="A9" s="19" t="s">
        <v>547</v>
      </c>
      <c r="B9" s="299" t="s">
        <v>536</v>
      </c>
      <c r="C9" s="112" t="s">
        <v>539</v>
      </c>
      <c r="E9" s="1"/>
    </row>
    <row r="10" spans="1:42" ht="21" x14ac:dyDescent="0.5">
      <c r="A10" s="19" t="s">
        <v>531</v>
      </c>
      <c r="B10" s="280">
        <v>1</v>
      </c>
      <c r="C10" s="112" t="s">
        <v>229</v>
      </c>
      <c r="E10" s="1"/>
    </row>
    <row r="11" spans="1:42" ht="15" customHeight="1" thickBot="1" x14ac:dyDescent="0.65">
      <c r="A11" s="7"/>
    </row>
    <row r="12" spans="1:42" ht="21" x14ac:dyDescent="0.5">
      <c r="A12" s="27"/>
      <c r="B12" s="21"/>
      <c r="C12" s="224" t="s">
        <v>230</v>
      </c>
      <c r="D12" s="50"/>
      <c r="E12" s="50"/>
      <c r="F12" s="50"/>
      <c r="G12" s="50"/>
      <c r="H12" s="50"/>
      <c r="I12" s="50"/>
      <c r="J12" s="50"/>
      <c r="K12" s="50"/>
      <c r="L12" s="50"/>
      <c r="M12" s="50"/>
      <c r="N12" s="50"/>
      <c r="O12" s="50"/>
      <c r="P12" s="50"/>
      <c r="Q12" s="50"/>
      <c r="R12" s="50"/>
      <c r="S12" s="50"/>
      <c r="T12" s="50"/>
      <c r="U12" s="50"/>
      <c r="V12" s="50"/>
      <c r="W12" s="50"/>
      <c r="X12" s="50"/>
      <c r="Y12" s="50"/>
      <c r="Z12" s="50"/>
      <c r="AA12" s="50"/>
      <c r="AB12" s="50"/>
      <c r="AC12" s="50"/>
      <c r="AD12" s="50"/>
      <c r="AE12" s="50"/>
      <c r="AF12" s="50"/>
      <c r="AG12" s="50"/>
      <c r="AH12" s="10"/>
      <c r="AI12" s="10"/>
      <c r="AJ12" s="10"/>
      <c r="AK12" s="10"/>
      <c r="AL12" s="10"/>
      <c r="AM12" s="10"/>
      <c r="AN12" s="10"/>
      <c r="AO12" s="10"/>
      <c r="AP12" s="71"/>
    </row>
    <row r="13" spans="1:42" ht="15" customHeight="1" thickBot="1" x14ac:dyDescent="0.4">
      <c r="A13" s="70" t="s">
        <v>231</v>
      </c>
      <c r="B13" s="22" t="s">
        <v>232</v>
      </c>
      <c r="C13" s="225">
        <v>2022</v>
      </c>
      <c r="D13" s="8">
        <f t="shared" ref="D13:AP13" si="0">C13+1</f>
        <v>2023</v>
      </c>
      <c r="E13" s="8">
        <f t="shared" si="0"/>
        <v>2024</v>
      </c>
      <c r="F13" s="8">
        <f t="shared" si="0"/>
        <v>2025</v>
      </c>
      <c r="G13" s="8">
        <f t="shared" si="0"/>
        <v>2026</v>
      </c>
      <c r="H13" s="8">
        <f t="shared" si="0"/>
        <v>2027</v>
      </c>
      <c r="I13" s="8">
        <f t="shared" si="0"/>
        <v>2028</v>
      </c>
      <c r="J13" s="8">
        <f t="shared" si="0"/>
        <v>2029</v>
      </c>
      <c r="K13" s="8">
        <f t="shared" si="0"/>
        <v>2030</v>
      </c>
      <c r="L13" s="8">
        <f t="shared" si="0"/>
        <v>2031</v>
      </c>
      <c r="M13" s="8">
        <f t="shared" si="0"/>
        <v>2032</v>
      </c>
      <c r="N13" s="8">
        <f t="shared" si="0"/>
        <v>2033</v>
      </c>
      <c r="O13" s="8">
        <f t="shared" si="0"/>
        <v>2034</v>
      </c>
      <c r="P13" s="8">
        <f t="shared" si="0"/>
        <v>2035</v>
      </c>
      <c r="Q13" s="8">
        <f t="shared" si="0"/>
        <v>2036</v>
      </c>
      <c r="R13" s="8">
        <f t="shared" si="0"/>
        <v>2037</v>
      </c>
      <c r="S13" s="8">
        <f t="shared" si="0"/>
        <v>2038</v>
      </c>
      <c r="T13" s="8">
        <f t="shared" si="0"/>
        <v>2039</v>
      </c>
      <c r="U13" s="8">
        <f t="shared" si="0"/>
        <v>2040</v>
      </c>
      <c r="V13" s="8">
        <f t="shared" si="0"/>
        <v>2041</v>
      </c>
      <c r="W13" s="8">
        <f t="shared" si="0"/>
        <v>2042</v>
      </c>
      <c r="X13" s="8">
        <f t="shared" si="0"/>
        <v>2043</v>
      </c>
      <c r="Y13" s="8">
        <f t="shared" si="0"/>
        <v>2044</v>
      </c>
      <c r="Z13" s="8">
        <f t="shared" si="0"/>
        <v>2045</v>
      </c>
      <c r="AA13" s="8">
        <f t="shared" si="0"/>
        <v>2046</v>
      </c>
      <c r="AB13" s="8">
        <f t="shared" si="0"/>
        <v>2047</v>
      </c>
      <c r="AC13" s="8">
        <f t="shared" si="0"/>
        <v>2048</v>
      </c>
      <c r="AD13" s="8">
        <f t="shared" si="0"/>
        <v>2049</v>
      </c>
      <c r="AE13" s="8">
        <f t="shared" si="0"/>
        <v>2050</v>
      </c>
      <c r="AF13" s="8">
        <f t="shared" si="0"/>
        <v>2051</v>
      </c>
      <c r="AG13" s="8">
        <f t="shared" si="0"/>
        <v>2052</v>
      </c>
      <c r="AH13" s="8">
        <f t="shared" si="0"/>
        <v>2053</v>
      </c>
      <c r="AI13" s="8">
        <f t="shared" si="0"/>
        <v>2054</v>
      </c>
      <c r="AJ13" s="8">
        <f t="shared" si="0"/>
        <v>2055</v>
      </c>
      <c r="AK13" s="8">
        <f t="shared" si="0"/>
        <v>2056</v>
      </c>
      <c r="AL13" s="8">
        <f t="shared" si="0"/>
        <v>2057</v>
      </c>
      <c r="AM13" s="8">
        <f t="shared" si="0"/>
        <v>2058</v>
      </c>
      <c r="AN13" s="8">
        <f t="shared" si="0"/>
        <v>2059</v>
      </c>
      <c r="AO13" s="8">
        <f t="shared" si="0"/>
        <v>2060</v>
      </c>
      <c r="AP13" s="72">
        <f t="shared" si="0"/>
        <v>2061</v>
      </c>
    </row>
    <row r="14" spans="1:42" ht="15" customHeight="1" x14ac:dyDescent="0.35">
      <c r="A14" s="15"/>
      <c r="B14" s="21"/>
      <c r="C14" s="226"/>
      <c r="D14" s="10"/>
      <c r="E14" s="9"/>
      <c r="F14" s="10"/>
      <c r="G14" s="9"/>
      <c r="H14" s="10"/>
      <c r="I14" s="9"/>
      <c r="J14" s="10"/>
      <c r="K14" s="9"/>
      <c r="L14" s="10"/>
      <c r="M14" s="9"/>
      <c r="N14" s="10"/>
      <c r="O14" s="9"/>
      <c r="P14" s="10"/>
      <c r="Q14" s="9"/>
      <c r="R14" s="10"/>
      <c r="S14" s="9"/>
      <c r="T14" s="10"/>
      <c r="U14" s="9"/>
      <c r="V14" s="10"/>
      <c r="W14" s="9"/>
      <c r="X14" s="10"/>
      <c r="Y14" s="9"/>
      <c r="Z14" s="10"/>
      <c r="AA14" s="9"/>
      <c r="AB14" s="10"/>
      <c r="AC14" s="9"/>
      <c r="AD14" s="10"/>
      <c r="AE14" s="9"/>
      <c r="AF14" s="10"/>
      <c r="AG14" s="9"/>
      <c r="AH14" s="10"/>
      <c r="AI14" s="10"/>
      <c r="AJ14" s="10"/>
      <c r="AK14" s="10"/>
      <c r="AL14" s="10"/>
      <c r="AM14" s="10"/>
      <c r="AN14" s="10"/>
      <c r="AO14" s="10"/>
      <c r="AP14" s="71"/>
    </row>
    <row r="15" spans="1:42" ht="15" customHeight="1" x14ac:dyDescent="0.35">
      <c r="A15" s="16" t="s">
        <v>233</v>
      </c>
      <c r="B15" s="22"/>
      <c r="C15" s="225"/>
      <c r="D15" s="8"/>
      <c r="E15" s="11"/>
      <c r="F15" s="8"/>
      <c r="G15" s="11"/>
      <c r="H15" s="8"/>
      <c r="I15" s="11"/>
      <c r="J15" s="8"/>
      <c r="K15" s="11"/>
      <c r="L15" s="8"/>
      <c r="M15" s="11"/>
      <c r="N15" s="8"/>
      <c r="O15" s="11"/>
      <c r="P15" s="8"/>
      <c r="Q15" s="11"/>
      <c r="R15" s="8"/>
      <c r="S15" s="11"/>
      <c r="T15" s="8"/>
      <c r="U15" s="11"/>
      <c r="V15" s="8"/>
      <c r="W15" s="11"/>
      <c r="X15" s="8"/>
      <c r="Y15" s="11"/>
      <c r="Z15" s="8"/>
      <c r="AA15" s="11"/>
      <c r="AB15" s="8"/>
      <c r="AC15" s="11"/>
      <c r="AD15" s="8"/>
      <c r="AE15" s="11"/>
      <c r="AF15" s="8"/>
      <c r="AG15" s="11"/>
      <c r="AH15" s="8"/>
      <c r="AI15" s="8"/>
      <c r="AJ15" s="8"/>
      <c r="AK15" s="8"/>
      <c r="AL15" s="8"/>
      <c r="AM15" s="8"/>
      <c r="AN15" s="8"/>
      <c r="AO15" s="8"/>
      <c r="AP15" s="72"/>
    </row>
    <row r="16" spans="1:42" ht="15" customHeight="1" x14ac:dyDescent="0.35">
      <c r="A16" s="16"/>
      <c r="B16" s="22"/>
      <c r="C16" s="225"/>
      <c r="D16" s="8"/>
      <c r="E16" s="11"/>
      <c r="F16" s="8"/>
      <c r="G16" s="11"/>
      <c r="H16" s="8"/>
      <c r="I16" s="11"/>
      <c r="J16" s="8"/>
      <c r="K16" s="11"/>
      <c r="L16" s="8"/>
      <c r="M16" s="11"/>
      <c r="N16" s="8"/>
      <c r="O16" s="11"/>
      <c r="P16" s="8"/>
      <c r="Q16" s="11"/>
      <c r="R16" s="8"/>
      <c r="S16" s="11"/>
      <c r="T16" s="8"/>
      <c r="U16" s="11"/>
      <c r="V16" s="8"/>
      <c r="W16" s="11"/>
      <c r="X16" s="8"/>
      <c r="Y16" s="11"/>
      <c r="Z16" s="8"/>
      <c r="AA16" s="11"/>
      <c r="AB16" s="8"/>
      <c r="AC16" s="11"/>
      <c r="AD16" s="8"/>
      <c r="AE16" s="11"/>
      <c r="AF16" s="8"/>
      <c r="AG16" s="11"/>
      <c r="AH16" s="8"/>
      <c r="AI16" s="8"/>
      <c r="AJ16" s="8"/>
      <c r="AK16" s="8"/>
      <c r="AL16" s="8"/>
      <c r="AM16" s="8"/>
      <c r="AN16" s="8"/>
      <c r="AO16" s="8"/>
      <c r="AP16" s="72"/>
    </row>
    <row r="17" spans="1:42" ht="15" customHeight="1" x14ac:dyDescent="0.35">
      <c r="A17" s="17" t="s">
        <v>234</v>
      </c>
      <c r="B17" s="28"/>
      <c r="C17" s="227">
        <v>2</v>
      </c>
      <c r="D17">
        <v>3</v>
      </c>
      <c r="E17" s="29">
        <v>4</v>
      </c>
      <c r="F17">
        <v>5</v>
      </c>
      <c r="G17" s="29">
        <v>6</v>
      </c>
      <c r="H17">
        <v>7</v>
      </c>
      <c r="I17" s="29">
        <v>8</v>
      </c>
      <c r="J17">
        <v>9</v>
      </c>
      <c r="K17" s="29">
        <v>10</v>
      </c>
      <c r="L17">
        <v>11</v>
      </c>
      <c r="M17" s="29">
        <v>12</v>
      </c>
      <c r="N17">
        <v>13</v>
      </c>
      <c r="O17" s="29">
        <v>14</v>
      </c>
      <c r="P17">
        <v>15</v>
      </c>
      <c r="Q17" s="29">
        <v>16</v>
      </c>
      <c r="R17">
        <v>17</v>
      </c>
      <c r="S17" s="29">
        <v>18</v>
      </c>
      <c r="T17">
        <v>19</v>
      </c>
      <c r="U17" s="29">
        <v>20</v>
      </c>
      <c r="V17">
        <v>21</v>
      </c>
      <c r="W17" s="29">
        <v>22</v>
      </c>
      <c r="X17">
        <v>23</v>
      </c>
      <c r="Y17" s="29">
        <v>24</v>
      </c>
      <c r="Z17">
        <v>25</v>
      </c>
      <c r="AA17" s="29">
        <v>26</v>
      </c>
      <c r="AB17">
        <v>27</v>
      </c>
      <c r="AC17" s="29">
        <v>28</v>
      </c>
      <c r="AD17">
        <v>29</v>
      </c>
      <c r="AE17" s="29">
        <v>30</v>
      </c>
      <c r="AF17">
        <v>31</v>
      </c>
      <c r="AG17" s="29">
        <v>32</v>
      </c>
      <c r="AH17">
        <v>33</v>
      </c>
      <c r="AI17" s="29">
        <v>34</v>
      </c>
      <c r="AJ17">
        <v>35</v>
      </c>
      <c r="AK17" s="29">
        <v>36</v>
      </c>
      <c r="AL17">
        <v>37</v>
      </c>
      <c r="AM17" s="29">
        <v>38</v>
      </c>
      <c r="AN17">
        <v>39</v>
      </c>
      <c r="AO17" s="29">
        <v>40</v>
      </c>
      <c r="AP17" s="30">
        <v>41</v>
      </c>
    </row>
    <row r="18" spans="1:42" ht="15" customHeight="1" x14ac:dyDescent="0.35">
      <c r="A18" s="17" t="s">
        <v>235</v>
      </c>
      <c r="B18" s="171"/>
      <c r="C18" s="196"/>
      <c r="AP18" s="30"/>
    </row>
    <row r="19" spans="1:42" ht="15" customHeight="1" x14ac:dyDescent="0.35">
      <c r="A19" s="17" t="s">
        <v>236</v>
      </c>
      <c r="B19" s="258">
        <f>Inflation!Z10</f>
        <v>3.3428844317096473E-2</v>
      </c>
      <c r="C19" s="228">
        <f>Inflation!AD10</f>
        <v>7.3012939001848354E-2</v>
      </c>
      <c r="D19" s="229">
        <f>Inflation!AH10</f>
        <v>6.4000000000000001E-2</v>
      </c>
      <c r="E19" s="230">
        <f>Inflation!AL10</f>
        <v>3.5000000000000003E-2</v>
      </c>
      <c r="F19" s="230">
        <f>Inflation!AP10</f>
        <v>2.5000000000000001E-2</v>
      </c>
      <c r="G19" s="230">
        <f>Inflation!AT10</f>
        <v>0.02</v>
      </c>
      <c r="H19" s="230">
        <f>Inflation!AX10</f>
        <v>0.02</v>
      </c>
      <c r="I19" s="231"/>
      <c r="J19" s="231"/>
      <c r="K19" s="231"/>
      <c r="L19" s="231"/>
      <c r="M19" s="231"/>
      <c r="N19" s="231"/>
      <c r="O19" s="231"/>
      <c r="P19" s="231"/>
      <c r="Q19" s="231"/>
      <c r="R19" s="231"/>
      <c r="S19" s="231"/>
      <c r="T19" s="231"/>
      <c r="U19" s="231"/>
      <c r="V19" s="231"/>
      <c r="W19" s="231"/>
      <c r="X19" s="231"/>
      <c r="Y19" s="231"/>
      <c r="Z19" s="231"/>
      <c r="AA19" s="231"/>
      <c r="AB19" s="231"/>
      <c r="AC19" s="231"/>
      <c r="AD19" s="231"/>
      <c r="AE19" s="231"/>
      <c r="AF19" s="231"/>
      <c r="AG19" s="231"/>
      <c r="AH19" s="231"/>
      <c r="AI19" s="231"/>
      <c r="AJ19" s="231"/>
      <c r="AK19" s="231"/>
      <c r="AL19" s="231"/>
      <c r="AM19" s="231"/>
      <c r="AN19" s="231"/>
      <c r="AO19" s="231"/>
      <c r="AP19" s="172"/>
    </row>
    <row r="20" spans="1:42" ht="15" customHeight="1" x14ac:dyDescent="0.35">
      <c r="A20" s="17" t="s">
        <v>237</v>
      </c>
      <c r="B20" s="257">
        <v>0.02</v>
      </c>
      <c r="C20" s="17"/>
      <c r="I20" s="20">
        <f t="shared" ref="I20:AP20" si="1">$B$20</f>
        <v>0.02</v>
      </c>
      <c r="J20" s="20">
        <f t="shared" si="1"/>
        <v>0.02</v>
      </c>
      <c r="K20" s="20">
        <f t="shared" si="1"/>
        <v>0.02</v>
      </c>
      <c r="L20" s="20">
        <f t="shared" si="1"/>
        <v>0.02</v>
      </c>
      <c r="M20" s="20">
        <f t="shared" si="1"/>
        <v>0.02</v>
      </c>
      <c r="N20" s="20">
        <f t="shared" si="1"/>
        <v>0.02</v>
      </c>
      <c r="O20" s="20">
        <f t="shared" si="1"/>
        <v>0.02</v>
      </c>
      <c r="P20" s="20">
        <f t="shared" si="1"/>
        <v>0.02</v>
      </c>
      <c r="Q20" s="20">
        <f t="shared" si="1"/>
        <v>0.02</v>
      </c>
      <c r="R20" s="20">
        <f t="shared" si="1"/>
        <v>0.02</v>
      </c>
      <c r="S20" s="20">
        <f t="shared" si="1"/>
        <v>0.02</v>
      </c>
      <c r="T20" s="20">
        <f t="shared" si="1"/>
        <v>0.02</v>
      </c>
      <c r="U20" s="20">
        <f t="shared" si="1"/>
        <v>0.02</v>
      </c>
      <c r="V20" s="20">
        <f t="shared" si="1"/>
        <v>0.02</v>
      </c>
      <c r="W20" s="20">
        <f t="shared" si="1"/>
        <v>0.02</v>
      </c>
      <c r="X20" s="20">
        <f t="shared" si="1"/>
        <v>0.02</v>
      </c>
      <c r="Y20" s="20">
        <f t="shared" si="1"/>
        <v>0.02</v>
      </c>
      <c r="Z20" s="20">
        <f t="shared" si="1"/>
        <v>0.02</v>
      </c>
      <c r="AA20" s="20">
        <f t="shared" si="1"/>
        <v>0.02</v>
      </c>
      <c r="AB20" s="20">
        <f t="shared" si="1"/>
        <v>0.02</v>
      </c>
      <c r="AC20" s="20">
        <f t="shared" si="1"/>
        <v>0.02</v>
      </c>
      <c r="AD20" s="20">
        <f t="shared" si="1"/>
        <v>0.02</v>
      </c>
      <c r="AE20" s="20">
        <f t="shared" si="1"/>
        <v>0.02</v>
      </c>
      <c r="AF20" s="20">
        <f t="shared" si="1"/>
        <v>0.02</v>
      </c>
      <c r="AG20" s="20">
        <f t="shared" si="1"/>
        <v>0.02</v>
      </c>
      <c r="AH20" s="20">
        <f t="shared" si="1"/>
        <v>0.02</v>
      </c>
      <c r="AI20" s="20">
        <f t="shared" si="1"/>
        <v>0.02</v>
      </c>
      <c r="AJ20" s="20">
        <f t="shared" si="1"/>
        <v>0.02</v>
      </c>
      <c r="AK20" s="20">
        <f t="shared" si="1"/>
        <v>0.02</v>
      </c>
      <c r="AL20" s="20">
        <f t="shared" si="1"/>
        <v>0.02</v>
      </c>
      <c r="AM20" s="20">
        <f t="shared" si="1"/>
        <v>0.02</v>
      </c>
      <c r="AN20" s="20">
        <f t="shared" si="1"/>
        <v>0.02</v>
      </c>
      <c r="AO20" s="20">
        <f t="shared" si="1"/>
        <v>0.02</v>
      </c>
      <c r="AP20" s="173">
        <f t="shared" si="1"/>
        <v>0.02</v>
      </c>
    </row>
    <row r="21" spans="1:42" ht="15" customHeight="1" x14ac:dyDescent="0.35">
      <c r="A21" s="17" t="s">
        <v>238</v>
      </c>
      <c r="B21" s="171"/>
      <c r="C21" s="17"/>
      <c r="E21" s="8">
        <v>1</v>
      </c>
      <c r="F21" s="232">
        <f>E21*(1+SUM(F19:F20))</f>
        <v>1.0249999999999999</v>
      </c>
      <c r="G21" s="232">
        <f t="shared" ref="G21:AP21" si="2">F21*(1+SUM(G19:G20))</f>
        <v>1.0454999999999999</v>
      </c>
      <c r="H21" s="232">
        <f t="shared" si="2"/>
        <v>1.0664099999999999</v>
      </c>
      <c r="I21" s="232">
        <f t="shared" si="2"/>
        <v>1.0877381999999998</v>
      </c>
      <c r="J21" s="232">
        <f>I21*(1+SUM(J19:J20))</f>
        <v>1.1094929639999997</v>
      </c>
      <c r="K21" s="232">
        <f t="shared" si="2"/>
        <v>1.1316828232799998</v>
      </c>
      <c r="L21" s="232">
        <f t="shared" si="2"/>
        <v>1.1543164797455998</v>
      </c>
      <c r="M21" s="232">
        <f t="shared" si="2"/>
        <v>1.1774028093405118</v>
      </c>
      <c r="N21" s="232">
        <f t="shared" si="2"/>
        <v>1.200950865527322</v>
      </c>
      <c r="O21" s="232">
        <f t="shared" si="2"/>
        <v>1.2249698828378686</v>
      </c>
      <c r="P21" s="232">
        <f t="shared" si="2"/>
        <v>1.2494692804946259</v>
      </c>
      <c r="Q21" s="232">
        <f t="shared" si="2"/>
        <v>1.2744586661045185</v>
      </c>
      <c r="R21" s="232">
        <f t="shared" si="2"/>
        <v>1.2999478394266089</v>
      </c>
      <c r="S21" s="232">
        <f t="shared" si="2"/>
        <v>1.325946796215141</v>
      </c>
      <c r="T21" s="232">
        <f t="shared" si="2"/>
        <v>1.3524657321394438</v>
      </c>
      <c r="U21" s="232">
        <f t="shared" si="2"/>
        <v>1.3795150467822326</v>
      </c>
      <c r="V21" s="232">
        <f t="shared" si="2"/>
        <v>1.4071053477178772</v>
      </c>
      <c r="W21" s="232">
        <f t="shared" si="2"/>
        <v>1.4352474546722347</v>
      </c>
      <c r="X21" s="232">
        <f t="shared" si="2"/>
        <v>1.4639524037656795</v>
      </c>
      <c r="Y21" s="232">
        <f t="shared" si="2"/>
        <v>1.493231451840993</v>
      </c>
      <c r="Z21" s="232">
        <f t="shared" si="2"/>
        <v>1.5230960808778129</v>
      </c>
      <c r="AA21" s="232">
        <f t="shared" si="2"/>
        <v>1.5535580024953692</v>
      </c>
      <c r="AB21" s="232">
        <f t="shared" si="2"/>
        <v>1.5846291625452766</v>
      </c>
      <c r="AC21" s="232">
        <f t="shared" si="2"/>
        <v>1.6163217457961823</v>
      </c>
      <c r="AD21" s="232">
        <f t="shared" si="2"/>
        <v>1.6486481807121058</v>
      </c>
      <c r="AE21" s="232">
        <f t="shared" si="2"/>
        <v>1.681621144326348</v>
      </c>
      <c r="AF21" s="232">
        <f t="shared" si="2"/>
        <v>1.715253567212875</v>
      </c>
      <c r="AG21" s="232">
        <f t="shared" si="2"/>
        <v>1.7495586385571325</v>
      </c>
      <c r="AH21" s="232">
        <f t="shared" si="2"/>
        <v>1.7845498113282752</v>
      </c>
      <c r="AI21" s="232">
        <f t="shared" si="2"/>
        <v>1.8202408075548406</v>
      </c>
      <c r="AJ21" s="232">
        <f t="shared" si="2"/>
        <v>1.8566456237059374</v>
      </c>
      <c r="AK21" s="232">
        <f t="shared" si="2"/>
        <v>1.8937785361800563</v>
      </c>
      <c r="AL21" s="232">
        <f t="shared" si="2"/>
        <v>1.9316541069036575</v>
      </c>
      <c r="AM21" s="232">
        <f t="shared" si="2"/>
        <v>1.9702871890417306</v>
      </c>
      <c r="AN21" s="232">
        <f t="shared" si="2"/>
        <v>2.0096929328225652</v>
      </c>
      <c r="AO21" s="232">
        <f t="shared" si="2"/>
        <v>2.0498867914790164</v>
      </c>
      <c r="AP21" s="233">
        <f t="shared" si="2"/>
        <v>2.0908845273085968</v>
      </c>
    </row>
    <row r="22" spans="1:42" ht="15" customHeight="1" x14ac:dyDescent="0.35">
      <c r="A22" s="17" t="s">
        <v>239</v>
      </c>
      <c r="B22" s="171"/>
      <c r="C22" s="234">
        <v>1</v>
      </c>
      <c r="D22" s="231">
        <f t="shared" ref="D22:AP22" si="3">C22*(1+SUM(D19:D20))</f>
        <v>1.0640000000000001</v>
      </c>
      <c r="E22" s="231">
        <f t="shared" si="3"/>
        <v>1.10124</v>
      </c>
      <c r="F22" s="231">
        <f t="shared" si="3"/>
        <v>1.128771</v>
      </c>
      <c r="G22" s="231">
        <f t="shared" si="3"/>
        <v>1.1513464200000001</v>
      </c>
      <c r="H22" s="231">
        <f t="shared" si="3"/>
        <v>1.1743733484000001</v>
      </c>
      <c r="I22" s="231">
        <f t="shared" si="3"/>
        <v>1.1978608153680002</v>
      </c>
      <c r="J22" s="231">
        <f t="shared" si="3"/>
        <v>1.2218180316753602</v>
      </c>
      <c r="K22" s="231">
        <f t="shared" si="3"/>
        <v>1.2462543923088674</v>
      </c>
      <c r="L22" s="231">
        <f t="shared" si="3"/>
        <v>1.2711794801550447</v>
      </c>
      <c r="M22" s="231">
        <f t="shared" si="3"/>
        <v>1.2966030697581457</v>
      </c>
      <c r="N22" s="231">
        <f t="shared" si="3"/>
        <v>1.3225351311533087</v>
      </c>
      <c r="O22" s="231">
        <f t="shared" si="3"/>
        <v>1.3489858337763749</v>
      </c>
      <c r="P22" s="231">
        <f t="shared" si="3"/>
        <v>1.3759655504519024</v>
      </c>
      <c r="Q22" s="231">
        <f t="shared" si="3"/>
        <v>1.4034848614609405</v>
      </c>
      <c r="R22" s="231">
        <f t="shared" si="3"/>
        <v>1.4315545586901595</v>
      </c>
      <c r="S22" s="231">
        <f t="shared" si="3"/>
        <v>1.4601856498639627</v>
      </c>
      <c r="T22" s="231">
        <f t="shared" si="3"/>
        <v>1.489389362861242</v>
      </c>
      <c r="U22" s="231">
        <f t="shared" si="3"/>
        <v>1.519177150118467</v>
      </c>
      <c r="V22" s="231">
        <f t="shared" si="3"/>
        <v>1.5495606931208363</v>
      </c>
      <c r="W22" s="231">
        <f t="shared" si="3"/>
        <v>1.580551906983253</v>
      </c>
      <c r="X22" s="231">
        <f t="shared" si="3"/>
        <v>1.612162945122918</v>
      </c>
      <c r="Y22" s="231">
        <f t="shared" si="3"/>
        <v>1.6444062040253764</v>
      </c>
      <c r="Z22" s="231">
        <f t="shared" si="3"/>
        <v>1.6772943281058839</v>
      </c>
      <c r="AA22" s="231">
        <f t="shared" si="3"/>
        <v>1.7108402146680015</v>
      </c>
      <c r="AB22" s="231">
        <f t="shared" si="3"/>
        <v>1.7450570189613617</v>
      </c>
      <c r="AC22" s="231">
        <f t="shared" si="3"/>
        <v>1.7799581593405889</v>
      </c>
      <c r="AD22" s="231">
        <f t="shared" si="3"/>
        <v>1.8155573225274007</v>
      </c>
      <c r="AE22" s="231">
        <f t="shared" si="3"/>
        <v>1.8518684689779488</v>
      </c>
      <c r="AF22" s="231">
        <f t="shared" si="3"/>
        <v>1.8889058383575077</v>
      </c>
      <c r="AG22" s="231">
        <f t="shared" si="3"/>
        <v>1.926683955124658</v>
      </c>
      <c r="AH22" s="231">
        <f t="shared" si="3"/>
        <v>1.9652176342271512</v>
      </c>
      <c r="AI22" s="231">
        <f t="shared" si="3"/>
        <v>2.0045219869116941</v>
      </c>
      <c r="AJ22" s="231">
        <f t="shared" si="3"/>
        <v>2.0446124266499281</v>
      </c>
      <c r="AK22" s="231">
        <f t="shared" si="3"/>
        <v>2.0855046751829267</v>
      </c>
      <c r="AL22" s="231">
        <f t="shared" si="3"/>
        <v>2.1272147686865854</v>
      </c>
      <c r="AM22" s="231">
        <f t="shared" si="3"/>
        <v>2.169759064060317</v>
      </c>
      <c r="AN22" s="231">
        <f t="shared" si="3"/>
        <v>2.2131542453415234</v>
      </c>
      <c r="AO22" s="231">
        <f t="shared" si="3"/>
        <v>2.2574173302483538</v>
      </c>
      <c r="AP22" s="172">
        <f t="shared" si="3"/>
        <v>2.3025656768533209</v>
      </c>
    </row>
    <row r="23" spans="1:42" ht="15" customHeight="1" x14ac:dyDescent="0.35">
      <c r="A23" s="17" t="s">
        <v>240</v>
      </c>
      <c r="B23" s="171"/>
      <c r="C23" s="234">
        <f>(1+B19)*(1+C19)</f>
        <v>1.1088825214899714</v>
      </c>
      <c r="D23" s="231">
        <f>C23*(1+D19)</f>
        <v>1.1798510028653295</v>
      </c>
      <c r="E23" s="231">
        <f>D23*(1+E19)</f>
        <v>1.221145787965616</v>
      </c>
      <c r="F23" s="231">
        <f>E23*(1+F19)</f>
        <v>1.2516744326647562</v>
      </c>
      <c r="G23" s="231">
        <f>F23*(1+G19)</f>
        <v>1.2767079213180514</v>
      </c>
      <c r="H23" s="231">
        <f>G23*(1+H19)</f>
        <v>1.3022420797444125</v>
      </c>
      <c r="I23" s="231">
        <f t="shared" ref="I23:AP23" si="4">H23*(1+$B$20)</f>
        <v>1.3282869213393007</v>
      </c>
      <c r="J23" s="231">
        <f t="shared" si="4"/>
        <v>1.3548526597660868</v>
      </c>
      <c r="K23" s="231">
        <f t="shared" si="4"/>
        <v>1.3819497129614087</v>
      </c>
      <c r="L23" s="231">
        <f t="shared" si="4"/>
        <v>1.4095887072206368</v>
      </c>
      <c r="M23" s="231">
        <f t="shared" si="4"/>
        <v>1.4377804813650494</v>
      </c>
      <c r="N23" s="231">
        <f t="shared" si="4"/>
        <v>1.4665360909923504</v>
      </c>
      <c r="O23" s="231">
        <f t="shared" si="4"/>
        <v>1.4958668128121975</v>
      </c>
      <c r="P23" s="231">
        <f t="shared" si="4"/>
        <v>1.5257841490684414</v>
      </c>
      <c r="Q23" s="231">
        <f t="shared" si="4"/>
        <v>1.5562998320498103</v>
      </c>
      <c r="R23" s="231">
        <f t="shared" si="4"/>
        <v>1.5874258286908065</v>
      </c>
      <c r="S23" s="231">
        <f t="shared" si="4"/>
        <v>1.6191743452646226</v>
      </c>
      <c r="T23" s="231">
        <f t="shared" si="4"/>
        <v>1.6515578321699151</v>
      </c>
      <c r="U23" s="231">
        <f t="shared" si="4"/>
        <v>1.6845889888133134</v>
      </c>
      <c r="V23" s="231">
        <f t="shared" si="4"/>
        <v>1.7182807685895798</v>
      </c>
      <c r="W23" s="231">
        <f t="shared" si="4"/>
        <v>1.7526463839613715</v>
      </c>
      <c r="X23" s="231">
        <f t="shared" si="4"/>
        <v>1.787699311640599</v>
      </c>
      <c r="Y23" s="231">
        <f t="shared" si="4"/>
        <v>1.823453297873411</v>
      </c>
      <c r="Z23" s="231">
        <f t="shared" si="4"/>
        <v>1.8599223638308793</v>
      </c>
      <c r="AA23" s="231">
        <f t="shared" si="4"/>
        <v>1.8971208111074969</v>
      </c>
      <c r="AB23" s="231">
        <f t="shared" si="4"/>
        <v>1.9350632273296469</v>
      </c>
      <c r="AC23" s="231">
        <f t="shared" si="4"/>
        <v>1.9737644918762398</v>
      </c>
      <c r="AD23" s="231">
        <f t="shared" si="4"/>
        <v>2.0132397817137648</v>
      </c>
      <c r="AE23" s="231">
        <f t="shared" si="4"/>
        <v>2.0535045773480403</v>
      </c>
      <c r="AF23" s="231">
        <f t="shared" si="4"/>
        <v>2.0945746688950013</v>
      </c>
      <c r="AG23" s="231">
        <f t="shared" si="4"/>
        <v>2.1364661622729013</v>
      </c>
      <c r="AH23" s="231">
        <f t="shared" si="4"/>
        <v>2.1791954855183593</v>
      </c>
      <c r="AI23" s="231">
        <f t="shared" si="4"/>
        <v>2.2227793952287267</v>
      </c>
      <c r="AJ23" s="231">
        <f t="shared" si="4"/>
        <v>2.2672349831333012</v>
      </c>
      <c r="AK23" s="231">
        <f t="shared" si="4"/>
        <v>2.3125796827959673</v>
      </c>
      <c r="AL23" s="231">
        <f t="shared" si="4"/>
        <v>2.3588312764518866</v>
      </c>
      <c r="AM23" s="231">
        <f t="shared" si="4"/>
        <v>2.4060079019809244</v>
      </c>
      <c r="AN23" s="231">
        <f t="shared" si="4"/>
        <v>2.4541280600205431</v>
      </c>
      <c r="AO23" s="231">
        <f t="shared" si="4"/>
        <v>2.5032106212209539</v>
      </c>
      <c r="AP23" s="172">
        <f t="shared" si="4"/>
        <v>2.5532748336453732</v>
      </c>
    </row>
    <row r="24" spans="1:42" ht="15" customHeight="1" x14ac:dyDescent="0.35">
      <c r="A24" s="17"/>
      <c r="B24" s="171"/>
      <c r="C24" s="196"/>
      <c r="AP24" s="30"/>
    </row>
    <row r="25" spans="1:42" ht="15" customHeight="1" x14ac:dyDescent="0.35">
      <c r="A25" s="17" t="s">
        <v>241</v>
      </c>
      <c r="B25" s="257">
        <v>0.02</v>
      </c>
      <c r="C25" s="234"/>
      <c r="D25" s="231"/>
      <c r="E25" s="231"/>
      <c r="F25" s="231"/>
      <c r="G25" s="231"/>
      <c r="H25" s="231"/>
      <c r="I25" s="231"/>
      <c r="J25" s="231"/>
      <c r="K25" s="231"/>
      <c r="L25" s="231"/>
      <c r="M25" s="231"/>
      <c r="N25" s="231"/>
      <c r="O25" s="231"/>
      <c r="P25" s="231"/>
      <c r="Q25" s="231"/>
      <c r="R25" s="231"/>
      <c r="S25" s="231"/>
      <c r="T25" s="231"/>
      <c r="U25" s="231"/>
      <c r="V25" s="231"/>
      <c r="W25" s="231"/>
      <c r="X25" s="231"/>
      <c r="Y25" s="231"/>
      <c r="Z25" s="231"/>
      <c r="AA25" s="231"/>
      <c r="AB25" s="231"/>
      <c r="AC25" s="231"/>
      <c r="AD25" s="231"/>
      <c r="AE25" s="231"/>
      <c r="AF25" s="231"/>
      <c r="AG25" s="231"/>
      <c r="AH25" s="231"/>
      <c r="AI25" s="231"/>
      <c r="AJ25" s="231"/>
      <c r="AK25" s="231"/>
      <c r="AL25" s="231"/>
      <c r="AM25" s="231"/>
      <c r="AN25" s="231"/>
      <c r="AO25" s="231"/>
      <c r="AP25" s="172"/>
    </row>
    <row r="26" spans="1:42" ht="15" customHeight="1" x14ac:dyDescent="0.35">
      <c r="A26" s="17" t="s">
        <v>242</v>
      </c>
      <c r="B26" s="257">
        <f>IF(B4=$B$310,B25,B8)</f>
        <v>0.01</v>
      </c>
      <c r="C26" s="234">
        <v>1</v>
      </c>
      <c r="D26" s="231">
        <f>IF(OR(D13=$D$13, D13=$E$13), C26*(1+SUM(D19:D20)+$B$25), C26*(1+SUM(D19:D20)+$B$26))</f>
        <v>1.0840000000000001</v>
      </c>
      <c r="E26" s="231">
        <f>IF(OR(E13=$D$13, E13=$E$13), D26*(1+SUM(E19:E20)+$B$25), D26*(1+SUM(E19:E20)+$B$26))</f>
        <v>1.1436200000000001</v>
      </c>
      <c r="F26" s="231">
        <f t="shared" ref="F26:AP26" si="5">IF(OR(F13=$D$13, F13=$E$13), E26*(1+SUM(F19:F20)+$B$25), E26*(1+SUM(F19:F20)+$B$26))</f>
        <v>1.1836466999999999</v>
      </c>
      <c r="G26" s="231">
        <f t="shared" si="5"/>
        <v>1.219156101</v>
      </c>
      <c r="H26" s="231">
        <f t="shared" si="5"/>
        <v>1.25573078403</v>
      </c>
      <c r="I26" s="231">
        <f t="shared" si="5"/>
        <v>1.2934027075509</v>
      </c>
      <c r="J26" s="231">
        <f t="shared" si="5"/>
        <v>1.3322047887774271</v>
      </c>
      <c r="K26" s="231">
        <f t="shared" si="5"/>
        <v>1.3721709324407498</v>
      </c>
      <c r="L26" s="231">
        <f t="shared" si="5"/>
        <v>1.4133360604139724</v>
      </c>
      <c r="M26" s="231">
        <f t="shared" si="5"/>
        <v>1.4557361422263917</v>
      </c>
      <c r="N26" s="231">
        <f t="shared" si="5"/>
        <v>1.4994082264931834</v>
      </c>
      <c r="O26" s="231">
        <f t="shared" si="5"/>
        <v>1.544390473287979</v>
      </c>
      <c r="P26" s="231">
        <f t="shared" si="5"/>
        <v>1.5907221874866184</v>
      </c>
      <c r="Q26" s="231">
        <f t="shared" si="5"/>
        <v>1.6384438531112171</v>
      </c>
      <c r="R26" s="231">
        <f t="shared" si="5"/>
        <v>1.6875971687045537</v>
      </c>
      <c r="S26" s="231">
        <f t="shared" si="5"/>
        <v>1.7382250837656903</v>
      </c>
      <c r="T26" s="231">
        <f t="shared" si="5"/>
        <v>1.7903718362786611</v>
      </c>
      <c r="U26" s="231">
        <f t="shared" si="5"/>
        <v>1.8440829913670209</v>
      </c>
      <c r="V26" s="231">
        <f t="shared" si="5"/>
        <v>1.8994054811080316</v>
      </c>
      <c r="W26" s="231">
        <f t="shared" si="5"/>
        <v>1.9563876455412725</v>
      </c>
      <c r="X26" s="231">
        <f t="shared" si="5"/>
        <v>2.0150792749075106</v>
      </c>
      <c r="Y26" s="231">
        <f t="shared" si="5"/>
        <v>2.0755316531547359</v>
      </c>
      <c r="Z26" s="231">
        <f t="shared" si="5"/>
        <v>2.1377976027493779</v>
      </c>
      <c r="AA26" s="231">
        <f t="shared" si="5"/>
        <v>2.2019315308318594</v>
      </c>
      <c r="AB26" s="231">
        <f t="shared" si="5"/>
        <v>2.2679894767568154</v>
      </c>
      <c r="AC26" s="231">
        <f t="shared" si="5"/>
        <v>2.3360291610595199</v>
      </c>
      <c r="AD26" s="231">
        <f t="shared" si="5"/>
        <v>2.4061100358913055</v>
      </c>
      <c r="AE26" s="231">
        <f t="shared" si="5"/>
        <v>2.4782933369680449</v>
      </c>
      <c r="AF26" s="231">
        <f t="shared" si="5"/>
        <v>2.5526421370770862</v>
      </c>
      <c r="AG26" s="231">
        <f t="shared" si="5"/>
        <v>2.6292214011893988</v>
      </c>
      <c r="AH26" s="231">
        <f t="shared" si="5"/>
        <v>2.708098043225081</v>
      </c>
      <c r="AI26" s="231">
        <f t="shared" si="5"/>
        <v>2.7893409845218335</v>
      </c>
      <c r="AJ26" s="231">
        <f t="shared" si="5"/>
        <v>2.8730212140574887</v>
      </c>
      <c r="AK26" s="231">
        <f t="shared" si="5"/>
        <v>2.9592118504792135</v>
      </c>
      <c r="AL26" s="231">
        <f t="shared" si="5"/>
        <v>3.0479882059935899</v>
      </c>
      <c r="AM26" s="231">
        <f t="shared" si="5"/>
        <v>3.1394278521733976</v>
      </c>
      <c r="AN26" s="231">
        <f t="shared" si="5"/>
        <v>3.2336106877385995</v>
      </c>
      <c r="AO26" s="231">
        <f t="shared" si="5"/>
        <v>3.3306190083707574</v>
      </c>
      <c r="AP26" s="172">
        <f t="shared" si="5"/>
        <v>3.4305375786218804</v>
      </c>
    </row>
    <row r="27" spans="1:42" ht="15" customHeight="1" x14ac:dyDescent="0.35">
      <c r="A27" s="17"/>
      <c r="B27" s="171"/>
      <c r="C27" s="234"/>
      <c r="D27" s="231"/>
      <c r="E27" s="231"/>
      <c r="F27" s="231"/>
      <c r="G27" s="231"/>
      <c r="H27" s="231"/>
      <c r="I27" s="231"/>
      <c r="J27" s="231"/>
      <c r="K27" s="231"/>
      <c r="L27" s="231"/>
      <c r="M27" s="231"/>
      <c r="N27" s="231"/>
      <c r="O27" s="231"/>
      <c r="P27" s="231"/>
      <c r="Q27" s="231"/>
      <c r="R27" s="231"/>
      <c r="S27" s="231"/>
      <c r="T27" s="231"/>
      <c r="U27" s="231"/>
      <c r="V27" s="231"/>
      <c r="W27" s="231"/>
      <c r="X27" s="231"/>
      <c r="Y27" s="231"/>
      <c r="Z27" s="231"/>
      <c r="AA27" s="231"/>
      <c r="AB27" s="231"/>
      <c r="AC27" s="231"/>
      <c r="AD27" s="231"/>
      <c r="AE27" s="231"/>
      <c r="AF27" s="231"/>
      <c r="AG27" s="231"/>
      <c r="AH27" s="231"/>
      <c r="AI27" s="231"/>
      <c r="AJ27" s="231"/>
      <c r="AK27" s="231"/>
      <c r="AL27" s="231"/>
      <c r="AM27" s="231"/>
      <c r="AN27" s="231"/>
      <c r="AO27" s="231"/>
      <c r="AP27" s="172"/>
    </row>
    <row r="28" spans="1:42" ht="15" customHeight="1" x14ac:dyDescent="0.35">
      <c r="A28" s="17" t="s">
        <v>243</v>
      </c>
      <c r="B28" s="257">
        <f>Data!BW80</f>
        <v>1.8446109041300174E-2</v>
      </c>
      <c r="C28" s="234">
        <f t="shared" ref="C28:AP28" si="6">(1+$B$28)^C17</f>
        <v>1.0372324770213639</v>
      </c>
      <c r="D28" s="231">
        <f t="shared" si="6"/>
        <v>1.0563653803936779</v>
      </c>
      <c r="E28" s="231">
        <f t="shared" si="6"/>
        <v>1.0758512113878742</v>
      </c>
      <c r="F28" s="231">
        <f t="shared" si="6"/>
        <v>1.0956964801453499</v>
      </c>
      <c r="G28" s="231">
        <f t="shared" si="6"/>
        <v>1.1159078168942798</v>
      </c>
      <c r="H28" s="231">
        <f t="shared" si="6"/>
        <v>1.136491974164751</v>
      </c>
      <c r="I28" s="231">
        <f t="shared" si="6"/>
        <v>1.1574558290447563</v>
      </c>
      <c r="J28" s="231">
        <f t="shared" si="6"/>
        <v>1.1788063854778044</v>
      </c>
      <c r="K28" s="231">
        <f t="shared" si="6"/>
        <v>1.2005507766029089</v>
      </c>
      <c r="L28" s="231">
        <f t="shared" si="6"/>
        <v>1.2226962671377437</v>
      </c>
      <c r="M28" s="231">
        <f t="shared" si="6"/>
        <v>1.2452502558057572</v>
      </c>
      <c r="N28" s="231">
        <f t="shared" si="6"/>
        <v>1.2682202778080574</v>
      </c>
      <c r="O28" s="231">
        <f t="shared" si="6"/>
        <v>1.2916140073408926</v>
      </c>
      <c r="P28" s="231">
        <f t="shared" si="6"/>
        <v>1.3154392601595737</v>
      </c>
      <c r="Q28" s="231">
        <f t="shared" si="6"/>
        <v>1.3397039961896842</v>
      </c>
      <c r="R28" s="231">
        <f t="shared" si="6"/>
        <v>1.3644163221864647</v>
      </c>
      <c r="S28" s="231">
        <f t="shared" si="6"/>
        <v>1.3895844944432461</v>
      </c>
      <c r="T28" s="231">
        <f t="shared" si="6"/>
        <v>1.415216921549846</v>
      </c>
      <c r="U28" s="231">
        <f t="shared" si="6"/>
        <v>1.4413221672018477</v>
      </c>
      <c r="V28" s="231">
        <f t="shared" si="6"/>
        <v>1.4679089530616962</v>
      </c>
      <c r="W28" s="231">
        <f t="shared" si="6"/>
        <v>1.494986161672573</v>
      </c>
      <c r="X28" s="231">
        <f t="shared" si="6"/>
        <v>1.5225628394260202</v>
      </c>
      <c r="Y28" s="231">
        <f t="shared" si="6"/>
        <v>1.550648199584304</v>
      </c>
      <c r="Z28" s="231">
        <f t="shared" si="6"/>
        <v>1.5792516253585318</v>
      </c>
      <c r="AA28" s="231">
        <f t="shared" si="6"/>
        <v>1.6083826730435458</v>
      </c>
      <c r="AB28" s="231">
        <f t="shared" si="6"/>
        <v>1.6380510752106447</v>
      </c>
      <c r="AC28" s="231">
        <f t="shared" si="6"/>
        <v>1.6682667439591994</v>
      </c>
      <c r="AD28" s="231">
        <f t="shared" si="6"/>
        <v>1.6990397742282459</v>
      </c>
      <c r="AE28" s="231">
        <f t="shared" si="6"/>
        <v>1.7303804471691659</v>
      </c>
      <c r="AF28" s="231">
        <f t="shared" si="6"/>
        <v>1.7622992335805825</v>
      </c>
      <c r="AG28" s="231">
        <f t="shared" si="6"/>
        <v>1.7948067974066093</v>
      </c>
      <c r="AH28" s="231">
        <f t="shared" si="6"/>
        <v>1.8279139992996383</v>
      </c>
      <c r="AI28" s="231">
        <f t="shared" si="6"/>
        <v>1.8616319002488386</v>
      </c>
      <c r="AJ28" s="231">
        <f t="shared" si="6"/>
        <v>1.8959717652755916</v>
      </c>
      <c r="AK28" s="231">
        <f t="shared" si="6"/>
        <v>1.9309450671970916</v>
      </c>
      <c r="AL28" s="231">
        <f t="shared" si="6"/>
        <v>1.9665634904593701</v>
      </c>
      <c r="AM28" s="231">
        <f t="shared" si="6"/>
        <v>2.0028389350410234</v>
      </c>
      <c r="AN28" s="231">
        <f t="shared" si="6"/>
        <v>2.0397835204289518</v>
      </c>
      <c r="AO28" s="231">
        <f t="shared" si="6"/>
        <v>2.0774095896674307</v>
      </c>
      <c r="AP28" s="172">
        <f t="shared" si="6"/>
        <v>2.1157297134818789</v>
      </c>
    </row>
    <row r="29" spans="1:42" ht="15" customHeight="1" x14ac:dyDescent="0.35">
      <c r="A29" s="17" t="s">
        <v>244</v>
      </c>
      <c r="B29" s="171"/>
      <c r="C29" s="234"/>
      <c r="D29" s="231"/>
      <c r="E29" s="235">
        <v>1</v>
      </c>
      <c r="F29" s="235">
        <f t="shared" ref="F29:AP29" si="7">E29*(1+$B$28)</f>
        <v>1.0184461090413002</v>
      </c>
      <c r="G29" s="235">
        <f t="shared" si="7"/>
        <v>1.0372324770213639</v>
      </c>
      <c r="H29" s="235">
        <f t="shared" si="7"/>
        <v>1.0563653803936779</v>
      </c>
      <c r="I29" s="235">
        <f t="shared" si="7"/>
        <v>1.0758512113878742</v>
      </c>
      <c r="J29" s="235">
        <f t="shared" si="7"/>
        <v>1.0956964801453499</v>
      </c>
      <c r="K29" s="235">
        <f t="shared" si="7"/>
        <v>1.1159078168942798</v>
      </c>
      <c r="L29" s="235">
        <f t="shared" si="7"/>
        <v>1.1364919741647508</v>
      </c>
      <c r="M29" s="235">
        <f t="shared" si="7"/>
        <v>1.1574558290447563</v>
      </c>
      <c r="N29" s="235">
        <f t="shared" si="7"/>
        <v>1.1788063854778044</v>
      </c>
      <c r="O29" s="235">
        <f t="shared" si="7"/>
        <v>1.2005507766029089</v>
      </c>
      <c r="P29" s="235">
        <f t="shared" si="7"/>
        <v>1.2226962671377437</v>
      </c>
      <c r="Q29" s="235">
        <f t="shared" si="7"/>
        <v>1.2452502558057572</v>
      </c>
      <c r="R29" s="235">
        <f t="shared" si="7"/>
        <v>1.2682202778080571</v>
      </c>
      <c r="S29" s="235">
        <f t="shared" si="7"/>
        <v>1.2916140073408926</v>
      </c>
      <c r="T29" s="235">
        <f t="shared" si="7"/>
        <v>1.3154392601595735</v>
      </c>
      <c r="U29" s="235">
        <f t="shared" si="7"/>
        <v>1.3397039961896842</v>
      </c>
      <c r="V29" s="235">
        <f t="shared" si="7"/>
        <v>1.3644163221864647</v>
      </c>
      <c r="W29" s="235">
        <f t="shared" si="7"/>
        <v>1.3895844944432461</v>
      </c>
      <c r="X29" s="235">
        <f t="shared" si="7"/>
        <v>1.4152169215498462</v>
      </c>
      <c r="Y29" s="235">
        <f t="shared" si="7"/>
        <v>1.4413221672018479</v>
      </c>
      <c r="Z29" s="235">
        <f t="shared" si="7"/>
        <v>1.4679089530616962</v>
      </c>
      <c r="AA29" s="235">
        <f t="shared" si="7"/>
        <v>1.494986161672573</v>
      </c>
      <c r="AB29" s="235">
        <f t="shared" si="7"/>
        <v>1.5225628394260202</v>
      </c>
      <c r="AC29" s="235">
        <f t="shared" si="7"/>
        <v>1.5506481995843042</v>
      </c>
      <c r="AD29" s="235">
        <f t="shared" si="7"/>
        <v>1.579251625358532</v>
      </c>
      <c r="AE29" s="235">
        <f t="shared" si="7"/>
        <v>1.608382673043546</v>
      </c>
      <c r="AF29" s="235">
        <f t="shared" si="7"/>
        <v>1.6380510752106452</v>
      </c>
      <c r="AG29" s="235">
        <f t="shared" si="7"/>
        <v>1.6682667439591998</v>
      </c>
      <c r="AH29" s="235">
        <f t="shared" si="7"/>
        <v>1.6990397742282459</v>
      </c>
      <c r="AI29" s="235">
        <f t="shared" si="7"/>
        <v>1.7303804471691662</v>
      </c>
      <c r="AJ29" s="235">
        <f t="shared" si="7"/>
        <v>1.7622992335805823</v>
      </c>
      <c r="AK29" s="235">
        <f t="shared" si="7"/>
        <v>1.7948067974066093</v>
      </c>
      <c r="AL29" s="235">
        <f t="shared" si="7"/>
        <v>1.8279139992996383</v>
      </c>
      <c r="AM29" s="235">
        <f t="shared" si="7"/>
        <v>1.8616319002488384</v>
      </c>
      <c r="AN29" s="235">
        <f t="shared" si="7"/>
        <v>1.8959717652755914</v>
      </c>
      <c r="AO29" s="235">
        <f t="shared" si="7"/>
        <v>1.9309450671970914</v>
      </c>
      <c r="AP29" s="236">
        <f t="shared" si="7"/>
        <v>1.9665634904593696</v>
      </c>
    </row>
    <row r="30" spans="1:42" ht="15" customHeight="1" x14ac:dyDescent="0.35">
      <c r="A30" s="17"/>
      <c r="B30" s="171"/>
      <c r="C30" s="234"/>
      <c r="D30" s="231"/>
      <c r="E30" s="231"/>
      <c r="F30" s="231"/>
      <c r="G30" s="231"/>
      <c r="H30" s="231"/>
      <c r="I30" s="231"/>
      <c r="J30" s="231"/>
      <c r="K30" s="231"/>
      <c r="L30" s="231"/>
      <c r="M30" s="231"/>
      <c r="N30" s="231"/>
      <c r="O30" s="231"/>
      <c r="P30" s="231"/>
      <c r="Q30" s="231"/>
      <c r="R30" s="231"/>
      <c r="S30" s="231"/>
      <c r="T30" s="231"/>
      <c r="U30" s="231"/>
      <c r="V30" s="231"/>
      <c r="W30" s="231"/>
      <c r="X30" s="231"/>
      <c r="Y30" s="231"/>
      <c r="Z30" s="231"/>
      <c r="AA30" s="231"/>
      <c r="AB30" s="231"/>
      <c r="AC30" s="231"/>
      <c r="AD30" s="231"/>
      <c r="AE30" s="231"/>
      <c r="AF30" s="231"/>
      <c r="AG30" s="231"/>
      <c r="AH30" s="231"/>
      <c r="AI30" s="231"/>
      <c r="AJ30" s="231"/>
      <c r="AK30" s="231"/>
      <c r="AL30" s="231"/>
      <c r="AM30" s="231"/>
      <c r="AN30" s="231"/>
      <c r="AO30" s="231"/>
      <c r="AP30" s="172"/>
    </row>
    <row r="31" spans="1:42" ht="15" customHeight="1" x14ac:dyDescent="0.35">
      <c r="A31" s="17" t="s">
        <v>245</v>
      </c>
      <c r="B31" s="28">
        <v>2025</v>
      </c>
      <c r="C31" s="234"/>
      <c r="D31" s="231"/>
      <c r="E31" s="231"/>
      <c r="F31" s="231"/>
      <c r="G31" s="231"/>
      <c r="H31" s="231"/>
      <c r="I31" s="231"/>
      <c r="J31" s="231"/>
      <c r="K31" s="231"/>
      <c r="L31" s="231"/>
      <c r="M31" s="231"/>
      <c r="N31" s="231"/>
      <c r="O31" s="231"/>
      <c r="P31" s="231"/>
      <c r="Q31" s="231"/>
      <c r="R31" s="231"/>
      <c r="S31" s="231"/>
      <c r="T31" s="231"/>
      <c r="U31" s="231"/>
      <c r="V31" s="231"/>
      <c r="W31" s="231"/>
      <c r="X31" s="231"/>
      <c r="Y31" s="231"/>
      <c r="Z31" s="231"/>
      <c r="AA31" s="231"/>
      <c r="AB31" s="231"/>
      <c r="AC31" s="231"/>
      <c r="AD31" s="231"/>
      <c r="AE31" s="231"/>
      <c r="AF31" s="231"/>
      <c r="AG31" s="231"/>
      <c r="AH31" s="231"/>
      <c r="AI31" s="231"/>
      <c r="AJ31" s="231"/>
      <c r="AK31" s="231"/>
      <c r="AL31" s="231"/>
      <c r="AM31" s="231"/>
      <c r="AN31" s="231"/>
      <c r="AO31" s="231"/>
      <c r="AP31" s="172"/>
    </row>
    <row r="32" spans="1:42" ht="15" customHeight="1" thickBot="1" x14ac:dyDescent="0.4">
      <c r="A32" s="17" t="s">
        <v>246</v>
      </c>
      <c r="B32" s="28">
        <v>2054</v>
      </c>
      <c r="C32" s="18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4"/>
    </row>
    <row r="33" spans="1:42" ht="15" customHeight="1" x14ac:dyDescent="0.35">
      <c r="A33" s="15" t="s">
        <v>247</v>
      </c>
      <c r="B33" s="32"/>
      <c r="C33" s="237"/>
      <c r="D33" s="35"/>
      <c r="E33" s="35"/>
      <c r="F33" s="35"/>
      <c r="G33" s="35"/>
      <c r="H33" s="35"/>
      <c r="I33" s="35"/>
      <c r="J33" s="35"/>
      <c r="K33" s="35"/>
      <c r="L33" s="35"/>
      <c r="M33" s="35"/>
      <c r="N33" s="35"/>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6"/>
    </row>
    <row r="34" spans="1:42" ht="15" customHeight="1" x14ac:dyDescent="0.35">
      <c r="A34" s="17"/>
      <c r="B34" s="28"/>
      <c r="C34" s="196"/>
      <c r="AP34" s="30"/>
    </row>
    <row r="35" spans="1:42" ht="15" customHeight="1" x14ac:dyDescent="0.35">
      <c r="A35" s="17" t="s">
        <v>248</v>
      </c>
      <c r="B35" s="253">
        <f>Data!BR80</f>
        <v>6276722094.1066303</v>
      </c>
      <c r="C35" s="196">
        <f>B35*(1+Inflation!Z19)*(1+Inflation!AD19)</f>
        <v>7377765376.8282375</v>
      </c>
      <c r="D35" s="29">
        <f>$C35*D$26</f>
        <v>7997497668.4818096</v>
      </c>
      <c r="E35" s="29">
        <f>$C35*E$26</f>
        <v>8437360040.2483091</v>
      </c>
      <c r="F35" s="29">
        <f>$C35*F$26</f>
        <v>8732667641.6569996</v>
      </c>
      <c r="AP35" s="30"/>
    </row>
    <row r="36" spans="1:42" ht="15" customHeight="1" x14ac:dyDescent="0.35">
      <c r="A36" s="17" t="s">
        <v>249</v>
      </c>
      <c r="B36" s="253">
        <f>B35</f>
        <v>6276722094.1066303</v>
      </c>
      <c r="C36" s="196">
        <f>C35</f>
        <v>7377765376.8282375</v>
      </c>
      <c r="D36" s="29">
        <f t="shared" ref="D36:F37" si="8">$C36*D$26</f>
        <v>7997497668.4818096</v>
      </c>
      <c r="E36" s="29">
        <f t="shared" si="8"/>
        <v>8437360040.2483091</v>
      </c>
      <c r="F36" s="29">
        <f t="shared" si="8"/>
        <v>8732667641.6569996</v>
      </c>
      <c r="AP36" s="30"/>
    </row>
    <row r="37" spans="1:42" ht="15" customHeight="1" x14ac:dyDescent="0.35">
      <c r="A37" s="17" t="s">
        <v>250</v>
      </c>
      <c r="B37" s="253">
        <f>B36/2</f>
        <v>3138361047.0533152</v>
      </c>
      <c r="C37" s="196">
        <f>C36/2</f>
        <v>3688882688.4141188</v>
      </c>
      <c r="D37" s="29">
        <f t="shared" si="8"/>
        <v>3998748834.2409048</v>
      </c>
      <c r="E37" s="29">
        <f>$C37*E$26</f>
        <v>4218680020.1241546</v>
      </c>
      <c r="F37" s="29">
        <f>$C37*F$26</f>
        <v>4366333820.8284998</v>
      </c>
      <c r="AP37" s="30"/>
    </row>
    <row r="38" spans="1:42" ht="15" customHeight="1" x14ac:dyDescent="0.35">
      <c r="A38" s="17"/>
      <c r="B38" s="174"/>
      <c r="C38" s="196"/>
      <c r="AP38" s="30"/>
    </row>
    <row r="39" spans="1:42" ht="15" customHeight="1" x14ac:dyDescent="0.35">
      <c r="A39" s="17" t="s">
        <v>251</v>
      </c>
      <c r="B39" s="301">
        <v>527453702.09376895</v>
      </c>
      <c r="C39" s="295" t="s">
        <v>552</v>
      </c>
      <c r="E39" s="1">
        <v>764435668.91253603</v>
      </c>
      <c r="F39" s="295" t="s">
        <v>552</v>
      </c>
      <c r="AP39" s="30"/>
    </row>
    <row r="40" spans="1:42" ht="15" customHeight="1" x14ac:dyDescent="0.35">
      <c r="A40" s="17"/>
      <c r="B40" s="33"/>
      <c r="C40" s="196"/>
      <c r="E40" s="1"/>
      <c r="AP40" s="30"/>
    </row>
    <row r="41" spans="1:42" ht="15" customHeight="1" x14ac:dyDescent="0.35">
      <c r="A41" s="175" t="s">
        <v>252</v>
      </c>
      <c r="B41" s="256">
        <f>3000000000</f>
        <v>3000000000</v>
      </c>
      <c r="C41" s="176" t="s">
        <v>253</v>
      </c>
      <c r="E41" s="1"/>
      <c r="AP41" s="30"/>
    </row>
    <row r="42" spans="1:42" ht="15" customHeight="1" x14ac:dyDescent="0.35">
      <c r="A42" s="175"/>
      <c r="B42" s="110"/>
      <c r="C42" s="177"/>
      <c r="E42" s="1"/>
      <c r="AP42" s="30"/>
    </row>
    <row r="43" spans="1:42" ht="15" customHeight="1" x14ac:dyDescent="0.35">
      <c r="A43" s="178" t="s">
        <v>530</v>
      </c>
      <c r="B43" s="46">
        <f>Data!BV80</f>
        <v>364799.24704367667</v>
      </c>
      <c r="C43" s="177"/>
      <c r="E43" s="1"/>
      <c r="AP43" s="30"/>
    </row>
    <row r="44" spans="1:42" ht="15" customHeight="1" x14ac:dyDescent="0.35">
      <c r="A44" s="178"/>
      <c r="B44" s="46"/>
      <c r="C44" s="177"/>
      <c r="E44" s="1"/>
      <c r="AP44" s="30"/>
    </row>
    <row r="45" spans="1:42" ht="15" customHeight="1" x14ac:dyDescent="0.35">
      <c r="A45" s="178" t="s">
        <v>527</v>
      </c>
      <c r="B45" s="46">
        <v>4344965.8520436771</v>
      </c>
      <c r="C45" s="177"/>
      <c r="E45" s="1"/>
      <c r="AP45" s="30"/>
    </row>
    <row r="46" spans="1:42" ht="15" customHeight="1" x14ac:dyDescent="0.35">
      <c r="A46" s="178" t="s">
        <v>256</v>
      </c>
      <c r="B46" s="68">
        <f>$B$43/B45</f>
        <v>8.3959059625771618E-2</v>
      </c>
      <c r="C46" s="177"/>
      <c r="E46" s="1"/>
      <c r="AP46" s="30"/>
    </row>
    <row r="47" spans="1:42" ht="15" customHeight="1" x14ac:dyDescent="0.35">
      <c r="A47" s="178"/>
      <c r="B47" s="68"/>
      <c r="C47" s="177"/>
      <c r="E47" s="1"/>
      <c r="AP47" s="30"/>
    </row>
    <row r="48" spans="1:42" ht="15" customHeight="1" x14ac:dyDescent="0.35">
      <c r="A48" s="178" t="s">
        <v>528</v>
      </c>
      <c r="B48" s="46">
        <f>$B$45-Data!$BV$12</f>
        <v>2715965.8520436771</v>
      </c>
      <c r="C48" s="177"/>
      <c r="E48" s="1"/>
      <c r="AP48" s="30"/>
    </row>
    <row r="49" spans="1:42" ht="15" customHeight="1" x14ac:dyDescent="0.35">
      <c r="A49" s="178" t="s">
        <v>256</v>
      </c>
      <c r="B49" s="68">
        <f>$B$43/B48</f>
        <v>0.13431658088380491</v>
      </c>
      <c r="C49" s="177"/>
      <c r="E49" s="1"/>
      <c r="AP49" s="30"/>
    </row>
    <row r="50" spans="1:42" ht="15" customHeight="1" x14ac:dyDescent="0.35">
      <c r="A50" s="178"/>
      <c r="B50" s="46"/>
      <c r="C50" s="177"/>
      <c r="E50" s="1"/>
      <c r="AP50" s="30"/>
    </row>
    <row r="51" spans="1:42" ht="15" customHeight="1" x14ac:dyDescent="0.35">
      <c r="A51" s="178" t="s">
        <v>529</v>
      </c>
      <c r="B51" s="46">
        <f>$B$45-Data!$BV$12-Data!$BV$22-Data!$BV$33-Data!$BV$78</f>
        <v>2619112.7870436772</v>
      </c>
      <c r="C51" s="177"/>
      <c r="E51" s="1"/>
      <c r="AP51" s="30"/>
    </row>
    <row r="52" spans="1:42" ht="15" customHeight="1" x14ac:dyDescent="0.35">
      <c r="A52" s="178" t="s">
        <v>256</v>
      </c>
      <c r="B52" s="68">
        <f>$B$43/B51</f>
        <v>0.13928351953695117</v>
      </c>
      <c r="C52" s="177"/>
      <c r="E52" s="1"/>
      <c r="AP52" s="30"/>
    </row>
    <row r="53" spans="1:42" ht="15" customHeight="1" x14ac:dyDescent="0.35">
      <c r="A53" s="178"/>
      <c r="B53" s="68"/>
      <c r="C53" s="177"/>
      <c r="E53" s="1"/>
      <c r="AP53" s="30"/>
    </row>
    <row r="54" spans="1:42" ht="15" customHeight="1" x14ac:dyDescent="0.35">
      <c r="A54" s="178" t="s">
        <v>540</v>
      </c>
      <c r="B54" s="46"/>
      <c r="C54" s="177"/>
      <c r="E54" s="1"/>
      <c r="AP54" s="30"/>
    </row>
    <row r="55" spans="1:42" ht="15" customHeight="1" x14ac:dyDescent="0.35">
      <c r="A55" s="221" t="s">
        <v>541</v>
      </c>
      <c r="B55" s="68">
        <v>0</v>
      </c>
      <c r="C55" s="177"/>
      <c r="E55" s="1"/>
      <c r="AP55" s="30"/>
    </row>
    <row r="56" spans="1:42" ht="15" customHeight="1" x14ac:dyDescent="0.35">
      <c r="A56" s="221" t="s">
        <v>542</v>
      </c>
      <c r="B56" s="68">
        <f>B52</f>
        <v>0.13928351953695117</v>
      </c>
      <c r="C56" s="177"/>
      <c r="E56" s="1"/>
      <c r="AP56" s="30"/>
    </row>
    <row r="57" spans="1:42" ht="15" customHeight="1" x14ac:dyDescent="0.35">
      <c r="A57" s="221" t="s">
        <v>533</v>
      </c>
      <c r="B57" s="68">
        <v>0</v>
      </c>
      <c r="C57" s="177"/>
      <c r="E57" s="1"/>
      <c r="AP57" s="30"/>
    </row>
    <row r="58" spans="1:42" ht="15" customHeight="1" x14ac:dyDescent="0.35">
      <c r="A58" s="221" t="s">
        <v>534</v>
      </c>
      <c r="B58" s="68">
        <f>B52</f>
        <v>0.13928351953695117</v>
      </c>
      <c r="C58" s="177"/>
      <c r="E58" s="1"/>
      <c r="AP58" s="30"/>
    </row>
    <row r="59" spans="1:42" ht="15" customHeight="1" x14ac:dyDescent="0.35">
      <c r="A59" s="221" t="s">
        <v>535</v>
      </c>
      <c r="B59" s="68">
        <v>0</v>
      </c>
      <c r="C59" s="177"/>
      <c r="E59" s="1"/>
      <c r="AP59" s="30"/>
    </row>
    <row r="60" spans="1:42" ht="15" customHeight="1" x14ac:dyDescent="0.35">
      <c r="A60" s="221" t="s">
        <v>536</v>
      </c>
      <c r="B60" s="68">
        <f>B52</f>
        <v>0.13928351953695117</v>
      </c>
      <c r="C60" s="177"/>
      <c r="E60" s="1"/>
      <c r="AP60" s="30"/>
    </row>
    <row r="61" spans="1:42" ht="15" customHeight="1" x14ac:dyDescent="0.35">
      <c r="A61" s="221" t="s">
        <v>537</v>
      </c>
      <c r="B61" s="68">
        <v>0</v>
      </c>
      <c r="C61" s="177"/>
      <c r="E61" s="1"/>
      <c r="AP61" s="30"/>
    </row>
    <row r="62" spans="1:42" ht="15" customHeight="1" x14ac:dyDescent="0.35">
      <c r="A62" s="222" t="s">
        <v>538</v>
      </c>
      <c r="B62" s="68">
        <f>B49</f>
        <v>0.13431658088380491</v>
      </c>
      <c r="C62" s="177"/>
      <c r="E62" s="1"/>
      <c r="AP62" s="30"/>
    </row>
    <row r="63" spans="1:42" ht="15" customHeight="1" x14ac:dyDescent="0.35">
      <c r="A63" s="178"/>
      <c r="B63" s="46"/>
      <c r="C63" s="177"/>
      <c r="E63" s="1"/>
      <c r="AP63" s="30"/>
    </row>
    <row r="64" spans="1:42" ht="15" customHeight="1" x14ac:dyDescent="0.35">
      <c r="A64" s="178" t="s">
        <v>257</v>
      </c>
      <c r="B64" s="254">
        <f>10^9</f>
        <v>1000000000</v>
      </c>
      <c r="C64" s="177"/>
      <c r="E64" s="1"/>
      <c r="AP64" s="30"/>
    </row>
    <row r="65" spans="1:42" ht="15" customHeight="1" x14ac:dyDescent="0.35">
      <c r="A65" s="178"/>
      <c r="B65" s="46"/>
      <c r="C65" s="177"/>
      <c r="E65" s="1"/>
      <c r="AP65" s="30"/>
    </row>
    <row r="66" spans="1:42" ht="15" customHeight="1" x14ac:dyDescent="0.35">
      <c r="A66" s="178" t="s">
        <v>258</v>
      </c>
      <c r="B66" s="174">
        <v>48039970.79804112</v>
      </c>
      <c r="C66" s="294" t="s">
        <v>552</v>
      </c>
      <c r="E66" s="1"/>
      <c r="AP66" s="30"/>
    </row>
    <row r="67" spans="1:42" ht="15" customHeight="1" x14ac:dyDescent="0.35">
      <c r="A67" s="178" t="s">
        <v>259</v>
      </c>
      <c r="B67" s="174">
        <v>83959059.625771612</v>
      </c>
      <c r="C67" s="294" t="s">
        <v>552</v>
      </c>
      <c r="E67" s="1"/>
      <c r="AP67" s="30"/>
    </row>
    <row r="68" spans="1:42" ht="15" customHeight="1" x14ac:dyDescent="0.35">
      <c r="A68" s="178" t="s">
        <v>260</v>
      </c>
      <c r="B68" s="174">
        <f>B66+B67</f>
        <v>131999030.42381273</v>
      </c>
      <c r="C68" s="177"/>
      <c r="E68" s="1"/>
      <c r="AP68" s="30"/>
    </row>
    <row r="69" spans="1:42" ht="15" customHeight="1" x14ac:dyDescent="0.35">
      <c r="A69" s="175"/>
      <c r="B69" s="153"/>
      <c r="C69" s="238"/>
      <c r="E69" s="1"/>
      <c r="AP69" s="30"/>
    </row>
    <row r="70" spans="1:42" ht="15" customHeight="1" x14ac:dyDescent="0.35">
      <c r="A70" s="178" t="s">
        <v>261</v>
      </c>
      <c r="B70" s="281" cm="1">
        <f t="array" ref="B70">INDEX(B71:B75,MATCH(B3,A71:A75,0),)*INDEX(B55:B62, MATCH(B9, A55:A62, 0), )</f>
        <v>20892527.930542678</v>
      </c>
      <c r="C70" s="238"/>
      <c r="E70" s="1"/>
      <c r="AP70" s="30"/>
    </row>
    <row r="71" spans="1:42" ht="15" customHeight="1" x14ac:dyDescent="0.35">
      <c r="A71" s="179" t="str">
        <f>B319</f>
        <v>No centralised services entity (CSE)</v>
      </c>
      <c r="B71" s="282">
        <v>0</v>
      </c>
      <c r="C71" s="238"/>
      <c r="E71" s="1"/>
      <c r="AP71" s="30"/>
    </row>
    <row r="72" spans="1:42" ht="15" customHeight="1" x14ac:dyDescent="0.35">
      <c r="A72" s="179" t="str">
        <f>$B$320</f>
        <v>1 CSE - Base case</v>
      </c>
      <c r="B72" s="282">
        <v>150000000</v>
      </c>
      <c r="C72" s="238"/>
      <c r="E72" s="1"/>
      <c r="AP72" s="30"/>
    </row>
    <row r="73" spans="1:42" ht="15" customHeight="1" x14ac:dyDescent="0.35">
      <c r="A73" s="179" t="str">
        <f>$B$321</f>
        <v>1 CSE - Best case</v>
      </c>
      <c r="B73" s="282">
        <v>75000000</v>
      </c>
      <c r="C73" s="238"/>
      <c r="E73" s="1"/>
      <c r="AP73" s="30"/>
    </row>
    <row r="74" spans="1:42" ht="15" customHeight="1" x14ac:dyDescent="0.35">
      <c r="A74" s="179" t="str">
        <f>$B$322</f>
        <v>4 CSE - Base case</v>
      </c>
      <c r="B74" s="282">
        <v>200000000</v>
      </c>
      <c r="C74" s="238"/>
      <c r="E74" s="1"/>
      <c r="AP74" s="30"/>
    </row>
    <row r="75" spans="1:42" ht="15" customHeight="1" x14ac:dyDescent="0.35">
      <c r="A75" s="179" t="str">
        <f>$B$323</f>
        <v>4 CSE - Best case</v>
      </c>
      <c r="B75" s="282">
        <v>100000000</v>
      </c>
      <c r="C75" s="238"/>
      <c r="E75" s="1"/>
      <c r="AP75" s="30"/>
    </row>
    <row r="76" spans="1:42" ht="15" customHeight="1" x14ac:dyDescent="0.35">
      <c r="A76" s="179"/>
      <c r="B76" s="174"/>
      <c r="C76" s="238"/>
      <c r="E76" s="1"/>
      <c r="AP76" s="30"/>
    </row>
    <row r="77" spans="1:42" ht="15" customHeight="1" x14ac:dyDescent="0.35">
      <c r="A77" s="17" t="s">
        <v>262</v>
      </c>
      <c r="B77" s="283">
        <f>B31</f>
        <v>2025</v>
      </c>
      <c r="C77" s="196"/>
      <c r="E77" s="1"/>
      <c r="AP77" s="30"/>
    </row>
    <row r="78" spans="1:42" ht="15" customHeight="1" x14ac:dyDescent="0.35">
      <c r="A78" s="17" t="s">
        <v>263</v>
      </c>
      <c r="B78" s="174">
        <f>IF($B$4=$B$310,0,$B68+$B70)</f>
        <v>152891558.35435539</v>
      </c>
      <c r="C78" s="196"/>
      <c r="AP78" s="30"/>
    </row>
    <row r="79" spans="1:42" ht="15" customHeight="1" x14ac:dyDescent="0.35">
      <c r="A79" s="17"/>
      <c r="B79" s="33"/>
      <c r="C79" s="196"/>
      <c r="E79" s="1"/>
      <c r="AP79" s="30"/>
    </row>
    <row r="80" spans="1:42" ht="15" customHeight="1" x14ac:dyDescent="0.35">
      <c r="A80" s="17" t="s">
        <v>264</v>
      </c>
      <c r="B80" s="253">
        <f t="shared" ref="B80:AP80" si="9">IF(B13=$B$77,$B$78,0)</f>
        <v>0</v>
      </c>
      <c r="C80" s="239">
        <f t="shared" si="9"/>
        <v>0</v>
      </c>
      <c r="D80" s="180">
        <f t="shared" si="9"/>
        <v>0</v>
      </c>
      <c r="E80" s="180">
        <f t="shared" si="9"/>
        <v>0</v>
      </c>
      <c r="F80" s="180">
        <f t="shared" si="9"/>
        <v>152891558.35435539</v>
      </c>
      <c r="G80" s="180">
        <f t="shared" si="9"/>
        <v>0</v>
      </c>
      <c r="H80" s="180">
        <f t="shared" si="9"/>
        <v>0</v>
      </c>
      <c r="I80" s="180">
        <f t="shared" si="9"/>
        <v>0</v>
      </c>
      <c r="J80" s="180">
        <f t="shared" si="9"/>
        <v>0</v>
      </c>
      <c r="K80" s="180">
        <f t="shared" si="9"/>
        <v>0</v>
      </c>
      <c r="L80" s="180">
        <f t="shared" si="9"/>
        <v>0</v>
      </c>
      <c r="M80" s="180">
        <f t="shared" si="9"/>
        <v>0</v>
      </c>
      <c r="N80" s="180">
        <f t="shared" si="9"/>
        <v>0</v>
      </c>
      <c r="O80" s="180">
        <f t="shared" si="9"/>
        <v>0</v>
      </c>
      <c r="P80" s="180">
        <f t="shared" si="9"/>
        <v>0</v>
      </c>
      <c r="Q80" s="180">
        <f t="shared" si="9"/>
        <v>0</v>
      </c>
      <c r="R80" s="180">
        <f t="shared" si="9"/>
        <v>0</v>
      </c>
      <c r="S80" s="180">
        <f t="shared" si="9"/>
        <v>0</v>
      </c>
      <c r="T80" s="180">
        <f t="shared" si="9"/>
        <v>0</v>
      </c>
      <c r="U80" s="180">
        <f t="shared" si="9"/>
        <v>0</v>
      </c>
      <c r="V80" s="180">
        <f t="shared" si="9"/>
        <v>0</v>
      </c>
      <c r="W80" s="180">
        <f t="shared" si="9"/>
        <v>0</v>
      </c>
      <c r="X80" s="180">
        <f t="shared" si="9"/>
        <v>0</v>
      </c>
      <c r="Y80" s="180">
        <f t="shared" si="9"/>
        <v>0</v>
      </c>
      <c r="Z80" s="180">
        <f t="shared" si="9"/>
        <v>0</v>
      </c>
      <c r="AA80" s="180">
        <f t="shared" si="9"/>
        <v>0</v>
      </c>
      <c r="AB80" s="180">
        <f t="shared" si="9"/>
        <v>0</v>
      </c>
      <c r="AC80" s="180">
        <f t="shared" si="9"/>
        <v>0</v>
      </c>
      <c r="AD80" s="180">
        <f t="shared" si="9"/>
        <v>0</v>
      </c>
      <c r="AE80" s="180">
        <f t="shared" si="9"/>
        <v>0</v>
      </c>
      <c r="AF80" s="180">
        <f t="shared" si="9"/>
        <v>0</v>
      </c>
      <c r="AG80" s="180">
        <f t="shared" si="9"/>
        <v>0</v>
      </c>
      <c r="AH80" s="180">
        <f t="shared" si="9"/>
        <v>0</v>
      </c>
      <c r="AI80" s="180">
        <f t="shared" si="9"/>
        <v>0</v>
      </c>
      <c r="AJ80" s="180">
        <f t="shared" si="9"/>
        <v>0</v>
      </c>
      <c r="AK80" s="180">
        <f t="shared" si="9"/>
        <v>0</v>
      </c>
      <c r="AL80" s="180">
        <f t="shared" si="9"/>
        <v>0</v>
      </c>
      <c r="AM80" s="180">
        <f t="shared" si="9"/>
        <v>0</v>
      </c>
      <c r="AN80" s="180">
        <f t="shared" si="9"/>
        <v>0</v>
      </c>
      <c r="AO80" s="180">
        <f t="shared" si="9"/>
        <v>0</v>
      </c>
      <c r="AP80" s="240">
        <f t="shared" si="9"/>
        <v>0</v>
      </c>
    </row>
    <row r="81" spans="1:42" ht="15" customHeight="1" x14ac:dyDescent="0.35">
      <c r="A81" s="17"/>
      <c r="B81" s="174"/>
      <c r="C81" s="196"/>
      <c r="AP81" s="30"/>
    </row>
    <row r="82" spans="1:42" ht="15" customHeight="1" x14ac:dyDescent="0.35">
      <c r="A82" s="17" t="s">
        <v>265</v>
      </c>
      <c r="B82" s="255">
        <f>B32-(B77-1)</f>
        <v>30</v>
      </c>
      <c r="C82" s="17"/>
      <c r="AP82" s="30"/>
    </row>
    <row r="83" spans="1:42" ht="15" customHeight="1" x14ac:dyDescent="0.35">
      <c r="A83" s="17"/>
      <c r="B83" s="174"/>
      <c r="C83" s="196"/>
      <c r="AP83" s="30"/>
    </row>
    <row r="84" spans="1:42" ht="15" customHeight="1" x14ac:dyDescent="0.35">
      <c r="A84" s="17" t="s">
        <v>266</v>
      </c>
      <c r="B84" s="254">
        <v>1000000000</v>
      </c>
      <c r="C84" s="196"/>
      <c r="AP84" s="30"/>
    </row>
    <row r="85" spans="1:42" ht="15" customHeight="1" x14ac:dyDescent="0.35">
      <c r="A85" s="17"/>
      <c r="B85" s="46"/>
      <c r="C85" s="196"/>
      <c r="AP85" s="30"/>
    </row>
    <row r="86" spans="1:42" ht="15" customHeight="1" x14ac:dyDescent="0.35">
      <c r="A86" s="17" t="s">
        <v>267</v>
      </c>
      <c r="B86" s="254">
        <f>IF(B4=$B$311,$B$84,0)</f>
        <v>1000000000</v>
      </c>
      <c r="C86" s="196"/>
      <c r="AP86" s="30"/>
    </row>
    <row r="87" spans="1:42" ht="15" customHeight="1" x14ac:dyDescent="0.35">
      <c r="A87" s="17"/>
      <c r="B87" s="46"/>
      <c r="C87" s="196"/>
      <c r="AP87" s="30"/>
    </row>
    <row r="88" spans="1:42" ht="15" customHeight="1" x14ac:dyDescent="0.35">
      <c r="A88" s="17" t="s">
        <v>254</v>
      </c>
      <c r="B88" s="46">
        <f>Data!BV80</f>
        <v>364799.24704367667</v>
      </c>
      <c r="C88" s="196"/>
      <c r="AP88" s="30"/>
    </row>
    <row r="89" spans="1:42" ht="15" customHeight="1" x14ac:dyDescent="0.35">
      <c r="A89" s="17" t="s">
        <v>255</v>
      </c>
      <c r="B89" s="46">
        <v>4344965.8520436771</v>
      </c>
      <c r="C89" s="196"/>
      <c r="AP89" s="30"/>
    </row>
    <row r="90" spans="1:42" ht="15" customHeight="1" x14ac:dyDescent="0.35">
      <c r="A90" s="17" t="s">
        <v>256</v>
      </c>
      <c r="B90" s="68">
        <f>B88/B89</f>
        <v>8.3959059625771618E-2</v>
      </c>
      <c r="C90" s="196"/>
      <c r="AP90" s="30"/>
    </row>
    <row r="91" spans="1:42" ht="15" customHeight="1" x14ac:dyDescent="0.35">
      <c r="A91" s="17"/>
      <c r="B91" s="174"/>
      <c r="C91" s="196"/>
      <c r="AP91" s="30"/>
    </row>
    <row r="92" spans="1:42" ht="15" customHeight="1" x14ac:dyDescent="0.35">
      <c r="A92" s="17" t="s">
        <v>266</v>
      </c>
      <c r="B92" s="254">
        <f>B86*B90</f>
        <v>83959059.625771612</v>
      </c>
      <c r="C92" s="196"/>
      <c r="AP92" s="30"/>
    </row>
    <row r="93" spans="1:42" ht="15" customHeight="1" x14ac:dyDescent="0.35">
      <c r="A93" s="17" t="s">
        <v>268</v>
      </c>
      <c r="B93" s="254">
        <v>5</v>
      </c>
      <c r="C93" s="196"/>
      <c r="AP93" s="30"/>
    </row>
    <row r="94" spans="1:42" ht="15" customHeight="1" x14ac:dyDescent="0.35">
      <c r="A94" s="17" t="s">
        <v>269</v>
      </c>
      <c r="B94" s="46"/>
      <c r="C94" s="196"/>
      <c r="D94" s="1"/>
      <c r="E94" s="1"/>
      <c r="F94" s="1">
        <f>$B$92/$B$93</f>
        <v>16791811.925154321</v>
      </c>
      <c r="G94" s="1">
        <f>$B$92/$B$93</f>
        <v>16791811.925154321</v>
      </c>
      <c r="H94" s="1">
        <f>$B$92/$B$93</f>
        <v>16791811.925154321</v>
      </c>
      <c r="I94" s="1">
        <f t="shared" ref="I94:J94" si="10">$B$92/$B$93</f>
        <v>16791811.925154321</v>
      </c>
      <c r="J94" s="1">
        <f t="shared" si="10"/>
        <v>16791811.925154321</v>
      </c>
      <c r="AP94" s="30"/>
    </row>
    <row r="95" spans="1:42" ht="15" customHeight="1" thickBot="1" x14ac:dyDescent="0.4">
      <c r="A95" s="17"/>
      <c r="B95" s="174"/>
      <c r="C95" s="18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4"/>
    </row>
    <row r="96" spans="1:42" ht="15" customHeight="1" x14ac:dyDescent="0.35">
      <c r="A96" s="15" t="s">
        <v>270</v>
      </c>
      <c r="B96" s="32"/>
      <c r="C96" s="34"/>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6"/>
    </row>
    <row r="97" spans="1:42" ht="15" customHeight="1" x14ac:dyDescent="0.35">
      <c r="A97" s="17" t="s">
        <v>271</v>
      </c>
      <c r="B97" s="28"/>
      <c r="D97" s="181">
        <v>4.3999999999999997E-2</v>
      </c>
      <c r="E97" s="181">
        <v>4.8000000000000001E-2</v>
      </c>
      <c r="F97" s="181">
        <v>4.7E-2</v>
      </c>
      <c r="G97" s="181">
        <v>4.4999999999999998E-2</v>
      </c>
      <c r="H97" s="181">
        <v>4.2000000000000003E-2</v>
      </c>
      <c r="I97" s="181"/>
      <c r="AP97" s="30"/>
    </row>
    <row r="98" spans="1:42" ht="15" customHeight="1" x14ac:dyDescent="0.35">
      <c r="A98" s="17" t="s">
        <v>272</v>
      </c>
      <c r="B98" s="252">
        <f>B103+B104</f>
        <v>2.3E-2</v>
      </c>
      <c r="I98" s="20">
        <f>$B$98</f>
        <v>2.3E-2</v>
      </c>
      <c r="J98" s="101">
        <f t="shared" ref="J98:AP98" si="11">$B$98</f>
        <v>2.3E-2</v>
      </c>
      <c r="K98" s="101">
        <f t="shared" si="11"/>
        <v>2.3E-2</v>
      </c>
      <c r="L98" s="101">
        <f t="shared" si="11"/>
        <v>2.3E-2</v>
      </c>
      <c r="M98" s="101">
        <f t="shared" si="11"/>
        <v>2.3E-2</v>
      </c>
      <c r="N98" s="101">
        <f t="shared" si="11"/>
        <v>2.3E-2</v>
      </c>
      <c r="O98" s="101">
        <f t="shared" si="11"/>
        <v>2.3E-2</v>
      </c>
      <c r="P98" s="101">
        <f t="shared" si="11"/>
        <v>2.3E-2</v>
      </c>
      <c r="Q98" s="101">
        <f t="shared" si="11"/>
        <v>2.3E-2</v>
      </c>
      <c r="R98" s="101">
        <f t="shared" si="11"/>
        <v>2.3E-2</v>
      </c>
      <c r="S98" s="101">
        <f t="shared" si="11"/>
        <v>2.3E-2</v>
      </c>
      <c r="T98" s="101">
        <f t="shared" si="11"/>
        <v>2.3E-2</v>
      </c>
      <c r="U98" s="101">
        <f t="shared" si="11"/>
        <v>2.3E-2</v>
      </c>
      <c r="V98" s="101">
        <f t="shared" si="11"/>
        <v>2.3E-2</v>
      </c>
      <c r="W98" s="101">
        <f t="shared" si="11"/>
        <v>2.3E-2</v>
      </c>
      <c r="X98" s="101">
        <f t="shared" si="11"/>
        <v>2.3E-2</v>
      </c>
      <c r="Y98" s="101">
        <f t="shared" si="11"/>
        <v>2.3E-2</v>
      </c>
      <c r="Z98" s="101">
        <f t="shared" si="11"/>
        <v>2.3E-2</v>
      </c>
      <c r="AA98" s="101">
        <f t="shared" si="11"/>
        <v>2.3E-2</v>
      </c>
      <c r="AB98" s="101">
        <f t="shared" si="11"/>
        <v>2.3E-2</v>
      </c>
      <c r="AC98" s="101">
        <f t="shared" si="11"/>
        <v>2.3E-2</v>
      </c>
      <c r="AD98" s="101">
        <f t="shared" si="11"/>
        <v>2.3E-2</v>
      </c>
      <c r="AE98" s="101">
        <f t="shared" si="11"/>
        <v>2.3E-2</v>
      </c>
      <c r="AF98" s="101">
        <f t="shared" si="11"/>
        <v>2.3E-2</v>
      </c>
      <c r="AG98" s="101">
        <f t="shared" si="11"/>
        <v>2.3E-2</v>
      </c>
      <c r="AH98" s="101">
        <f t="shared" si="11"/>
        <v>2.3E-2</v>
      </c>
      <c r="AI98" s="101">
        <f t="shared" si="11"/>
        <v>2.3E-2</v>
      </c>
      <c r="AJ98" s="101">
        <f t="shared" si="11"/>
        <v>2.3E-2</v>
      </c>
      <c r="AK98" s="101">
        <f t="shared" si="11"/>
        <v>2.3E-2</v>
      </c>
      <c r="AL98" s="101">
        <f t="shared" si="11"/>
        <v>2.3E-2</v>
      </c>
      <c r="AM98" s="101">
        <f t="shared" si="11"/>
        <v>2.3E-2</v>
      </c>
      <c r="AN98" s="101">
        <f t="shared" si="11"/>
        <v>2.3E-2</v>
      </c>
      <c r="AO98" s="101">
        <f t="shared" si="11"/>
        <v>2.3E-2</v>
      </c>
      <c r="AP98" s="173">
        <f t="shared" si="11"/>
        <v>2.3E-2</v>
      </c>
    </row>
    <row r="99" spans="1:42" ht="15" customHeight="1" x14ac:dyDescent="0.35">
      <c r="A99" s="17" t="s">
        <v>585</v>
      </c>
      <c r="B99" s="302">
        <v>0.38500000000000001</v>
      </c>
      <c r="C99" s="294" t="s">
        <v>552</v>
      </c>
      <c r="AP99" s="30"/>
    </row>
    <row r="100" spans="1:42" ht="15" customHeight="1" thickBot="1" x14ac:dyDescent="0.4">
      <c r="A100" s="17" t="s">
        <v>273</v>
      </c>
      <c r="B100" s="253">
        <f>Data!AL80</f>
        <v>272353015</v>
      </c>
      <c r="C100" s="1">
        <f>Data!AO80</f>
        <v>282899892.1551702</v>
      </c>
      <c r="E100" s="6">
        <f>Data!AX80</f>
        <v>320261035.7141186</v>
      </c>
      <c r="AP100" s="30"/>
    </row>
    <row r="101" spans="1:42" ht="15" customHeight="1" x14ac:dyDescent="0.35">
      <c r="A101" s="17" t="s">
        <v>586</v>
      </c>
      <c r="B101" s="174"/>
      <c r="E101" s="6">
        <f>(1+B99)*E100</f>
        <v>443561534.46405429</v>
      </c>
      <c r="G101" s="403" t="s">
        <v>274</v>
      </c>
      <c r="H101" s="404"/>
      <c r="AP101" s="30"/>
    </row>
    <row r="102" spans="1:42" ht="15" customHeight="1" x14ac:dyDescent="0.35">
      <c r="A102" s="17" t="s">
        <v>275</v>
      </c>
      <c r="B102" s="253">
        <f>Data!AZ80</f>
        <v>128498605.29999998</v>
      </c>
      <c r="C102" s="1">
        <f>Data!BA80</f>
        <v>177160713.8165611</v>
      </c>
      <c r="E102" s="6">
        <f>Data!BH80*E22</f>
        <v>201628725.0708622</v>
      </c>
      <c r="G102" s="405"/>
      <c r="H102" s="406"/>
      <c r="AP102" s="30"/>
    </row>
    <row r="103" spans="1:42" ht="15" customHeight="1" thickBot="1" x14ac:dyDescent="0.4">
      <c r="A103" s="17" t="s">
        <v>276</v>
      </c>
      <c r="B103" s="252">
        <v>1.7999999999999999E-2</v>
      </c>
      <c r="D103" s="1"/>
      <c r="E103" s="29"/>
      <c r="G103" s="183"/>
      <c r="H103" s="184">
        <v>799608.4320436765</v>
      </c>
      <c r="AP103" s="30"/>
    </row>
    <row r="104" spans="1:42" ht="15" customHeight="1" x14ac:dyDescent="0.35">
      <c r="A104" s="17" t="s">
        <v>277</v>
      </c>
      <c r="B104" s="252">
        <v>5.0000000000000001E-3</v>
      </c>
      <c r="D104" s="1"/>
      <c r="E104" s="29"/>
      <c r="AP104" s="30"/>
    </row>
    <row r="105" spans="1:42" ht="15" customHeight="1" x14ac:dyDescent="0.35">
      <c r="A105" s="17" t="s">
        <v>278</v>
      </c>
      <c r="B105" s="182"/>
      <c r="D105" s="101" cm="1">
        <f t="array" ref="D105">IF($B$4=$B$310,D106,INDEX(D$106:D$110, MATCH($B$3, $A$106:$A$110, 0), ))</f>
        <v>6.2E-2</v>
      </c>
      <c r="E105" s="101" cm="1">
        <f t="array" ref="E105">IF($B$4=$B$310,E106,INDEX(E$106:E$110, MATCH($B$3, $A$106:$A$110, 0), ))</f>
        <v>6.6000000000000003E-2</v>
      </c>
      <c r="F105" s="101" cm="1">
        <f t="array" ref="F105">IF($B$4=$B$310,F106,INDEX(F$106:F$110, MATCH($B$3, $A$106:$A$110, 0), ))</f>
        <v>6.5000000000000002E-2</v>
      </c>
      <c r="G105" s="101" cm="1">
        <f t="array" ref="G105">IF($B$4=$B$310,G106,INDEX(G$106:G$110, MATCH($B$3, $A$106:$A$110, 0), ))</f>
        <v>6.3E-2</v>
      </c>
      <c r="H105" s="101" cm="1">
        <f t="array" ref="H105">IF($B$4=$B$310,H106,INDEX(H$106:H$110, MATCH($B$3, $A$106:$A$110, 0), ))</f>
        <v>0.06</v>
      </c>
      <c r="I105" s="101" cm="1">
        <f t="array" ref="I105">IF($B$4=$B$310,I106,INDEX(I$106:I$110, MATCH($B$3, $A$106:$A$110, 0), ))</f>
        <v>4.2999999999999997E-2</v>
      </c>
      <c r="J105" s="101" cm="1">
        <f t="array" ref="J105">IF($B$4=$B$310,J106,INDEX(J$106:J$110, MATCH($B$3, $A$106:$A$110, 0), ))</f>
        <v>4.2999999999999997E-2</v>
      </c>
      <c r="K105" s="101" cm="1">
        <f t="array" ref="K105">IF($B$4=$B$310,K106,INDEX(K$106:K$110, MATCH($B$3, $A$106:$A$110, 0), ))</f>
        <v>4.2999999999999997E-2</v>
      </c>
      <c r="L105" s="101" cm="1">
        <f t="array" ref="L105">IF($B$4=$B$310,L106,INDEX(L$106:L$110, MATCH($B$3, $A$106:$A$110, 0), ))</f>
        <v>4.2999999999999997E-2</v>
      </c>
      <c r="M105" s="101" cm="1">
        <f t="array" ref="M105">IF($B$4=$B$310,M106,INDEX(M$106:M$110, MATCH($B$3, $A$106:$A$110, 0), ))</f>
        <v>4.2999999999999997E-2</v>
      </c>
      <c r="N105" s="101" cm="1">
        <f t="array" ref="N105">IF($B$4=$B$310,N106,INDEX(N$106:N$110, MATCH($B$3, $A$106:$A$110, 0), ))</f>
        <v>4.2999999999999997E-2</v>
      </c>
      <c r="O105" s="101" cm="1">
        <f t="array" ref="O105">IF($B$4=$B$310,O106,INDEX(O$106:O$110, MATCH($B$3, $A$106:$A$110, 0), ))</f>
        <v>4.2999999999999997E-2</v>
      </c>
      <c r="P105" s="101" cm="1">
        <f t="array" ref="P105">IF($B$4=$B$310,P106,INDEX(P$106:P$110, MATCH($B$3, $A$106:$A$110, 0), ))</f>
        <v>4.2999999999999997E-2</v>
      </c>
      <c r="Q105" s="101" cm="1">
        <f t="array" ref="Q105">IF($B$4=$B$310,Q106,INDEX(Q$106:Q$110, MATCH($B$3, $A$106:$A$110, 0), ))</f>
        <v>4.2999999999999997E-2</v>
      </c>
      <c r="R105" s="101" cm="1">
        <f t="array" ref="R105">IF($B$4=$B$310,R106,INDEX(R$106:R$110, MATCH($B$3, $A$106:$A$110, 0), ))</f>
        <v>4.2999999999999997E-2</v>
      </c>
      <c r="S105" s="101" cm="1">
        <f t="array" ref="S105">IF($B$4=$B$310,S106,INDEX(S$106:S$110, MATCH($B$3, $A$106:$A$110, 0), ))</f>
        <v>4.2999999999999997E-2</v>
      </c>
      <c r="T105" s="101" cm="1">
        <f t="array" ref="T105">IF($B$4=$B$310,T106,INDEX(T$106:T$110, MATCH($B$3, $A$106:$A$110, 0), ))</f>
        <v>4.2999999999999997E-2</v>
      </c>
      <c r="U105" s="101" cm="1">
        <f t="array" ref="U105">IF($B$4=$B$310,U106,INDEX(U$106:U$110, MATCH($B$3, $A$106:$A$110, 0), ))</f>
        <v>4.2999999999999997E-2</v>
      </c>
      <c r="V105" s="101" cm="1">
        <f t="array" ref="V105">IF($B$4=$B$310,V106,INDEX(V$106:V$110, MATCH($B$3, $A$106:$A$110, 0), ))</f>
        <v>4.2999999999999997E-2</v>
      </c>
      <c r="W105" s="101" cm="1">
        <f t="array" ref="W105">IF($B$4=$B$310,W106,INDEX(W$106:W$110, MATCH($B$3, $A$106:$A$110, 0), ))</f>
        <v>4.2999999999999997E-2</v>
      </c>
      <c r="X105" s="101" cm="1">
        <f t="array" ref="X105">IF($B$4=$B$310,X106,INDEX(X$106:X$110, MATCH($B$3, $A$106:$A$110, 0), ))</f>
        <v>4.2999999999999997E-2</v>
      </c>
      <c r="Y105" s="101" cm="1">
        <f t="array" ref="Y105">IF($B$4=$B$310,Y106,INDEX(Y$106:Y$110, MATCH($B$3, $A$106:$A$110, 0), ))</f>
        <v>4.2999999999999997E-2</v>
      </c>
      <c r="Z105" s="101" cm="1">
        <f t="array" ref="Z105">IF($B$4=$B$310,Z106,INDEX(Z$106:Z$110, MATCH($B$3, $A$106:$A$110, 0), ))</f>
        <v>4.2999999999999997E-2</v>
      </c>
      <c r="AA105" s="101" cm="1">
        <f t="array" ref="AA105">IF($B$4=$B$310,AA106,INDEX(AA$106:AA$110, MATCH($B$3, $A$106:$A$110, 0), ))</f>
        <v>4.2999999999999997E-2</v>
      </c>
      <c r="AB105" s="101" cm="1">
        <f t="array" ref="AB105">IF($B$4=$B$310,AB106,INDEX(AB$106:AB$110, MATCH($B$3, $A$106:$A$110, 0), ))</f>
        <v>4.2999999999999997E-2</v>
      </c>
      <c r="AC105" s="101" cm="1">
        <f t="array" ref="AC105">IF($B$4=$B$310,AC106,INDEX(AC$106:AC$110, MATCH($B$3, $A$106:$A$110, 0), ))</f>
        <v>4.2999999999999997E-2</v>
      </c>
      <c r="AD105" s="101" cm="1">
        <f t="array" ref="AD105">IF($B$4=$B$310,AD106,INDEX(AD$106:AD$110, MATCH($B$3, $A$106:$A$110, 0), ))</f>
        <v>4.2999999999999997E-2</v>
      </c>
      <c r="AE105" s="101" cm="1">
        <f t="array" ref="AE105">IF($B$4=$B$310,AE106,INDEX(AE$106:AE$110, MATCH($B$3, $A$106:$A$110, 0), ))</f>
        <v>4.2999999999999997E-2</v>
      </c>
      <c r="AF105" s="101" cm="1">
        <f t="array" ref="AF105">IF($B$4=$B$310,AF106,INDEX(AF$106:AF$110, MATCH($B$3, $A$106:$A$110, 0), ))</f>
        <v>4.2999999999999997E-2</v>
      </c>
      <c r="AG105" s="101" cm="1">
        <f t="array" ref="AG105">IF($B$4=$B$310,AG106,INDEX(AG$106:AG$110, MATCH($B$3, $A$106:$A$110, 0), ))</f>
        <v>4.2999999999999997E-2</v>
      </c>
      <c r="AH105" s="101" cm="1">
        <f t="array" ref="AH105">IF($B$4=$B$310,AH106,INDEX(AH$106:AH$110, MATCH($B$3, $A$106:$A$110, 0), ))</f>
        <v>4.2999999999999997E-2</v>
      </c>
      <c r="AI105" s="101" cm="1">
        <f t="array" ref="AI105">IF($B$4=$B$310,AI106,INDEX(AI$106:AI$110, MATCH($B$3, $A$106:$A$110, 0), ))</f>
        <v>4.2999999999999997E-2</v>
      </c>
      <c r="AJ105" s="101" cm="1">
        <f t="array" ref="AJ105">IF($B$4=$B$310,AJ106,INDEX(AJ$106:AJ$110, MATCH($B$3, $A$106:$A$110, 0), ))</f>
        <v>4.2999999999999997E-2</v>
      </c>
      <c r="AK105" s="101" cm="1">
        <f t="array" ref="AK105">IF($B$4=$B$310,AK106,INDEX(AK$106:AK$110, MATCH($B$3, $A$106:$A$110, 0), ))</f>
        <v>4.2999999999999997E-2</v>
      </c>
      <c r="AL105" s="101" cm="1">
        <f t="array" ref="AL105">IF($B$4=$B$310,AL106,INDEX(AL$106:AL$110, MATCH($B$3, $A$106:$A$110, 0), ))</f>
        <v>4.2999999999999997E-2</v>
      </c>
      <c r="AM105" s="101" cm="1">
        <f t="array" ref="AM105">IF($B$4=$B$310,AM106,INDEX(AM$106:AM$110, MATCH($B$3, $A$106:$A$110, 0), ))</f>
        <v>4.2999999999999997E-2</v>
      </c>
      <c r="AN105" s="101" cm="1">
        <f t="array" ref="AN105">IF($B$4=$B$310,AN106,INDEX(AN$106:AN$110, MATCH($B$3, $A$106:$A$110, 0), ))</f>
        <v>4.2999999999999997E-2</v>
      </c>
      <c r="AO105" s="101" cm="1">
        <f t="array" ref="AO105">IF($B$4=$B$310,AO106,INDEX(AO$106:AO$110, MATCH($B$3, $A$106:$A$110, 0), ))</f>
        <v>4.2999999999999997E-2</v>
      </c>
      <c r="AP105" s="173" cm="1">
        <f t="array" ref="AP105">IF($B$4=$B$310,AP106,INDEX(AP$106:AP$110, MATCH($B$3, $A$106:$A$110, 0), ))</f>
        <v>4.2999999999999997E-2</v>
      </c>
    </row>
    <row r="106" spans="1:42" ht="15" customHeight="1" x14ac:dyDescent="0.35">
      <c r="A106" s="179" t="str">
        <f>B319</f>
        <v>No centralised services entity (CSE)</v>
      </c>
      <c r="B106" s="185"/>
      <c r="C106">
        <v>2028</v>
      </c>
      <c r="D106" s="20">
        <f t="shared" ref="D106:M110" si="12">IF(D$13&lt;$C106, D$97+$B$103, D$98+SUM(D$19:D$20))</f>
        <v>6.2E-2</v>
      </c>
      <c r="E106" s="20">
        <f t="shared" si="12"/>
        <v>6.6000000000000003E-2</v>
      </c>
      <c r="F106" s="20">
        <f t="shared" si="12"/>
        <v>6.5000000000000002E-2</v>
      </c>
      <c r="G106" s="20">
        <f t="shared" si="12"/>
        <v>6.3E-2</v>
      </c>
      <c r="H106" s="20">
        <f t="shared" si="12"/>
        <v>0.06</v>
      </c>
      <c r="I106" s="20">
        <f t="shared" si="12"/>
        <v>4.2999999999999997E-2</v>
      </c>
      <c r="J106" s="20">
        <f t="shared" si="12"/>
        <v>4.2999999999999997E-2</v>
      </c>
      <c r="K106" s="20">
        <f t="shared" si="12"/>
        <v>4.2999999999999997E-2</v>
      </c>
      <c r="L106" s="20">
        <f t="shared" si="12"/>
        <v>4.2999999999999997E-2</v>
      </c>
      <c r="M106" s="20">
        <f t="shared" si="12"/>
        <v>4.2999999999999997E-2</v>
      </c>
      <c r="N106" s="20">
        <f t="shared" ref="N106:W110" si="13">IF(N$13&lt;$C106, N$97+$B$103, N$98+SUM(N$19:N$20))</f>
        <v>4.2999999999999997E-2</v>
      </c>
      <c r="O106" s="20">
        <f t="shared" si="13"/>
        <v>4.2999999999999997E-2</v>
      </c>
      <c r="P106" s="20">
        <f t="shared" si="13"/>
        <v>4.2999999999999997E-2</v>
      </c>
      <c r="Q106" s="20">
        <f t="shared" si="13"/>
        <v>4.2999999999999997E-2</v>
      </c>
      <c r="R106" s="20">
        <f t="shared" si="13"/>
        <v>4.2999999999999997E-2</v>
      </c>
      <c r="S106" s="20">
        <f t="shared" si="13"/>
        <v>4.2999999999999997E-2</v>
      </c>
      <c r="T106" s="20">
        <f t="shared" si="13"/>
        <v>4.2999999999999997E-2</v>
      </c>
      <c r="U106" s="20">
        <f t="shared" si="13"/>
        <v>4.2999999999999997E-2</v>
      </c>
      <c r="V106" s="20">
        <f t="shared" si="13"/>
        <v>4.2999999999999997E-2</v>
      </c>
      <c r="W106" s="20">
        <f t="shared" si="13"/>
        <v>4.2999999999999997E-2</v>
      </c>
      <c r="X106" s="20">
        <f t="shared" ref="X106:AG110" si="14">IF(X$13&lt;$C106, X$97+$B$103, X$98+SUM(X$19:X$20))</f>
        <v>4.2999999999999997E-2</v>
      </c>
      <c r="Y106" s="20">
        <f t="shared" si="14"/>
        <v>4.2999999999999997E-2</v>
      </c>
      <c r="Z106" s="20">
        <f t="shared" si="14"/>
        <v>4.2999999999999997E-2</v>
      </c>
      <c r="AA106" s="20">
        <f t="shared" si="14"/>
        <v>4.2999999999999997E-2</v>
      </c>
      <c r="AB106" s="20">
        <f t="shared" si="14"/>
        <v>4.2999999999999997E-2</v>
      </c>
      <c r="AC106" s="20">
        <f t="shared" si="14"/>
        <v>4.2999999999999997E-2</v>
      </c>
      <c r="AD106" s="20">
        <f t="shared" si="14"/>
        <v>4.2999999999999997E-2</v>
      </c>
      <c r="AE106" s="20">
        <f t="shared" si="14"/>
        <v>4.2999999999999997E-2</v>
      </c>
      <c r="AF106" s="20">
        <f t="shared" si="14"/>
        <v>4.2999999999999997E-2</v>
      </c>
      <c r="AG106" s="20">
        <f t="shared" si="14"/>
        <v>4.2999999999999997E-2</v>
      </c>
      <c r="AH106" s="20">
        <f t="shared" ref="AH106:AP110" si="15">IF(AH$13&lt;$C106, AH$97+$B$103, AH$98+SUM(AH$19:AH$20))</f>
        <v>4.2999999999999997E-2</v>
      </c>
      <c r="AI106" s="20">
        <f t="shared" si="15"/>
        <v>4.2999999999999997E-2</v>
      </c>
      <c r="AJ106" s="20">
        <f t="shared" si="15"/>
        <v>4.2999999999999997E-2</v>
      </c>
      <c r="AK106" s="20">
        <f t="shared" si="15"/>
        <v>4.2999999999999997E-2</v>
      </c>
      <c r="AL106" s="20">
        <f t="shared" si="15"/>
        <v>4.2999999999999997E-2</v>
      </c>
      <c r="AM106" s="20">
        <f t="shared" si="15"/>
        <v>4.2999999999999997E-2</v>
      </c>
      <c r="AN106" s="20">
        <f t="shared" si="15"/>
        <v>4.2999999999999997E-2</v>
      </c>
      <c r="AO106" s="20">
        <f t="shared" si="15"/>
        <v>4.2999999999999997E-2</v>
      </c>
      <c r="AP106" s="173">
        <f t="shared" si="15"/>
        <v>4.2999999999999997E-2</v>
      </c>
    </row>
    <row r="107" spans="1:42" ht="15" customHeight="1" x14ac:dyDescent="0.35">
      <c r="A107" s="179" t="str">
        <f>$B$320</f>
        <v>1 CSE - Base case</v>
      </c>
      <c r="B107" s="185"/>
      <c r="C107">
        <v>2028</v>
      </c>
      <c r="D107" s="20">
        <f t="shared" si="12"/>
        <v>6.2E-2</v>
      </c>
      <c r="E107" s="20">
        <f t="shared" si="12"/>
        <v>6.6000000000000003E-2</v>
      </c>
      <c r="F107" s="20">
        <f t="shared" si="12"/>
        <v>6.5000000000000002E-2</v>
      </c>
      <c r="G107" s="20">
        <f t="shared" si="12"/>
        <v>6.3E-2</v>
      </c>
      <c r="H107" s="20">
        <f t="shared" si="12"/>
        <v>0.06</v>
      </c>
      <c r="I107" s="20">
        <f t="shared" si="12"/>
        <v>4.2999999999999997E-2</v>
      </c>
      <c r="J107" s="20">
        <f t="shared" si="12"/>
        <v>4.2999999999999997E-2</v>
      </c>
      <c r="K107" s="20">
        <f t="shared" si="12"/>
        <v>4.2999999999999997E-2</v>
      </c>
      <c r="L107" s="20">
        <f t="shared" si="12"/>
        <v>4.2999999999999997E-2</v>
      </c>
      <c r="M107" s="20">
        <f t="shared" si="12"/>
        <v>4.2999999999999997E-2</v>
      </c>
      <c r="N107" s="20">
        <f t="shared" si="13"/>
        <v>4.2999999999999997E-2</v>
      </c>
      <c r="O107" s="20">
        <f t="shared" si="13"/>
        <v>4.2999999999999997E-2</v>
      </c>
      <c r="P107" s="20">
        <f t="shared" si="13"/>
        <v>4.2999999999999997E-2</v>
      </c>
      <c r="Q107" s="20">
        <f t="shared" si="13"/>
        <v>4.2999999999999997E-2</v>
      </c>
      <c r="R107" s="20">
        <f t="shared" si="13"/>
        <v>4.2999999999999997E-2</v>
      </c>
      <c r="S107" s="20">
        <f t="shared" si="13"/>
        <v>4.2999999999999997E-2</v>
      </c>
      <c r="T107" s="20">
        <f t="shared" si="13"/>
        <v>4.2999999999999997E-2</v>
      </c>
      <c r="U107" s="20">
        <f t="shared" si="13"/>
        <v>4.2999999999999997E-2</v>
      </c>
      <c r="V107" s="20">
        <f t="shared" si="13"/>
        <v>4.2999999999999997E-2</v>
      </c>
      <c r="W107" s="20">
        <f t="shared" si="13"/>
        <v>4.2999999999999997E-2</v>
      </c>
      <c r="X107" s="20">
        <f t="shared" si="14"/>
        <v>4.2999999999999997E-2</v>
      </c>
      <c r="Y107" s="20">
        <f t="shared" si="14"/>
        <v>4.2999999999999997E-2</v>
      </c>
      <c r="Z107" s="20">
        <f t="shared" si="14"/>
        <v>4.2999999999999997E-2</v>
      </c>
      <c r="AA107" s="20">
        <f t="shared" si="14"/>
        <v>4.2999999999999997E-2</v>
      </c>
      <c r="AB107" s="20">
        <f t="shared" si="14"/>
        <v>4.2999999999999997E-2</v>
      </c>
      <c r="AC107" s="20">
        <f t="shared" si="14"/>
        <v>4.2999999999999997E-2</v>
      </c>
      <c r="AD107" s="20">
        <f t="shared" si="14"/>
        <v>4.2999999999999997E-2</v>
      </c>
      <c r="AE107" s="20">
        <f t="shared" si="14"/>
        <v>4.2999999999999997E-2</v>
      </c>
      <c r="AF107" s="20">
        <f t="shared" si="14"/>
        <v>4.2999999999999997E-2</v>
      </c>
      <c r="AG107" s="20">
        <f t="shared" si="14"/>
        <v>4.2999999999999997E-2</v>
      </c>
      <c r="AH107" s="20">
        <f t="shared" si="15"/>
        <v>4.2999999999999997E-2</v>
      </c>
      <c r="AI107" s="20">
        <f t="shared" si="15"/>
        <v>4.2999999999999997E-2</v>
      </c>
      <c r="AJ107" s="20">
        <f t="shared" si="15"/>
        <v>4.2999999999999997E-2</v>
      </c>
      <c r="AK107" s="20">
        <f t="shared" si="15"/>
        <v>4.2999999999999997E-2</v>
      </c>
      <c r="AL107" s="20">
        <f t="shared" si="15"/>
        <v>4.2999999999999997E-2</v>
      </c>
      <c r="AM107" s="20">
        <f t="shared" si="15"/>
        <v>4.2999999999999997E-2</v>
      </c>
      <c r="AN107" s="20">
        <f t="shared" si="15"/>
        <v>4.2999999999999997E-2</v>
      </c>
      <c r="AO107" s="20">
        <f t="shared" si="15"/>
        <v>4.2999999999999997E-2</v>
      </c>
      <c r="AP107" s="173">
        <f t="shared" si="15"/>
        <v>4.2999999999999997E-2</v>
      </c>
    </row>
    <row r="108" spans="1:42" ht="15" customHeight="1" x14ac:dyDescent="0.35">
      <c r="A108" s="179" t="str">
        <f>$B$321</f>
        <v>1 CSE - Best case</v>
      </c>
      <c r="B108" s="185"/>
      <c r="C108">
        <v>2028</v>
      </c>
      <c r="D108" s="20">
        <f t="shared" si="12"/>
        <v>6.2E-2</v>
      </c>
      <c r="E108" s="20">
        <f t="shared" si="12"/>
        <v>6.6000000000000003E-2</v>
      </c>
      <c r="F108" s="20">
        <f t="shared" si="12"/>
        <v>6.5000000000000002E-2</v>
      </c>
      <c r="G108" s="20">
        <f t="shared" si="12"/>
        <v>6.3E-2</v>
      </c>
      <c r="H108" s="20">
        <f t="shared" si="12"/>
        <v>0.06</v>
      </c>
      <c r="I108" s="20">
        <f t="shared" si="12"/>
        <v>4.2999999999999997E-2</v>
      </c>
      <c r="J108" s="20">
        <f t="shared" si="12"/>
        <v>4.2999999999999997E-2</v>
      </c>
      <c r="K108" s="20">
        <f t="shared" si="12"/>
        <v>4.2999999999999997E-2</v>
      </c>
      <c r="L108" s="20">
        <f t="shared" si="12"/>
        <v>4.2999999999999997E-2</v>
      </c>
      <c r="M108" s="20">
        <f t="shared" si="12"/>
        <v>4.2999999999999997E-2</v>
      </c>
      <c r="N108" s="20">
        <f t="shared" si="13"/>
        <v>4.2999999999999997E-2</v>
      </c>
      <c r="O108" s="20">
        <f t="shared" si="13"/>
        <v>4.2999999999999997E-2</v>
      </c>
      <c r="P108" s="20">
        <f t="shared" si="13"/>
        <v>4.2999999999999997E-2</v>
      </c>
      <c r="Q108" s="20">
        <f t="shared" si="13"/>
        <v>4.2999999999999997E-2</v>
      </c>
      <c r="R108" s="20">
        <f t="shared" si="13"/>
        <v>4.2999999999999997E-2</v>
      </c>
      <c r="S108" s="20">
        <f t="shared" si="13"/>
        <v>4.2999999999999997E-2</v>
      </c>
      <c r="T108" s="20">
        <f t="shared" si="13"/>
        <v>4.2999999999999997E-2</v>
      </c>
      <c r="U108" s="20">
        <f t="shared" si="13"/>
        <v>4.2999999999999997E-2</v>
      </c>
      <c r="V108" s="20">
        <f t="shared" si="13"/>
        <v>4.2999999999999997E-2</v>
      </c>
      <c r="W108" s="20">
        <f t="shared" si="13"/>
        <v>4.2999999999999997E-2</v>
      </c>
      <c r="X108" s="20">
        <f t="shared" si="14"/>
        <v>4.2999999999999997E-2</v>
      </c>
      <c r="Y108" s="20">
        <f t="shared" si="14"/>
        <v>4.2999999999999997E-2</v>
      </c>
      <c r="Z108" s="20">
        <f t="shared" si="14"/>
        <v>4.2999999999999997E-2</v>
      </c>
      <c r="AA108" s="20">
        <f t="shared" si="14"/>
        <v>4.2999999999999997E-2</v>
      </c>
      <c r="AB108" s="20">
        <f t="shared" si="14"/>
        <v>4.2999999999999997E-2</v>
      </c>
      <c r="AC108" s="20">
        <f t="shared" si="14"/>
        <v>4.2999999999999997E-2</v>
      </c>
      <c r="AD108" s="20">
        <f t="shared" si="14"/>
        <v>4.2999999999999997E-2</v>
      </c>
      <c r="AE108" s="20">
        <f t="shared" si="14"/>
        <v>4.2999999999999997E-2</v>
      </c>
      <c r="AF108" s="20">
        <f t="shared" si="14"/>
        <v>4.2999999999999997E-2</v>
      </c>
      <c r="AG108" s="20">
        <f t="shared" si="14"/>
        <v>4.2999999999999997E-2</v>
      </c>
      <c r="AH108" s="20">
        <f t="shared" si="15"/>
        <v>4.2999999999999997E-2</v>
      </c>
      <c r="AI108" s="20">
        <f t="shared" si="15"/>
        <v>4.2999999999999997E-2</v>
      </c>
      <c r="AJ108" s="20">
        <f t="shared" si="15"/>
        <v>4.2999999999999997E-2</v>
      </c>
      <c r="AK108" s="20">
        <f t="shared" si="15"/>
        <v>4.2999999999999997E-2</v>
      </c>
      <c r="AL108" s="20">
        <f t="shared" si="15"/>
        <v>4.2999999999999997E-2</v>
      </c>
      <c r="AM108" s="20">
        <f t="shared" si="15"/>
        <v>4.2999999999999997E-2</v>
      </c>
      <c r="AN108" s="20">
        <f t="shared" si="15"/>
        <v>4.2999999999999997E-2</v>
      </c>
      <c r="AO108" s="20">
        <f t="shared" si="15"/>
        <v>4.2999999999999997E-2</v>
      </c>
      <c r="AP108" s="173">
        <f t="shared" si="15"/>
        <v>4.2999999999999997E-2</v>
      </c>
    </row>
    <row r="109" spans="1:42" ht="15" customHeight="1" x14ac:dyDescent="0.35">
      <c r="A109" s="179" t="str">
        <f>$B$322</f>
        <v>4 CSE - Base case</v>
      </c>
      <c r="B109" s="185"/>
      <c r="C109">
        <v>2028</v>
      </c>
      <c r="D109" s="20">
        <f t="shared" si="12"/>
        <v>6.2E-2</v>
      </c>
      <c r="E109" s="20">
        <f t="shared" si="12"/>
        <v>6.6000000000000003E-2</v>
      </c>
      <c r="F109" s="20">
        <f t="shared" si="12"/>
        <v>6.5000000000000002E-2</v>
      </c>
      <c r="G109" s="20">
        <f t="shared" si="12"/>
        <v>6.3E-2</v>
      </c>
      <c r="H109" s="20">
        <f t="shared" si="12"/>
        <v>0.06</v>
      </c>
      <c r="I109" s="20">
        <f t="shared" si="12"/>
        <v>4.2999999999999997E-2</v>
      </c>
      <c r="J109" s="20">
        <f t="shared" si="12"/>
        <v>4.2999999999999997E-2</v>
      </c>
      <c r="K109" s="20">
        <f t="shared" si="12"/>
        <v>4.2999999999999997E-2</v>
      </c>
      <c r="L109" s="20">
        <f t="shared" si="12"/>
        <v>4.2999999999999997E-2</v>
      </c>
      <c r="M109" s="20">
        <f t="shared" si="12"/>
        <v>4.2999999999999997E-2</v>
      </c>
      <c r="N109" s="20">
        <f t="shared" si="13"/>
        <v>4.2999999999999997E-2</v>
      </c>
      <c r="O109" s="20">
        <f t="shared" si="13"/>
        <v>4.2999999999999997E-2</v>
      </c>
      <c r="P109" s="20">
        <f t="shared" si="13"/>
        <v>4.2999999999999997E-2</v>
      </c>
      <c r="Q109" s="20">
        <f t="shared" si="13"/>
        <v>4.2999999999999997E-2</v>
      </c>
      <c r="R109" s="20">
        <f t="shared" si="13"/>
        <v>4.2999999999999997E-2</v>
      </c>
      <c r="S109" s="20">
        <f t="shared" si="13"/>
        <v>4.2999999999999997E-2</v>
      </c>
      <c r="T109" s="20">
        <f t="shared" si="13"/>
        <v>4.2999999999999997E-2</v>
      </c>
      <c r="U109" s="20">
        <f t="shared" si="13"/>
        <v>4.2999999999999997E-2</v>
      </c>
      <c r="V109" s="20">
        <f t="shared" si="13"/>
        <v>4.2999999999999997E-2</v>
      </c>
      <c r="W109" s="20">
        <f t="shared" si="13"/>
        <v>4.2999999999999997E-2</v>
      </c>
      <c r="X109" s="20">
        <f t="shared" si="14"/>
        <v>4.2999999999999997E-2</v>
      </c>
      <c r="Y109" s="20">
        <f t="shared" si="14"/>
        <v>4.2999999999999997E-2</v>
      </c>
      <c r="Z109" s="20">
        <f t="shared" si="14"/>
        <v>4.2999999999999997E-2</v>
      </c>
      <c r="AA109" s="20">
        <f t="shared" si="14"/>
        <v>4.2999999999999997E-2</v>
      </c>
      <c r="AB109" s="20">
        <f t="shared" si="14"/>
        <v>4.2999999999999997E-2</v>
      </c>
      <c r="AC109" s="20">
        <f t="shared" si="14"/>
        <v>4.2999999999999997E-2</v>
      </c>
      <c r="AD109" s="20">
        <f t="shared" si="14"/>
        <v>4.2999999999999997E-2</v>
      </c>
      <c r="AE109" s="20">
        <f t="shared" si="14"/>
        <v>4.2999999999999997E-2</v>
      </c>
      <c r="AF109" s="20">
        <f t="shared" si="14"/>
        <v>4.2999999999999997E-2</v>
      </c>
      <c r="AG109" s="20">
        <f t="shared" si="14"/>
        <v>4.2999999999999997E-2</v>
      </c>
      <c r="AH109" s="20">
        <f t="shared" si="15"/>
        <v>4.2999999999999997E-2</v>
      </c>
      <c r="AI109" s="20">
        <f t="shared" si="15"/>
        <v>4.2999999999999997E-2</v>
      </c>
      <c r="AJ109" s="20">
        <f t="shared" si="15"/>
        <v>4.2999999999999997E-2</v>
      </c>
      <c r="AK109" s="20">
        <f t="shared" si="15"/>
        <v>4.2999999999999997E-2</v>
      </c>
      <c r="AL109" s="20">
        <f t="shared" si="15"/>
        <v>4.2999999999999997E-2</v>
      </c>
      <c r="AM109" s="20">
        <f t="shared" si="15"/>
        <v>4.2999999999999997E-2</v>
      </c>
      <c r="AN109" s="20">
        <f t="shared" si="15"/>
        <v>4.2999999999999997E-2</v>
      </c>
      <c r="AO109" s="20">
        <f t="shared" si="15"/>
        <v>4.2999999999999997E-2</v>
      </c>
      <c r="AP109" s="173">
        <f t="shared" si="15"/>
        <v>4.2999999999999997E-2</v>
      </c>
    </row>
    <row r="110" spans="1:42" ht="15" customHeight="1" x14ac:dyDescent="0.35">
      <c r="A110" s="179" t="str">
        <f>$B$323</f>
        <v>4 CSE - Best case</v>
      </c>
      <c r="B110" s="185"/>
      <c r="C110">
        <v>2028</v>
      </c>
      <c r="D110" s="20">
        <f t="shared" si="12"/>
        <v>6.2E-2</v>
      </c>
      <c r="E110" s="20">
        <f t="shared" si="12"/>
        <v>6.6000000000000003E-2</v>
      </c>
      <c r="F110" s="20">
        <f t="shared" si="12"/>
        <v>6.5000000000000002E-2</v>
      </c>
      <c r="G110" s="20">
        <f t="shared" si="12"/>
        <v>6.3E-2</v>
      </c>
      <c r="H110" s="20">
        <f t="shared" si="12"/>
        <v>0.06</v>
      </c>
      <c r="I110" s="20">
        <f t="shared" si="12"/>
        <v>4.2999999999999997E-2</v>
      </c>
      <c r="J110" s="20">
        <f t="shared" si="12"/>
        <v>4.2999999999999997E-2</v>
      </c>
      <c r="K110" s="20">
        <f t="shared" si="12"/>
        <v>4.2999999999999997E-2</v>
      </c>
      <c r="L110" s="20">
        <f t="shared" si="12"/>
        <v>4.2999999999999997E-2</v>
      </c>
      <c r="M110" s="20">
        <f t="shared" si="12"/>
        <v>4.2999999999999997E-2</v>
      </c>
      <c r="N110" s="20">
        <f t="shared" si="13"/>
        <v>4.2999999999999997E-2</v>
      </c>
      <c r="O110" s="20">
        <f t="shared" si="13"/>
        <v>4.2999999999999997E-2</v>
      </c>
      <c r="P110" s="20">
        <f t="shared" si="13"/>
        <v>4.2999999999999997E-2</v>
      </c>
      <c r="Q110" s="20">
        <f t="shared" si="13"/>
        <v>4.2999999999999997E-2</v>
      </c>
      <c r="R110" s="20">
        <f t="shared" si="13"/>
        <v>4.2999999999999997E-2</v>
      </c>
      <c r="S110" s="20">
        <f t="shared" si="13"/>
        <v>4.2999999999999997E-2</v>
      </c>
      <c r="T110" s="20">
        <f t="shared" si="13"/>
        <v>4.2999999999999997E-2</v>
      </c>
      <c r="U110" s="20">
        <f t="shared" si="13"/>
        <v>4.2999999999999997E-2</v>
      </c>
      <c r="V110" s="20">
        <f t="shared" si="13"/>
        <v>4.2999999999999997E-2</v>
      </c>
      <c r="W110" s="20">
        <f t="shared" si="13"/>
        <v>4.2999999999999997E-2</v>
      </c>
      <c r="X110" s="20">
        <f t="shared" si="14"/>
        <v>4.2999999999999997E-2</v>
      </c>
      <c r="Y110" s="20">
        <f t="shared" si="14"/>
        <v>4.2999999999999997E-2</v>
      </c>
      <c r="Z110" s="20">
        <f t="shared" si="14"/>
        <v>4.2999999999999997E-2</v>
      </c>
      <c r="AA110" s="20">
        <f t="shared" si="14"/>
        <v>4.2999999999999997E-2</v>
      </c>
      <c r="AB110" s="20">
        <f t="shared" si="14"/>
        <v>4.2999999999999997E-2</v>
      </c>
      <c r="AC110" s="20">
        <f t="shared" si="14"/>
        <v>4.2999999999999997E-2</v>
      </c>
      <c r="AD110" s="20">
        <f t="shared" si="14"/>
        <v>4.2999999999999997E-2</v>
      </c>
      <c r="AE110" s="20">
        <f t="shared" si="14"/>
        <v>4.2999999999999997E-2</v>
      </c>
      <c r="AF110" s="20">
        <f t="shared" si="14"/>
        <v>4.2999999999999997E-2</v>
      </c>
      <c r="AG110" s="20">
        <f t="shared" si="14"/>
        <v>4.2999999999999997E-2</v>
      </c>
      <c r="AH110" s="20">
        <f t="shared" si="15"/>
        <v>4.2999999999999997E-2</v>
      </c>
      <c r="AI110" s="20">
        <f t="shared" si="15"/>
        <v>4.2999999999999997E-2</v>
      </c>
      <c r="AJ110" s="20">
        <f t="shared" si="15"/>
        <v>4.2999999999999997E-2</v>
      </c>
      <c r="AK110" s="20">
        <f t="shared" si="15"/>
        <v>4.2999999999999997E-2</v>
      </c>
      <c r="AL110" s="20">
        <f t="shared" si="15"/>
        <v>4.2999999999999997E-2</v>
      </c>
      <c r="AM110" s="20">
        <f t="shared" si="15"/>
        <v>4.2999999999999997E-2</v>
      </c>
      <c r="AN110" s="20">
        <f t="shared" si="15"/>
        <v>4.2999999999999997E-2</v>
      </c>
      <c r="AO110" s="20">
        <f t="shared" si="15"/>
        <v>4.2999999999999997E-2</v>
      </c>
      <c r="AP110" s="173">
        <f t="shared" si="15"/>
        <v>4.2999999999999997E-2</v>
      </c>
    </row>
    <row r="111" spans="1:42" ht="15" customHeight="1" x14ac:dyDescent="0.35">
      <c r="A111" s="17" t="s">
        <v>279</v>
      </c>
      <c r="B111" s="252">
        <v>5.0000000000000001E-3</v>
      </c>
      <c r="AP111" s="186"/>
    </row>
    <row r="112" spans="1:42" ht="15" customHeight="1" thickBot="1" x14ac:dyDescent="0.4">
      <c r="A112" s="17"/>
      <c r="B112" s="23"/>
      <c r="AP112" s="30"/>
    </row>
    <row r="113" spans="1:42" ht="15" customHeight="1" x14ac:dyDescent="0.35">
      <c r="A113" s="15" t="s">
        <v>280</v>
      </c>
      <c r="B113" s="32"/>
      <c r="C113" s="34"/>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6"/>
    </row>
    <row r="114" spans="1:42" ht="15" customHeight="1" x14ac:dyDescent="0.35">
      <c r="A114" s="17"/>
      <c r="B114" s="28"/>
      <c r="AP114" s="30"/>
    </row>
    <row r="115" spans="1:42" ht="15" customHeight="1" x14ac:dyDescent="0.35">
      <c r="A115" s="17" t="s">
        <v>281</v>
      </c>
      <c r="B115" s="292"/>
      <c r="AP115" s="30"/>
    </row>
    <row r="116" spans="1:42" ht="15" customHeight="1" x14ac:dyDescent="0.35">
      <c r="A116" s="179" t="str">
        <f>$B$320</f>
        <v>1 CSE - Base case</v>
      </c>
      <c r="B116" s="185">
        <f>1-0.05</f>
        <v>0.95</v>
      </c>
      <c r="AP116" s="30"/>
    </row>
    <row r="117" spans="1:42" ht="15" customHeight="1" x14ac:dyDescent="0.35">
      <c r="A117" s="179" t="str">
        <f>$B$321</f>
        <v>1 CSE - Best case</v>
      </c>
      <c r="B117" s="187">
        <f>1-0.025</f>
        <v>0.97499999999999998</v>
      </c>
      <c r="AP117" s="30"/>
    </row>
    <row r="118" spans="1:42" ht="15" customHeight="1" x14ac:dyDescent="0.35">
      <c r="A118" s="179" t="str">
        <f>$B$322</f>
        <v>4 CSE - Base case</v>
      </c>
      <c r="B118" s="187">
        <f>1-0.1</f>
        <v>0.9</v>
      </c>
      <c r="AP118" s="30"/>
    </row>
    <row r="119" spans="1:42" ht="15" customHeight="1" x14ac:dyDescent="0.35">
      <c r="A119" s="179" t="str">
        <f>$B$323</f>
        <v>4 CSE - Best case</v>
      </c>
      <c r="B119" s="187">
        <v>0.95</v>
      </c>
      <c r="AP119" s="30"/>
    </row>
    <row r="120" spans="1:42" ht="15" customHeight="1" x14ac:dyDescent="0.35">
      <c r="A120" s="17"/>
      <c r="B120" s="68"/>
      <c r="AP120" s="30"/>
    </row>
    <row r="121" spans="1:42" ht="15" customHeight="1" x14ac:dyDescent="0.35">
      <c r="A121" s="17" t="s">
        <v>282</v>
      </c>
      <c r="B121" s="171">
        <v>-0.50387993823555188</v>
      </c>
      <c r="C121" s="180" t="s">
        <v>552</v>
      </c>
      <c r="AP121" s="30"/>
    </row>
    <row r="122" spans="1:42" ht="15" customHeight="1" x14ac:dyDescent="0.35">
      <c r="A122" s="17" t="s">
        <v>283</v>
      </c>
      <c r="B122" s="171">
        <v>-0.35141889770582435</v>
      </c>
      <c r="C122" s="180" t="s">
        <v>552</v>
      </c>
      <c r="AP122" s="30"/>
    </row>
    <row r="123" spans="1:42" ht="15" customHeight="1" x14ac:dyDescent="0.35">
      <c r="A123" s="17" t="s">
        <v>525</v>
      </c>
      <c r="B123" s="171"/>
      <c r="AP123" s="30"/>
    </row>
    <row r="124" spans="1:42" ht="15" customHeight="1" x14ac:dyDescent="0.35">
      <c r="A124" s="179" t="str">
        <f>$B$320</f>
        <v>1 CSE - Base case</v>
      </c>
      <c r="B124" s="171">
        <f>$B$122+($B$121-$B$122)*B129</f>
        <v>-0.38191110581176985</v>
      </c>
      <c r="AP124" s="30"/>
    </row>
    <row r="125" spans="1:42" ht="15" customHeight="1" x14ac:dyDescent="0.35">
      <c r="A125" s="179" t="str">
        <f>$B$321</f>
        <v>1 CSE - Best case</v>
      </c>
      <c r="B125" s="171">
        <f t="shared" ref="B125:B126" si="16">$B$122+($B$121-$B$122)*B130</f>
        <v>-0.41240331391771534</v>
      </c>
      <c r="AP125" s="30"/>
    </row>
    <row r="126" spans="1:42" ht="15" customHeight="1" x14ac:dyDescent="0.35">
      <c r="A126" s="179" t="str">
        <f>$B$322</f>
        <v>4 CSE - Base case</v>
      </c>
      <c r="B126" s="171">
        <f t="shared" si="16"/>
        <v>-0.42764941797068812</v>
      </c>
      <c r="AP126" s="30"/>
    </row>
    <row r="127" spans="1:42" ht="15" customHeight="1" x14ac:dyDescent="0.35">
      <c r="A127" s="179" t="str">
        <f>$B$323</f>
        <v>4 CSE - Best case</v>
      </c>
      <c r="B127" s="171">
        <f>$B$122+($B$121-$B$122)*B132</f>
        <v>-0.47338773012960639</v>
      </c>
      <c r="AP127" s="30"/>
    </row>
    <row r="128" spans="1:42" ht="15" customHeight="1" x14ac:dyDescent="0.35">
      <c r="A128" s="17" t="s">
        <v>524</v>
      </c>
      <c r="B128" s="28"/>
      <c r="AP128" s="30"/>
    </row>
    <row r="129" spans="1:42" ht="15" customHeight="1" x14ac:dyDescent="0.35">
      <c r="A129" s="179" t="str">
        <f>$B$320</f>
        <v>1 CSE - Base case</v>
      </c>
      <c r="B129" s="68">
        <v>0.2</v>
      </c>
      <c r="AP129" s="30"/>
    </row>
    <row r="130" spans="1:42" ht="15" customHeight="1" x14ac:dyDescent="0.35">
      <c r="A130" s="179" t="str">
        <f>$B$321</f>
        <v>1 CSE - Best case</v>
      </c>
      <c r="B130" s="68">
        <v>0.4</v>
      </c>
      <c r="AP130" s="30"/>
    </row>
    <row r="131" spans="1:42" ht="15" customHeight="1" x14ac:dyDescent="0.35">
      <c r="A131" s="179" t="str">
        <f>$B$322</f>
        <v>4 CSE - Base case</v>
      </c>
      <c r="B131" s="68">
        <v>0.5</v>
      </c>
      <c r="AP131" s="30"/>
    </row>
    <row r="132" spans="1:42" ht="15" customHeight="1" x14ac:dyDescent="0.35">
      <c r="A132" s="179" t="str">
        <f>$B$323</f>
        <v>4 CSE - Best case</v>
      </c>
      <c r="B132" s="68">
        <v>0.8</v>
      </c>
      <c r="AP132" s="30"/>
    </row>
    <row r="133" spans="1:42" ht="15" customHeight="1" x14ac:dyDescent="0.35">
      <c r="A133" s="17"/>
      <c r="B133" s="28"/>
      <c r="AP133" s="30"/>
    </row>
    <row r="134" spans="1:42" ht="15" customHeight="1" x14ac:dyDescent="0.35">
      <c r="A134" s="51" t="s">
        <v>284</v>
      </c>
      <c r="B134" s="171">
        <f>INDEX(A135:B139, MATCH(B3, A135:A139, 0), 2)</f>
        <v>-0.36281555052118136</v>
      </c>
      <c r="C134" s="180"/>
      <c r="AP134" s="30"/>
    </row>
    <row r="135" spans="1:42" ht="15" customHeight="1" x14ac:dyDescent="0.35">
      <c r="A135" s="179" t="str">
        <f>B319</f>
        <v>No centralised services entity (CSE)</v>
      </c>
      <c r="B135" s="187">
        <f>B122</f>
        <v>-0.35141889770582435</v>
      </c>
      <c r="AP135" s="30"/>
    </row>
    <row r="136" spans="1:42" ht="15" customHeight="1" x14ac:dyDescent="0.35">
      <c r="A136" s="179" t="str">
        <f>$B$320</f>
        <v>1 CSE - Base case</v>
      </c>
      <c r="B136" s="187">
        <f>B124*B116</f>
        <v>-0.36281555052118136</v>
      </c>
      <c r="AP136" s="30"/>
    </row>
    <row r="137" spans="1:42" ht="15" customHeight="1" x14ac:dyDescent="0.35">
      <c r="A137" s="179" t="str">
        <f>$B$321</f>
        <v>1 CSE - Best case</v>
      </c>
      <c r="B137" s="185">
        <f>B125*B117</f>
        <v>-0.40209323106977246</v>
      </c>
      <c r="AP137" s="30"/>
    </row>
    <row r="138" spans="1:42" ht="15" customHeight="1" x14ac:dyDescent="0.35">
      <c r="A138" s="179" t="str">
        <f>$B$322</f>
        <v>4 CSE - Base case</v>
      </c>
      <c r="B138" s="185">
        <f t="shared" ref="B138:B139" si="17">B126*B118</f>
        <v>-0.38488447617361932</v>
      </c>
      <c r="AP138" s="30"/>
    </row>
    <row r="139" spans="1:42" ht="15" customHeight="1" thickBot="1" x14ac:dyDescent="0.4">
      <c r="A139" s="179" t="str">
        <f>$B$323</f>
        <v>4 CSE - Best case</v>
      </c>
      <c r="B139" s="185">
        <f t="shared" si="17"/>
        <v>-0.44971834362312607</v>
      </c>
      <c r="AP139" s="30"/>
    </row>
    <row r="140" spans="1:42" ht="31.5" thickBot="1" x14ac:dyDescent="0.4">
      <c r="A140" s="179"/>
      <c r="B140" s="187"/>
      <c r="C140" s="278" t="s">
        <v>551</v>
      </c>
      <c r="D140" s="277">
        <v>-0.5</v>
      </c>
      <c r="AP140" s="30"/>
    </row>
    <row r="141" spans="1:42" ht="15" customHeight="1" x14ac:dyDescent="0.35">
      <c r="A141" s="51" t="s">
        <v>285</v>
      </c>
      <c r="B141" s="171">
        <f>INDEX(A142:B146, MATCH($B$3, A142:A146, 0), 2)</f>
        <v>-0.36002182562741136</v>
      </c>
      <c r="C141" s="180"/>
      <c r="F141" t="s">
        <v>550</v>
      </c>
      <c r="AP141" s="30"/>
    </row>
    <row r="142" spans="1:42" ht="15" customHeight="1" x14ac:dyDescent="0.35">
      <c r="A142" s="179" t="str">
        <f>B319</f>
        <v>No centralised services entity (CSE)</v>
      </c>
      <c r="B142" s="187">
        <v>-0.34871292845712026</v>
      </c>
      <c r="C142" s="180" t="s">
        <v>552</v>
      </c>
      <c r="AP142" s="30"/>
    </row>
    <row r="143" spans="1:42" ht="15" customHeight="1" x14ac:dyDescent="0.35">
      <c r="A143" s="179" t="str">
        <f>$B$320</f>
        <v>1 CSE - Base case</v>
      </c>
      <c r="B143" s="187">
        <f>($B$142+($D$140-$B$142)*B148)*B116</f>
        <v>-0.36002182562741136</v>
      </c>
      <c r="C143" s="180"/>
      <c r="D143" s="181"/>
      <c r="AP143" s="30"/>
    </row>
    <row r="144" spans="1:42" ht="15" customHeight="1" x14ac:dyDescent="0.35">
      <c r="A144" s="179" t="str">
        <f>$B$321</f>
        <v>1 CSE - Best case</v>
      </c>
      <c r="B144" s="187">
        <f>($B$142+($D$140-$B$142)*B149)*B117</f>
        <v>-0.39899706314741534</v>
      </c>
      <c r="C144" s="180"/>
      <c r="AP144" s="30"/>
    </row>
    <row r="145" spans="1:42" ht="15" customHeight="1" x14ac:dyDescent="0.35">
      <c r="A145" s="179" t="str">
        <f>$B$322</f>
        <v>4 CSE - Base case</v>
      </c>
      <c r="B145" s="187">
        <f>($B$142+($D$140-$B$142)*B150)*B118</f>
        <v>-0.38192081780570408</v>
      </c>
      <c r="C145" s="180"/>
      <c r="AP145" s="30"/>
    </row>
    <row r="146" spans="1:42" ht="15" customHeight="1" x14ac:dyDescent="0.35">
      <c r="A146" s="179" t="str">
        <f>$B$323</f>
        <v>4 CSE - Best case</v>
      </c>
      <c r="B146" s="187">
        <f>($B$142+($D$140-$B$142)*B151)*B119</f>
        <v>-0.44625545640685282</v>
      </c>
      <c r="C146" s="180"/>
      <c r="AP146" s="30"/>
    </row>
    <row r="147" spans="1:42" ht="15" customHeight="1" x14ac:dyDescent="0.35">
      <c r="A147" s="17" t="s">
        <v>524</v>
      </c>
      <c r="B147" s="187"/>
      <c r="AP147" s="30"/>
    </row>
    <row r="148" spans="1:42" ht="15" customHeight="1" x14ac:dyDescent="0.35">
      <c r="A148" s="179" t="str">
        <f>$B$320</f>
        <v>1 CSE - Base case</v>
      </c>
      <c r="B148" s="171">
        <v>0.2</v>
      </c>
      <c r="AP148" s="30"/>
    </row>
    <row r="149" spans="1:42" ht="15" customHeight="1" x14ac:dyDescent="0.35">
      <c r="A149" s="179" t="str">
        <f>$B$321</f>
        <v>1 CSE - Best case</v>
      </c>
      <c r="B149" s="171">
        <v>0.4</v>
      </c>
      <c r="AP149" s="30"/>
    </row>
    <row r="150" spans="1:42" ht="15" customHeight="1" x14ac:dyDescent="0.35">
      <c r="A150" s="179" t="str">
        <f>$B$322</f>
        <v>4 CSE - Base case</v>
      </c>
      <c r="B150" s="171">
        <v>0.5</v>
      </c>
      <c r="AP150" s="30"/>
    </row>
    <row r="151" spans="1:42" ht="15" customHeight="1" x14ac:dyDescent="0.35">
      <c r="A151" s="179" t="str">
        <f>$B$323</f>
        <v>4 CSE - Best case</v>
      </c>
      <c r="B151" s="171">
        <v>0.8</v>
      </c>
      <c r="AP151" s="30"/>
    </row>
    <row r="152" spans="1:42" ht="15" customHeight="1" x14ac:dyDescent="0.35">
      <c r="A152" s="179"/>
      <c r="B152" s="187"/>
      <c r="AP152" s="30"/>
    </row>
    <row r="153" spans="1:42" ht="15" customHeight="1" x14ac:dyDescent="0.35">
      <c r="A153" s="51" t="s">
        <v>286</v>
      </c>
      <c r="B153" s="171">
        <f>INDEX(A154:B158, MATCH($B$3, A154:A158, 0), 2)</f>
        <v>-0.44625545640685282</v>
      </c>
      <c r="C153" s="180"/>
      <c r="AP153" s="30"/>
    </row>
    <row r="154" spans="1:42" ht="15" customHeight="1" x14ac:dyDescent="0.35">
      <c r="A154" s="179" t="str">
        <f>B319</f>
        <v>No centralised services entity (CSE)</v>
      </c>
      <c r="B154" s="187">
        <v>-0.34871292845712026</v>
      </c>
      <c r="C154" s="180" t="s">
        <v>552</v>
      </c>
      <c r="AP154" s="30"/>
    </row>
    <row r="155" spans="1:42" ht="15" customHeight="1" x14ac:dyDescent="0.35">
      <c r="A155" s="179" t="str">
        <f>$B$320</f>
        <v>1 CSE - Base case</v>
      </c>
      <c r="B155" s="187">
        <f>($B$154+($D$140-$B$154)*B160)*B116</f>
        <v>-0.44625545640685282</v>
      </c>
      <c r="C155" s="180"/>
      <c r="D155" s="20"/>
      <c r="AP155" s="30"/>
    </row>
    <row r="156" spans="1:42" ht="15" customHeight="1" x14ac:dyDescent="0.35">
      <c r="A156" s="179" t="str">
        <f>$B$321</f>
        <v>1 CSE - Best case</v>
      </c>
      <c r="B156" s="187">
        <f>($B$154+($D$140-$B$154)*B161)*B117</f>
        <v>-0.47274951052456926</v>
      </c>
      <c r="C156" s="180"/>
      <c r="AP156" s="30"/>
    </row>
    <row r="157" spans="1:42" ht="15" customHeight="1" x14ac:dyDescent="0.35">
      <c r="A157" s="179" t="str">
        <f>$B$322</f>
        <v>4 CSE - Base case</v>
      </c>
      <c r="B157" s="187">
        <f>($B$154+($D$140-$B$154)*B162)*B118</f>
        <v>-0.42276832712228168</v>
      </c>
      <c r="C157" s="180"/>
      <c r="AP157" s="30"/>
    </row>
    <row r="158" spans="1:42" ht="15" customHeight="1" x14ac:dyDescent="0.35">
      <c r="A158" s="179" t="str">
        <f>$B$323</f>
        <v>4 CSE - Best case</v>
      </c>
      <c r="B158" s="187">
        <f>($B$154+($D$140-$B$154)*B163)*B119</f>
        <v>-0.46062772820342646</v>
      </c>
      <c r="C158" s="180"/>
      <c r="AP158" s="30"/>
    </row>
    <row r="159" spans="1:42" ht="15" customHeight="1" x14ac:dyDescent="0.35">
      <c r="A159" s="17" t="s">
        <v>524</v>
      </c>
      <c r="B159" s="187"/>
      <c r="AP159" s="30"/>
    </row>
    <row r="160" spans="1:42" ht="15" customHeight="1" x14ac:dyDescent="0.35">
      <c r="A160" s="179" t="str">
        <f>$B$320</f>
        <v>1 CSE - Base case</v>
      </c>
      <c r="B160" s="171">
        <v>0.8</v>
      </c>
      <c r="AP160" s="30"/>
    </row>
    <row r="161" spans="1:42" ht="15" customHeight="1" x14ac:dyDescent="0.35">
      <c r="A161" s="179" t="str">
        <f>$B$321</f>
        <v>1 CSE - Best case</v>
      </c>
      <c r="B161" s="171">
        <v>0.9</v>
      </c>
      <c r="AP161" s="30"/>
    </row>
    <row r="162" spans="1:42" ht="15" customHeight="1" x14ac:dyDescent="0.35">
      <c r="A162" s="179" t="str">
        <f>$B$322</f>
        <v>4 CSE - Base case</v>
      </c>
      <c r="B162" s="171">
        <v>0.8</v>
      </c>
      <c r="AP162" s="30"/>
    </row>
    <row r="163" spans="1:42" ht="15" customHeight="1" x14ac:dyDescent="0.35">
      <c r="A163" s="179" t="str">
        <f>$B$323</f>
        <v>4 CSE - Best case</v>
      </c>
      <c r="B163" s="171">
        <v>0.9</v>
      </c>
      <c r="AP163" s="30"/>
    </row>
    <row r="164" spans="1:42" ht="15" customHeight="1" x14ac:dyDescent="0.35">
      <c r="A164" s="261"/>
      <c r="B164" s="171"/>
      <c r="AP164" s="30"/>
    </row>
    <row r="165" spans="1:42" ht="15" customHeight="1" x14ac:dyDescent="0.35">
      <c r="A165" s="51" t="s">
        <v>287</v>
      </c>
      <c r="B165" s="171">
        <v>-8.0999999999999996E-3</v>
      </c>
      <c r="AP165" s="30"/>
    </row>
    <row r="166" spans="1:42" ht="15" customHeight="1" x14ac:dyDescent="0.35">
      <c r="A166" s="51"/>
      <c r="B166" s="188"/>
      <c r="AP166" s="30"/>
    </row>
    <row r="167" spans="1:42" ht="15" customHeight="1" x14ac:dyDescent="0.35">
      <c r="A167" s="51" t="s">
        <v>288</v>
      </c>
      <c r="B167" s="171">
        <f>IF($B$4=$B$310,0,50%)</f>
        <v>0.5</v>
      </c>
      <c r="AP167" s="30"/>
    </row>
    <row r="168" spans="1:42" ht="15" customHeight="1" x14ac:dyDescent="0.35">
      <c r="A168" s="51"/>
      <c r="B168" s="28"/>
      <c r="AP168" s="30"/>
    </row>
    <row r="169" spans="1:42" ht="15" customHeight="1" x14ac:dyDescent="0.35">
      <c r="A169" s="51" t="s">
        <v>289</v>
      </c>
      <c r="B169" s="189">
        <f>B43</f>
        <v>364799.24704367667</v>
      </c>
      <c r="AP169" s="30"/>
    </row>
    <row r="170" spans="1:42" ht="15" customHeight="1" x14ac:dyDescent="0.35">
      <c r="A170" s="51" t="str">
        <f>"Population required for "&amp;B167*100&amp;"% of TFP"</f>
        <v>Population required for 50% of TFP</v>
      </c>
      <c r="B170" s="46">
        <v>800000</v>
      </c>
      <c r="AP170" s="30"/>
    </row>
    <row r="171" spans="1:42" ht="15" customHeight="1" x14ac:dyDescent="0.35">
      <c r="A171" s="51" t="s">
        <v>290</v>
      </c>
      <c r="B171" s="182">
        <f>IF(B169&gt;=B170,1,B169/B170)</f>
        <v>0.45599905880459585</v>
      </c>
      <c r="AP171" s="30"/>
    </row>
    <row r="172" spans="1:42" ht="15" customHeight="1" x14ac:dyDescent="0.35">
      <c r="A172" s="51" t="s">
        <v>291</v>
      </c>
      <c r="B172" s="190">
        <f>B165*B167</f>
        <v>-4.0499999999999998E-3</v>
      </c>
      <c r="AP172" s="30"/>
    </row>
    <row r="173" spans="1:42" ht="15" customHeight="1" x14ac:dyDescent="0.35">
      <c r="A173" s="51" t="s">
        <v>292</v>
      </c>
      <c r="B173" s="190">
        <f>B172*B171</f>
        <v>-1.846796188158613E-3</v>
      </c>
      <c r="AP173" s="30"/>
    </row>
    <row r="174" spans="1:42" ht="15" customHeight="1" x14ac:dyDescent="0.35">
      <c r="A174" s="51"/>
      <c r="B174" s="28"/>
      <c r="AP174" s="30"/>
    </row>
    <row r="175" spans="1:42" ht="15" customHeight="1" x14ac:dyDescent="0.35">
      <c r="A175" s="262" t="s">
        <v>293</v>
      </c>
      <c r="B175" s="191">
        <f>INDEX(A176:B180,MATCH(B3,A176:A180,0),2)</f>
        <v>-2.2874369505268902E-3</v>
      </c>
      <c r="AP175" s="30"/>
    </row>
    <row r="176" spans="1:42" ht="15" customHeight="1" x14ac:dyDescent="0.35">
      <c r="A176" s="263" t="str">
        <f>B319</f>
        <v>No centralised services entity (CSE)</v>
      </c>
      <c r="B176" s="192">
        <f>B173</f>
        <v>-1.846796188158613E-3</v>
      </c>
      <c r="C176" s="113"/>
      <c r="AP176" s="30"/>
    </row>
    <row r="177" spans="1:42" ht="15" customHeight="1" x14ac:dyDescent="0.35">
      <c r="A177" s="179" t="str">
        <f>$B$320</f>
        <v>1 CSE - Base case</v>
      </c>
      <c r="B177" s="192">
        <f>($B$173+($B$172-$B$173)*B182)</f>
        <v>-2.2874369505268902E-3</v>
      </c>
      <c r="C177" s="113"/>
      <c r="AP177" s="30"/>
    </row>
    <row r="178" spans="1:42" ht="15" customHeight="1" x14ac:dyDescent="0.35">
      <c r="A178" s="179" t="str">
        <f>$B$321</f>
        <v>1 CSE - Best case</v>
      </c>
      <c r="B178" s="192">
        <f>($B$173+($B$172-$B$173)*B183)</f>
        <v>-2.7280777128951676E-3</v>
      </c>
      <c r="C178" s="113"/>
      <c r="AP178" s="30"/>
    </row>
    <row r="179" spans="1:42" ht="15" customHeight="1" x14ac:dyDescent="0.35">
      <c r="A179" s="179" t="str">
        <f>$B$322</f>
        <v>4 CSE - Base case</v>
      </c>
      <c r="B179" s="192">
        <f>($B$173+($B$172-$B$173)*B184)</f>
        <v>-2.9483980940793065E-3</v>
      </c>
      <c r="C179" s="113"/>
      <c r="AP179" s="30"/>
    </row>
    <row r="180" spans="1:42" ht="15" customHeight="1" x14ac:dyDescent="0.35">
      <c r="A180" s="179" t="str">
        <f>$B$323</f>
        <v>4 CSE - Best case</v>
      </c>
      <c r="B180" s="192">
        <f>($B$173+($B$172-$B$173)*B185)</f>
        <v>-3.6093592376317224E-3</v>
      </c>
      <c r="C180" s="113"/>
      <c r="AP180" s="30"/>
    </row>
    <row r="181" spans="1:42" ht="15" customHeight="1" x14ac:dyDescent="0.35">
      <c r="A181" s="17" t="s">
        <v>524</v>
      </c>
      <c r="B181" s="192"/>
      <c r="C181" s="113"/>
      <c r="AP181" s="30"/>
    </row>
    <row r="182" spans="1:42" ht="15" customHeight="1" x14ac:dyDescent="0.35">
      <c r="A182" s="179" t="str">
        <f>$B$320</f>
        <v>1 CSE - Base case</v>
      </c>
      <c r="B182" s="193">
        <v>0.2</v>
      </c>
      <c r="C182" s="194"/>
      <c r="AP182" s="30"/>
    </row>
    <row r="183" spans="1:42" ht="15" customHeight="1" x14ac:dyDescent="0.35">
      <c r="A183" s="179" t="str">
        <f>$B$321</f>
        <v>1 CSE - Best case</v>
      </c>
      <c r="B183" s="193">
        <v>0.4</v>
      </c>
      <c r="C183" s="194"/>
      <c r="AP183" s="30"/>
    </row>
    <row r="184" spans="1:42" ht="15" customHeight="1" x14ac:dyDescent="0.35">
      <c r="A184" s="179" t="str">
        <f>$B$322</f>
        <v>4 CSE - Base case</v>
      </c>
      <c r="B184" s="193">
        <v>0.5</v>
      </c>
      <c r="C184" s="194"/>
      <c r="AP184" s="30"/>
    </row>
    <row r="185" spans="1:42" ht="15" customHeight="1" x14ac:dyDescent="0.35">
      <c r="A185" s="179" t="str">
        <f>$B$323</f>
        <v>4 CSE - Best case</v>
      </c>
      <c r="B185" s="193">
        <v>0.8</v>
      </c>
      <c r="C185" s="194"/>
      <c r="AP185" s="30"/>
    </row>
    <row r="186" spans="1:42" ht="15" customHeight="1" x14ac:dyDescent="0.35">
      <c r="A186" s="51"/>
      <c r="B186" s="188"/>
      <c r="C186" s="194"/>
      <c r="AP186" s="30"/>
    </row>
    <row r="187" spans="1:42" ht="15.5" hidden="1" outlineLevel="1" x14ac:dyDescent="0.35">
      <c r="A187" s="51" t="s">
        <v>294</v>
      </c>
      <c r="B187" s="195">
        <v>1</v>
      </c>
      <c r="AP187" s="30"/>
    </row>
    <row r="188" spans="1:42" ht="15" hidden="1" customHeight="1" outlineLevel="1" x14ac:dyDescent="0.35">
      <c r="A188" s="51" t="s">
        <v>295</v>
      </c>
      <c r="B188" s="195">
        <f>1+B134</f>
        <v>0.63718444947881858</v>
      </c>
      <c r="AP188" s="30"/>
    </row>
    <row r="189" spans="1:42" ht="15" hidden="1" customHeight="1" outlineLevel="1" x14ac:dyDescent="0.35">
      <c r="A189" s="51" t="s">
        <v>111</v>
      </c>
      <c r="B189" s="195">
        <f>B188/B187-1</f>
        <v>-0.36281555052118142</v>
      </c>
      <c r="AP189" s="30"/>
    </row>
    <row r="190" spans="1:42" ht="15" hidden="1" customHeight="1" outlineLevel="1" x14ac:dyDescent="0.35">
      <c r="A190" s="51"/>
      <c r="B190" s="195"/>
      <c r="AP190" s="30"/>
    </row>
    <row r="191" spans="1:42" ht="15" hidden="1" customHeight="1" outlineLevel="1" x14ac:dyDescent="0.35">
      <c r="A191" s="51" t="s">
        <v>296</v>
      </c>
      <c r="B191" s="195">
        <v>0.6</v>
      </c>
      <c r="AP191" s="30"/>
    </row>
    <row r="192" spans="1:42" ht="15" hidden="1" customHeight="1" outlineLevel="1" x14ac:dyDescent="0.35">
      <c r="A192" s="51" t="s">
        <v>297</v>
      </c>
      <c r="B192" s="195">
        <f>B189*B191</f>
        <v>-0.21768933031270885</v>
      </c>
      <c r="AP192" s="30"/>
    </row>
    <row r="193" spans="1:42" ht="15" hidden="1" customHeight="1" outlineLevel="1" x14ac:dyDescent="0.35">
      <c r="A193" s="51"/>
      <c r="B193" s="195"/>
      <c r="AP193" s="30"/>
    </row>
    <row r="194" spans="1:42" ht="15" hidden="1" customHeight="1" outlineLevel="1" x14ac:dyDescent="0.35">
      <c r="A194" s="51" t="s">
        <v>298</v>
      </c>
      <c r="B194" s="195">
        <f>1+B192</f>
        <v>0.78231066968729113</v>
      </c>
      <c r="AP194" s="30"/>
    </row>
    <row r="195" spans="1:42" ht="15" hidden="1" customHeight="1" outlineLevel="1" x14ac:dyDescent="0.35">
      <c r="A195" s="51" t="s">
        <v>295</v>
      </c>
      <c r="B195" s="195">
        <f>B188</f>
        <v>0.63718444947881858</v>
      </c>
      <c r="C195" s="196"/>
      <c r="AP195" s="30"/>
    </row>
    <row r="196" spans="1:42" ht="15" hidden="1" customHeight="1" outlineLevel="1" x14ac:dyDescent="0.35">
      <c r="A196" s="51" t="s">
        <v>111</v>
      </c>
      <c r="B196" s="195">
        <f>B195/B194-1</f>
        <v>-0.185509703282563</v>
      </c>
      <c r="AP196" s="30"/>
    </row>
    <row r="197" spans="1:42" ht="15" hidden="1" customHeight="1" outlineLevel="1" x14ac:dyDescent="0.35">
      <c r="A197" s="51"/>
      <c r="B197" s="195"/>
      <c r="AP197" s="30"/>
    </row>
    <row r="198" spans="1:42" ht="15" hidden="1" customHeight="1" outlineLevel="1" x14ac:dyDescent="0.35">
      <c r="A198" s="51" t="s">
        <v>296</v>
      </c>
      <c r="B198" s="195">
        <v>0.6</v>
      </c>
      <c r="AP198" s="30"/>
    </row>
    <row r="199" spans="1:42" ht="15" hidden="1" customHeight="1" outlineLevel="1" x14ac:dyDescent="0.35">
      <c r="A199" s="51" t="s">
        <v>299</v>
      </c>
      <c r="B199" s="195">
        <f>B196*B198</f>
        <v>-0.1113058219695378</v>
      </c>
      <c r="AP199" s="30"/>
    </row>
    <row r="200" spans="1:42" ht="15" hidden="1" customHeight="1" outlineLevel="1" x14ac:dyDescent="0.35">
      <c r="A200" s="51"/>
      <c r="B200" s="195"/>
      <c r="AP200" s="30"/>
    </row>
    <row r="201" spans="1:42" ht="15" hidden="1" customHeight="1" outlineLevel="1" x14ac:dyDescent="0.35">
      <c r="A201" s="51" t="s">
        <v>300</v>
      </c>
      <c r="B201" s="195">
        <f>(1+B192)*(1+B199)</f>
        <v>0.69523493756220767</v>
      </c>
      <c r="AP201" s="30"/>
    </row>
    <row r="202" spans="1:42" ht="15" hidden="1" customHeight="1" outlineLevel="1" x14ac:dyDescent="0.35">
      <c r="A202" s="51" t="s">
        <v>295</v>
      </c>
      <c r="B202" s="195">
        <f>B195</f>
        <v>0.63718444947881858</v>
      </c>
      <c r="AP202" s="30"/>
    </row>
    <row r="203" spans="1:42" ht="15" hidden="1" customHeight="1" outlineLevel="1" x14ac:dyDescent="0.35">
      <c r="A203" s="51" t="s">
        <v>301</v>
      </c>
      <c r="B203" s="195">
        <f>B202/B201-1</f>
        <v>-8.3497656615099114E-2</v>
      </c>
      <c r="AP203" s="30"/>
    </row>
    <row r="204" spans="1:42" ht="15" hidden="1" customHeight="1" outlineLevel="1" x14ac:dyDescent="0.35">
      <c r="A204" s="51"/>
      <c r="B204" s="195"/>
      <c r="AP204" s="30"/>
    </row>
    <row r="205" spans="1:42" ht="15" customHeight="1" collapsed="1" x14ac:dyDescent="0.35">
      <c r="A205" s="51" t="s">
        <v>302</v>
      </c>
      <c r="B205" s="171">
        <f>((1+B192)^(1/5))-1</f>
        <v>-4.7914719935382988E-2</v>
      </c>
      <c r="AP205" s="30"/>
    </row>
    <row r="206" spans="1:42" ht="15" customHeight="1" x14ac:dyDescent="0.35">
      <c r="A206" s="51" t="s">
        <v>303</v>
      </c>
      <c r="B206" s="171">
        <f>((1+B199)^(1/5))-1</f>
        <v>-2.3324109878582688E-2</v>
      </c>
      <c r="AP206" s="30"/>
    </row>
    <row r="207" spans="1:42" ht="15" customHeight="1" x14ac:dyDescent="0.35">
      <c r="A207" s="51" t="s">
        <v>304</v>
      </c>
      <c r="B207" s="171">
        <f>((1+B203)^(1/5))-1</f>
        <v>-1.7286966707827367E-2</v>
      </c>
      <c r="AP207" s="30"/>
    </row>
    <row r="208" spans="1:42" ht="15" customHeight="1" thickBot="1" x14ac:dyDescent="0.4">
      <c r="A208" s="51"/>
      <c r="B208" s="171"/>
      <c r="AP208" s="30"/>
    </row>
    <row r="209" spans="1:42" ht="50.5" customHeight="1" x14ac:dyDescent="0.35">
      <c r="A209" s="51"/>
      <c r="B209" s="197" t="s">
        <v>305</v>
      </c>
      <c r="C209" s="197" t="s">
        <v>306</v>
      </c>
      <c r="AP209" s="30"/>
    </row>
    <row r="210" spans="1:42" ht="15" hidden="1" customHeight="1" outlineLevel="1" x14ac:dyDescent="0.35">
      <c r="A210" s="51" t="s">
        <v>307</v>
      </c>
      <c r="B210" s="171">
        <v>1</v>
      </c>
      <c r="C210" s="198">
        <f>B210</f>
        <v>1</v>
      </c>
      <c r="AP210" s="30"/>
    </row>
    <row r="211" spans="1:42" ht="15" hidden="1" customHeight="1" outlineLevel="1" x14ac:dyDescent="0.35">
      <c r="A211" s="51" t="s">
        <v>308</v>
      </c>
      <c r="B211" s="171">
        <f>1+B141</f>
        <v>0.63997817437258864</v>
      </c>
      <c r="C211" s="198">
        <f>1+B153</f>
        <v>0.55374454359314718</v>
      </c>
      <c r="AP211" s="30"/>
    </row>
    <row r="212" spans="1:42" ht="15" hidden="1" customHeight="1" outlineLevel="1" x14ac:dyDescent="0.35">
      <c r="A212" s="51" t="s">
        <v>111</v>
      </c>
      <c r="B212" s="171">
        <f>B211/B210-1</f>
        <v>-0.36002182562741136</v>
      </c>
      <c r="C212" s="198">
        <f>C211/C210-1</f>
        <v>-0.44625545640685282</v>
      </c>
      <c r="AP212" s="30"/>
    </row>
    <row r="213" spans="1:42" ht="15" hidden="1" customHeight="1" outlineLevel="1" x14ac:dyDescent="0.35">
      <c r="A213" s="51"/>
      <c r="B213" s="171"/>
      <c r="C213" s="198"/>
      <c r="AP213" s="30"/>
    </row>
    <row r="214" spans="1:42" ht="15" hidden="1" customHeight="1" outlineLevel="1" x14ac:dyDescent="0.35">
      <c r="A214" s="51" t="s">
        <v>296</v>
      </c>
      <c r="B214" s="171">
        <v>0.6</v>
      </c>
      <c r="C214" s="198">
        <v>0.6</v>
      </c>
      <c r="AP214" s="30"/>
    </row>
    <row r="215" spans="1:42" ht="15" hidden="1" customHeight="1" outlineLevel="1" x14ac:dyDescent="0.35">
      <c r="A215" s="51" t="s">
        <v>297</v>
      </c>
      <c r="B215" s="171">
        <f>B212*B214</f>
        <v>-0.21601309537644681</v>
      </c>
      <c r="C215" s="198">
        <f>C212*C214</f>
        <v>-0.26775327384411168</v>
      </c>
      <c r="AP215" s="30"/>
    </row>
    <row r="216" spans="1:42" ht="15" hidden="1" customHeight="1" outlineLevel="1" x14ac:dyDescent="0.35">
      <c r="A216" s="51"/>
      <c r="B216" s="171"/>
      <c r="C216" s="198"/>
      <c r="AP216" s="30"/>
    </row>
    <row r="217" spans="1:42" ht="15" hidden="1" customHeight="1" outlineLevel="1" x14ac:dyDescent="0.35">
      <c r="A217" s="51" t="s">
        <v>309</v>
      </c>
      <c r="B217" s="171">
        <f>1+B215</f>
        <v>0.78398690462355325</v>
      </c>
      <c r="C217" s="198">
        <f>1+C215</f>
        <v>0.73224672615588826</v>
      </c>
      <c r="AP217" s="30"/>
    </row>
    <row r="218" spans="1:42" ht="15" hidden="1" customHeight="1" outlineLevel="1" x14ac:dyDescent="0.35">
      <c r="A218" s="51" t="s">
        <v>308</v>
      </c>
      <c r="B218" s="171">
        <f>B211</f>
        <v>0.63997817437258864</v>
      </c>
      <c r="C218" s="198">
        <f>C211</f>
        <v>0.55374454359314718</v>
      </c>
      <c r="AP218" s="30"/>
    </row>
    <row r="219" spans="1:42" ht="15" hidden="1" customHeight="1" outlineLevel="1" x14ac:dyDescent="0.35">
      <c r="A219" s="51" t="s">
        <v>111</v>
      </c>
      <c r="B219" s="171">
        <f>B218/B217-1</f>
        <v>-0.18368767309973533</v>
      </c>
      <c r="C219" s="198">
        <f>C218/C217-1</f>
        <v>-0.24377327502689261</v>
      </c>
      <c r="AP219" s="30"/>
    </row>
    <row r="220" spans="1:42" ht="15" hidden="1" customHeight="1" outlineLevel="1" x14ac:dyDescent="0.35">
      <c r="A220" s="51"/>
      <c r="B220" s="171"/>
      <c r="C220" s="198"/>
      <c r="AP220" s="30"/>
    </row>
    <row r="221" spans="1:42" ht="15" hidden="1" customHeight="1" outlineLevel="1" x14ac:dyDescent="0.35">
      <c r="A221" s="51" t="s">
        <v>296</v>
      </c>
      <c r="B221" s="171">
        <v>0.6</v>
      </c>
      <c r="C221" s="198">
        <v>0.6</v>
      </c>
      <c r="AP221" s="30"/>
    </row>
    <row r="222" spans="1:42" ht="15" hidden="1" customHeight="1" outlineLevel="1" x14ac:dyDescent="0.35">
      <c r="A222" s="51" t="s">
        <v>299</v>
      </c>
      <c r="B222" s="171">
        <f>B219*B221</f>
        <v>-0.11021260385984119</v>
      </c>
      <c r="C222" s="198">
        <f>C219*C221</f>
        <v>-0.14626396501613556</v>
      </c>
      <c r="AP222" s="30"/>
    </row>
    <row r="223" spans="1:42" ht="15" hidden="1" customHeight="1" outlineLevel="1" x14ac:dyDescent="0.35">
      <c r="A223" s="51"/>
      <c r="B223" s="171"/>
      <c r="C223" s="198"/>
      <c r="AP223" s="30"/>
    </row>
    <row r="224" spans="1:42" ht="15" hidden="1" customHeight="1" outlineLevel="1" x14ac:dyDescent="0.35">
      <c r="A224" s="51" t="s">
        <v>310</v>
      </c>
      <c r="B224" s="171">
        <f>(1+B215)*(1+B222)</f>
        <v>0.69758166647297448</v>
      </c>
      <c r="C224" s="198">
        <f>(1+C215)*(1+C222)</f>
        <v>0.62514541661824363</v>
      </c>
      <c r="AP224" s="30"/>
    </row>
    <row r="225" spans="1:42" ht="15" hidden="1" customHeight="1" outlineLevel="1" x14ac:dyDescent="0.35">
      <c r="A225" s="51" t="s">
        <v>308</v>
      </c>
      <c r="B225" s="171">
        <f>B218</f>
        <v>0.63997817437258864</v>
      </c>
      <c r="C225" s="198">
        <f>C218</f>
        <v>0.55374454359314718</v>
      </c>
      <c r="AP225" s="30"/>
    </row>
    <row r="226" spans="1:42" ht="15" hidden="1" customHeight="1" outlineLevel="1" x14ac:dyDescent="0.35">
      <c r="A226" s="51" t="s">
        <v>301</v>
      </c>
      <c r="B226" s="171">
        <f>B225/B224-1</f>
        <v>-8.2575983385047125E-2</v>
      </c>
      <c r="C226" s="198">
        <f>C225/C224-1</f>
        <v>-0.114214822866883</v>
      </c>
      <c r="AP226" s="30"/>
    </row>
    <row r="227" spans="1:42" ht="15" hidden="1" customHeight="1" outlineLevel="1" x14ac:dyDescent="0.35">
      <c r="A227" s="51"/>
      <c r="B227" s="171"/>
      <c r="C227" s="198"/>
      <c r="AP227" s="30"/>
    </row>
    <row r="228" spans="1:42" ht="15" customHeight="1" collapsed="1" x14ac:dyDescent="0.35">
      <c r="A228" s="51" t="s">
        <v>311</v>
      </c>
      <c r="B228" s="171">
        <f>((1+B215)^(1/5))-1</f>
        <v>-4.7507067933562852E-2</v>
      </c>
      <c r="C228" s="198">
        <f>((1+C215)^(1/5))-1</f>
        <v>-6.0424924106955658E-2</v>
      </c>
      <c r="AP228" s="30"/>
    </row>
    <row r="229" spans="1:42" ht="15" customHeight="1" x14ac:dyDescent="0.35">
      <c r="A229" s="51" t="s">
        <v>312</v>
      </c>
      <c r="B229" s="171">
        <f>((1+B222)^(1/5))-1</f>
        <v>-2.308393844360368E-2</v>
      </c>
      <c r="C229" s="198">
        <f>((1+C222)^(1/5))-1</f>
        <v>-3.1131753731821865E-2</v>
      </c>
      <c r="AP229" s="30"/>
    </row>
    <row r="230" spans="1:42" ht="15" customHeight="1" thickBot="1" x14ac:dyDescent="0.4">
      <c r="A230" s="51" t="s">
        <v>313</v>
      </c>
      <c r="B230" s="199">
        <f>((1+B226)^(1/5))-1</f>
        <v>-1.7089394670692704E-2</v>
      </c>
      <c r="C230" s="200">
        <f>((1+C226)^(1/5))-1</f>
        <v>-2.3964347759920845E-2</v>
      </c>
      <c r="AP230" s="30"/>
    </row>
    <row r="231" spans="1:42" ht="15" customHeight="1" x14ac:dyDescent="0.35">
      <c r="A231" s="51"/>
      <c r="B231" s="188"/>
      <c r="D231" s="150">
        <v>1</v>
      </c>
      <c r="E231" s="150">
        <v>2</v>
      </c>
      <c r="F231" s="150">
        <v>3</v>
      </c>
      <c r="G231" s="150">
        <v>4</v>
      </c>
      <c r="H231" s="150">
        <v>5</v>
      </c>
      <c r="I231" s="150">
        <v>6</v>
      </c>
      <c r="J231" s="150">
        <v>7</v>
      </c>
      <c r="K231" s="150">
        <v>8</v>
      </c>
      <c r="L231" s="150">
        <v>9</v>
      </c>
      <c r="M231" s="150">
        <v>10</v>
      </c>
      <c r="N231" s="150">
        <v>11</v>
      </c>
      <c r="O231" s="150">
        <v>12</v>
      </c>
      <c r="P231" s="150">
        <v>13</v>
      </c>
      <c r="Q231" s="150">
        <v>14</v>
      </c>
      <c r="R231" s="150">
        <v>15</v>
      </c>
      <c r="S231" s="150">
        <v>16</v>
      </c>
      <c r="T231" s="150">
        <v>17</v>
      </c>
      <c r="U231" s="150">
        <v>18</v>
      </c>
      <c r="V231" s="150">
        <v>19</v>
      </c>
      <c r="W231" s="150">
        <v>20</v>
      </c>
      <c r="X231" s="150">
        <v>21</v>
      </c>
      <c r="Y231" s="150">
        <v>22</v>
      </c>
      <c r="Z231" s="150">
        <v>23</v>
      </c>
      <c r="AA231" s="150">
        <v>24</v>
      </c>
      <c r="AB231" s="150">
        <v>25</v>
      </c>
      <c r="AC231" s="150">
        <v>26</v>
      </c>
      <c r="AD231" s="150">
        <v>27</v>
      </c>
      <c r="AE231" s="150">
        <v>28</v>
      </c>
      <c r="AF231" s="150">
        <v>29</v>
      </c>
      <c r="AG231" s="150">
        <v>30</v>
      </c>
      <c r="AH231" s="150">
        <v>31</v>
      </c>
      <c r="AI231" s="150">
        <v>32</v>
      </c>
      <c r="AJ231" s="150">
        <v>33</v>
      </c>
      <c r="AK231" s="150">
        <v>34</v>
      </c>
      <c r="AL231" s="150">
        <v>35</v>
      </c>
      <c r="AM231" s="150">
        <v>36</v>
      </c>
      <c r="AN231" s="150">
        <v>37</v>
      </c>
      <c r="AO231" s="150">
        <v>38</v>
      </c>
      <c r="AP231" s="201">
        <v>39</v>
      </c>
    </row>
    <row r="232" spans="1:42" ht="15" customHeight="1" x14ac:dyDescent="0.35">
      <c r="A232" s="51" t="s">
        <v>314</v>
      </c>
      <c r="B232" s="28">
        <v>1</v>
      </c>
      <c r="C232" s="43">
        <v>1</v>
      </c>
      <c r="D232" s="4">
        <v>1</v>
      </c>
      <c r="E232" s="4">
        <v>1</v>
      </c>
      <c r="F232" s="4">
        <v>1</v>
      </c>
      <c r="G232" s="4">
        <v>1</v>
      </c>
      <c r="H232" s="4">
        <f>G232*(1+$B$205)</f>
        <v>0.95208528006461701</v>
      </c>
      <c r="I232" s="4">
        <f>H232*(1+$B$205)</f>
        <v>0.90646638051572026</v>
      </c>
      <c r="J232" s="4">
        <f>I232*(1+$B$205)</f>
        <v>0.86303329776246918</v>
      </c>
      <c r="K232" s="4">
        <f>J232*(1+$B$205)</f>
        <v>0.82168129900527043</v>
      </c>
      <c r="L232" s="4">
        <f>K232*(1+$B$205)</f>
        <v>0.78231066968729124</v>
      </c>
      <c r="M232" s="4">
        <f>L232*(1+$B$206)</f>
        <v>0.76406396966831724</v>
      </c>
      <c r="N232" s="4">
        <f>M232*(1+$B$206)</f>
        <v>0.74624285768550735</v>
      </c>
      <c r="O232" s="4">
        <f>N232*(1+$B$206)</f>
        <v>0.72883740727674307</v>
      </c>
      <c r="P232" s="4">
        <f>O232*(1+$B$206)</f>
        <v>0.711837923505799</v>
      </c>
      <c r="Q232" s="4">
        <f>P232*(1+$B$206)</f>
        <v>0.69523493756220756</v>
      </c>
      <c r="R232" s="4">
        <f>Q232*(1+$B$207)</f>
        <v>0.68321643434245127</v>
      </c>
      <c r="S232" s="4">
        <f>R232*(1+$B$207)</f>
        <v>0.6714056945877328</v>
      </c>
      <c r="T232" s="4">
        <f>S232*(1+$B$207)</f>
        <v>0.65979912669794893</v>
      </c>
      <c r="U232" s="4">
        <f>T232*(1+$B$207)</f>
        <v>0.64839320116086796</v>
      </c>
      <c r="V232" s="4">
        <f>U232*(1+$B$207)</f>
        <v>0.63718444947881847</v>
      </c>
      <c r="W232" s="4">
        <f t="shared" ref="W232:AP232" si="18">V232</f>
        <v>0.63718444947881847</v>
      </c>
      <c r="X232" s="4">
        <f t="shared" si="18"/>
        <v>0.63718444947881847</v>
      </c>
      <c r="Y232" s="4">
        <f t="shared" si="18"/>
        <v>0.63718444947881847</v>
      </c>
      <c r="Z232" s="4">
        <f t="shared" si="18"/>
        <v>0.63718444947881847</v>
      </c>
      <c r="AA232" s="4">
        <f t="shared" si="18"/>
        <v>0.63718444947881847</v>
      </c>
      <c r="AB232" s="4">
        <f t="shared" si="18"/>
        <v>0.63718444947881847</v>
      </c>
      <c r="AC232" s="4">
        <f t="shared" si="18"/>
        <v>0.63718444947881847</v>
      </c>
      <c r="AD232" s="4">
        <f t="shared" si="18"/>
        <v>0.63718444947881847</v>
      </c>
      <c r="AE232" s="4">
        <f t="shared" si="18"/>
        <v>0.63718444947881847</v>
      </c>
      <c r="AF232" s="4">
        <f t="shared" si="18"/>
        <v>0.63718444947881847</v>
      </c>
      <c r="AG232" s="4">
        <f t="shared" si="18"/>
        <v>0.63718444947881847</v>
      </c>
      <c r="AH232" s="4">
        <f t="shared" si="18"/>
        <v>0.63718444947881847</v>
      </c>
      <c r="AI232" s="4">
        <f t="shared" si="18"/>
        <v>0.63718444947881847</v>
      </c>
      <c r="AJ232" s="4">
        <f t="shared" si="18"/>
        <v>0.63718444947881847</v>
      </c>
      <c r="AK232" s="4">
        <f t="shared" si="18"/>
        <v>0.63718444947881847</v>
      </c>
      <c r="AL232" s="4">
        <f t="shared" si="18"/>
        <v>0.63718444947881847</v>
      </c>
      <c r="AM232" s="4">
        <f t="shared" si="18"/>
        <v>0.63718444947881847</v>
      </c>
      <c r="AN232" s="4">
        <f t="shared" si="18"/>
        <v>0.63718444947881847</v>
      </c>
      <c r="AO232" s="4">
        <f t="shared" si="18"/>
        <v>0.63718444947881847</v>
      </c>
      <c r="AP232" s="202">
        <f t="shared" si="18"/>
        <v>0.63718444947881847</v>
      </c>
    </row>
    <row r="233" spans="1:42" ht="15" customHeight="1" x14ac:dyDescent="0.35">
      <c r="A233" s="51" t="s">
        <v>315</v>
      </c>
      <c r="B233" s="28">
        <v>1</v>
      </c>
      <c r="C233" s="43">
        <v>1</v>
      </c>
      <c r="D233" s="4">
        <v>1</v>
      </c>
      <c r="E233" s="4">
        <v>1</v>
      </c>
      <c r="F233" s="4">
        <v>1</v>
      </c>
      <c r="G233" s="4">
        <v>1</v>
      </c>
      <c r="H233" s="4">
        <f>G233*(1+$B$228)</f>
        <v>0.95249293206643715</v>
      </c>
      <c r="I233" s="4">
        <f>H233*(1+$B$228)</f>
        <v>0.9072427856365185</v>
      </c>
      <c r="J233" s="4">
        <f>I233*(1+$B$228)</f>
        <v>0.86414234098704956</v>
      </c>
      <c r="K233" s="4">
        <f>J233*(1+$B$228)</f>
        <v>0.82308947208950978</v>
      </c>
      <c r="L233" s="4">
        <f>K233*(1+$B$228)</f>
        <v>0.78398690462355303</v>
      </c>
      <c r="M233" s="4">
        <f>L233*(1+$B$229)</f>
        <v>0.76588939917663157</v>
      </c>
      <c r="N233" s="4">
        <f>M233*(1+$B$229)</f>
        <v>0.74820965543142959</v>
      </c>
      <c r="O233" s="4">
        <f>N233*(1+$B$229)</f>
        <v>0.73093802980254052</v>
      </c>
      <c r="P233" s="4">
        <f>O233*(1+$B$229)</f>
        <v>0.7140651013164897</v>
      </c>
      <c r="Q233" s="4">
        <f>P233*(1+$B$229)</f>
        <v>0.69758166647297426</v>
      </c>
      <c r="R233" s="4">
        <f>Q233*(1+$B$230)</f>
        <v>0.68566041805957811</v>
      </c>
      <c r="S233" s="4">
        <f>R233*(1+$B$230)</f>
        <v>0.67394289656528583</v>
      </c>
      <c r="T233" s="4">
        <f>S233*(1+$B$230)</f>
        <v>0.66242562042037179</v>
      </c>
      <c r="U233" s="4">
        <f>T233*(1+$B$230)</f>
        <v>0.65110516755302961</v>
      </c>
      <c r="V233" s="4">
        <f>U233*(1+$B$230)</f>
        <v>0.63997817437258842</v>
      </c>
      <c r="W233" s="4">
        <f t="shared" ref="W233:AP233" si="19">V233</f>
        <v>0.63997817437258842</v>
      </c>
      <c r="X233" s="4">
        <f t="shared" si="19"/>
        <v>0.63997817437258842</v>
      </c>
      <c r="Y233" s="4">
        <f t="shared" si="19"/>
        <v>0.63997817437258842</v>
      </c>
      <c r="Z233" s="4">
        <f t="shared" si="19"/>
        <v>0.63997817437258842</v>
      </c>
      <c r="AA233" s="4">
        <f t="shared" si="19"/>
        <v>0.63997817437258842</v>
      </c>
      <c r="AB233" s="4">
        <f t="shared" si="19"/>
        <v>0.63997817437258842</v>
      </c>
      <c r="AC233" s="4">
        <f t="shared" si="19"/>
        <v>0.63997817437258842</v>
      </c>
      <c r="AD233" s="4">
        <f t="shared" si="19"/>
        <v>0.63997817437258842</v>
      </c>
      <c r="AE233" s="4">
        <f t="shared" si="19"/>
        <v>0.63997817437258842</v>
      </c>
      <c r="AF233" s="4">
        <f t="shared" si="19"/>
        <v>0.63997817437258842</v>
      </c>
      <c r="AG233" s="4">
        <f t="shared" si="19"/>
        <v>0.63997817437258842</v>
      </c>
      <c r="AH233" s="4">
        <f t="shared" si="19"/>
        <v>0.63997817437258842</v>
      </c>
      <c r="AI233" s="4">
        <f t="shared" si="19"/>
        <v>0.63997817437258842</v>
      </c>
      <c r="AJ233" s="4">
        <f t="shared" si="19"/>
        <v>0.63997817437258842</v>
      </c>
      <c r="AK233" s="4">
        <f t="shared" si="19"/>
        <v>0.63997817437258842</v>
      </c>
      <c r="AL233" s="4">
        <f t="shared" si="19"/>
        <v>0.63997817437258842</v>
      </c>
      <c r="AM233" s="4">
        <f t="shared" si="19"/>
        <v>0.63997817437258842</v>
      </c>
      <c r="AN233" s="4">
        <f t="shared" si="19"/>
        <v>0.63997817437258842</v>
      </c>
      <c r="AO233" s="4">
        <f t="shared" si="19"/>
        <v>0.63997817437258842</v>
      </c>
      <c r="AP233" s="202">
        <f t="shared" si="19"/>
        <v>0.63997817437258842</v>
      </c>
    </row>
    <row r="234" spans="1:42" ht="15" customHeight="1" x14ac:dyDescent="0.35">
      <c r="A234" s="51" t="s">
        <v>316</v>
      </c>
      <c r="B234" s="28">
        <v>1</v>
      </c>
      <c r="C234" s="43">
        <v>1</v>
      </c>
      <c r="D234" s="4">
        <v>1</v>
      </c>
      <c r="E234" s="4">
        <v>1</v>
      </c>
      <c r="F234" s="4">
        <v>1</v>
      </c>
      <c r="G234" s="4">
        <v>1</v>
      </c>
      <c r="H234" s="4">
        <f>G234*(1+$C$228)</f>
        <v>0.93957507589304434</v>
      </c>
      <c r="I234" s="4">
        <f>H234*(1+$C$228)</f>
        <v>0.88280132323942007</v>
      </c>
      <c r="J234" s="4">
        <f>I234*(1+$C$228)</f>
        <v>0.82945812028115806</v>
      </c>
      <c r="K234" s="4">
        <f>J234*(1+$C$228)</f>
        <v>0.77933817631327096</v>
      </c>
      <c r="L234" s="4">
        <f>K234*(1+$C$228)</f>
        <v>0.73224672615588837</v>
      </c>
      <c r="M234" s="4">
        <f>L234*(1+$C$229)</f>
        <v>0.70945060140627048</v>
      </c>
      <c r="N234" s="4">
        <f>M234*(1+$C$229)</f>
        <v>0.68736415999839751</v>
      </c>
      <c r="O234" s="4">
        <f>N234*(1+$C$229)</f>
        <v>0.6659653082452468</v>
      </c>
      <c r="P234" s="4">
        <f>O234*(1+$C$229)</f>
        <v>0.64523264027501892</v>
      </c>
      <c r="Q234" s="4">
        <f>P234*(1+$C$229)</f>
        <v>0.62514541661824385</v>
      </c>
      <c r="R234" s="4">
        <f>Q234*(1+$C$230)</f>
        <v>0.61016421445388369</v>
      </c>
      <c r="S234" s="4">
        <f>R234*(1+$C$230)</f>
        <v>0.59554202702805192</v>
      </c>
      <c r="T234" s="4">
        <f>S234*(1+$C$230)</f>
        <v>0.58127025078670347</v>
      </c>
      <c r="U234" s="4">
        <f>T234*(1+$C$230)</f>
        <v>0.56734048835435447</v>
      </c>
      <c r="V234" s="4">
        <f>U234*(1+$C$230)</f>
        <v>0.5537445435931474</v>
      </c>
      <c r="W234" s="4">
        <f t="shared" ref="W234:AP234" si="20">V234</f>
        <v>0.5537445435931474</v>
      </c>
      <c r="X234" s="4">
        <f t="shared" si="20"/>
        <v>0.5537445435931474</v>
      </c>
      <c r="Y234" s="4">
        <f t="shared" si="20"/>
        <v>0.5537445435931474</v>
      </c>
      <c r="Z234" s="4">
        <f t="shared" si="20"/>
        <v>0.5537445435931474</v>
      </c>
      <c r="AA234" s="4">
        <f t="shared" si="20"/>
        <v>0.5537445435931474</v>
      </c>
      <c r="AB234" s="4">
        <f t="shared" si="20"/>
        <v>0.5537445435931474</v>
      </c>
      <c r="AC234" s="4">
        <f t="shared" si="20"/>
        <v>0.5537445435931474</v>
      </c>
      <c r="AD234" s="4">
        <f t="shared" si="20"/>
        <v>0.5537445435931474</v>
      </c>
      <c r="AE234" s="4">
        <f t="shared" si="20"/>
        <v>0.5537445435931474</v>
      </c>
      <c r="AF234" s="4">
        <f t="shared" si="20"/>
        <v>0.5537445435931474</v>
      </c>
      <c r="AG234" s="4">
        <f t="shared" si="20"/>
        <v>0.5537445435931474</v>
      </c>
      <c r="AH234" s="4">
        <f t="shared" si="20"/>
        <v>0.5537445435931474</v>
      </c>
      <c r="AI234" s="4">
        <f t="shared" si="20"/>
        <v>0.5537445435931474</v>
      </c>
      <c r="AJ234" s="4">
        <f t="shared" si="20"/>
        <v>0.5537445435931474</v>
      </c>
      <c r="AK234" s="4">
        <f t="shared" si="20"/>
        <v>0.5537445435931474</v>
      </c>
      <c r="AL234" s="4">
        <f t="shared" si="20"/>
        <v>0.5537445435931474</v>
      </c>
      <c r="AM234" s="4">
        <f t="shared" si="20"/>
        <v>0.5537445435931474</v>
      </c>
      <c r="AN234" s="4">
        <f t="shared" si="20"/>
        <v>0.5537445435931474</v>
      </c>
      <c r="AO234" s="4">
        <f t="shared" si="20"/>
        <v>0.5537445435931474</v>
      </c>
      <c r="AP234" s="202">
        <f t="shared" si="20"/>
        <v>0.5537445435931474</v>
      </c>
    </row>
    <row r="235" spans="1:42" ht="15" customHeight="1" x14ac:dyDescent="0.35">
      <c r="A235" s="51" t="s">
        <v>317</v>
      </c>
      <c r="B235" s="28">
        <v>1</v>
      </c>
      <c r="C235" s="43">
        <v>1</v>
      </c>
      <c r="D235" s="43">
        <v>1</v>
      </c>
      <c r="E235" s="43">
        <v>1</v>
      </c>
      <c r="F235" s="203">
        <f>E235*(1+$B$175)</f>
        <v>0.99771256304947309</v>
      </c>
      <c r="G235" s="4">
        <f t="shared" ref="G235:AP235" si="21">F235*(1+$B$175)</f>
        <v>0.99543035846674877</v>
      </c>
      <c r="H235" s="4">
        <f t="shared" si="21"/>
        <v>0.99315337428311568</v>
      </c>
      <c r="I235" s="4">
        <f t="shared" si="21"/>
        <v>0.99088159855724001</v>
      </c>
      <c r="J235" s="4">
        <f t="shared" si="21"/>
        <v>0.98861501937510299</v>
      </c>
      <c r="K235" s="4">
        <f t="shared" si="21"/>
        <v>0.98635362484993849</v>
      </c>
      <c r="L235" s="4">
        <f t="shared" si="21"/>
        <v>0.98409740312217053</v>
      </c>
      <c r="M235" s="4">
        <f t="shared" si="21"/>
        <v>0.98184634235935131</v>
      </c>
      <c r="N235" s="4">
        <f t="shared" si="21"/>
        <v>0.97960043075609882</v>
      </c>
      <c r="O235" s="4">
        <f t="shared" si="21"/>
        <v>0.97735965653403523</v>
      </c>
      <c r="P235" s="4">
        <f t="shared" si="21"/>
        <v>0.97512400794172494</v>
      </c>
      <c r="Q235" s="4">
        <f t="shared" si="21"/>
        <v>0.97289347325461317</v>
      </c>
      <c r="R235" s="4">
        <f t="shared" si="21"/>
        <v>0.97066804077496416</v>
      </c>
      <c r="S235" s="4">
        <f t="shared" si="21"/>
        <v>0.96844769883179993</v>
      </c>
      <c r="T235" s="4">
        <f t="shared" si="21"/>
        <v>0.96623243578083928</v>
      </c>
      <c r="U235" s="4">
        <f t="shared" si="21"/>
        <v>0.96402224000443659</v>
      </c>
      <c r="V235" s="4">
        <f t="shared" si="21"/>
        <v>0.96181709991152076</v>
      </c>
      <c r="W235" s="4">
        <f t="shared" si="21"/>
        <v>0.95961700393753446</v>
      </c>
      <c r="X235" s="4">
        <f t="shared" si="21"/>
        <v>0.9574219405443738</v>
      </c>
      <c r="Y235" s="4">
        <f t="shared" si="21"/>
        <v>0.95523189822032739</v>
      </c>
      <c r="Z235" s="4">
        <f t="shared" si="21"/>
        <v>0.95304686548001627</v>
      </c>
      <c r="AA235" s="4">
        <f t="shared" si="21"/>
        <v>0.95086683086433343</v>
      </c>
      <c r="AB235" s="4">
        <f t="shared" si="21"/>
        <v>0.94869178294038392</v>
      </c>
      <c r="AC235" s="4">
        <f t="shared" si="21"/>
        <v>0.94652171030142485</v>
      </c>
      <c r="AD235" s="4">
        <f t="shared" si="21"/>
        <v>0.94435660156680545</v>
      </c>
      <c r="AE235" s="4">
        <f t="shared" si="21"/>
        <v>0.9421964453819075</v>
      </c>
      <c r="AF235" s="4">
        <f t="shared" si="21"/>
        <v>0.94004123041808585</v>
      </c>
      <c r="AG235" s="4">
        <f t="shared" si="21"/>
        <v>0.93789094537260875</v>
      </c>
      <c r="AH235" s="4">
        <f t="shared" si="21"/>
        <v>0.93574557896859878</v>
      </c>
      <c r="AI235" s="4">
        <f t="shared" si="21"/>
        <v>0.93360511995497386</v>
      </c>
      <c r="AJ235" s="4">
        <f t="shared" si="21"/>
        <v>0.93146955710638779</v>
      </c>
      <c r="AK235" s="4">
        <f t="shared" si="21"/>
        <v>0.92933887922317171</v>
      </c>
      <c r="AL235" s="4">
        <f t="shared" si="21"/>
        <v>0.92721307513127538</v>
      </c>
      <c r="AM235" s="4">
        <f t="shared" si="21"/>
        <v>0.92509213368220844</v>
      </c>
      <c r="AN235" s="4">
        <f t="shared" si="21"/>
        <v>0.92297604375298192</v>
      </c>
      <c r="AO235" s="4">
        <f t="shared" si="21"/>
        <v>0.92086479424605017</v>
      </c>
      <c r="AP235" s="202">
        <f t="shared" si="21"/>
        <v>0.91875837408925243</v>
      </c>
    </row>
    <row r="236" spans="1:42" ht="15" customHeight="1" thickBot="1" x14ac:dyDescent="0.4">
      <c r="A236" s="67"/>
      <c r="B236" s="204"/>
      <c r="C236" s="12"/>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4"/>
    </row>
    <row r="237" spans="1:42" ht="15" customHeight="1" x14ac:dyDescent="0.35">
      <c r="A237" s="27" t="s">
        <v>318</v>
      </c>
      <c r="B237" s="32"/>
      <c r="C237" s="34"/>
      <c r="D237" s="35"/>
      <c r="E237" s="35"/>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6"/>
    </row>
    <row r="238" spans="1:42" ht="15" customHeight="1" x14ac:dyDescent="0.35">
      <c r="A238" s="51"/>
      <c r="B238" s="28"/>
      <c r="E238" s="29"/>
      <c r="G238" s="37"/>
      <c r="AP238" s="30"/>
    </row>
    <row r="239" spans="1:42" ht="15" customHeight="1" x14ac:dyDescent="0.35">
      <c r="A239" s="51" t="s">
        <v>319</v>
      </c>
      <c r="B239" s="254">
        <f>Data!BS80</f>
        <v>89734762.394098341</v>
      </c>
      <c r="C239" s="1">
        <f>B239*(1+Inflation!Z19)*(1+Inflation!AD19)</f>
        <v>105475758.39158067</v>
      </c>
      <c r="E239" s="29"/>
      <c r="G239" s="37"/>
      <c r="AP239" s="30"/>
    </row>
    <row r="240" spans="1:42" ht="15" customHeight="1" x14ac:dyDescent="0.35">
      <c r="A240" s="51"/>
      <c r="B240" s="28"/>
      <c r="D240" s="5"/>
      <c r="E240" s="115"/>
      <c r="AP240" s="30"/>
    </row>
    <row r="241" spans="1:42" ht="15" customHeight="1" x14ac:dyDescent="0.35">
      <c r="A241" s="51" t="s">
        <v>320</v>
      </c>
      <c r="B241" s="254" cm="1">
        <f t="array" ref="B241">INDEX(B242:B244, MATCH(B6, A242:A244, 0), )</f>
        <v>10262608686.170551</v>
      </c>
      <c r="C241" s="1">
        <f>B241*(1+Inflation!Z19)*(1+Inflation!AD19)</f>
        <v>12062843934.393179</v>
      </c>
      <c r="E241" s="29"/>
      <c r="G241" s="37"/>
      <c r="AP241" s="30"/>
    </row>
    <row r="242" spans="1:42" ht="15" customHeight="1" x14ac:dyDescent="0.35">
      <c r="A242" s="179" t="str">
        <f t="shared" ref="A242:A244" si="22">B305</f>
        <v>Method 1: RFI G tables</v>
      </c>
      <c r="B242" s="254">
        <f>Data!BM80</f>
        <v>6106613833.9206896</v>
      </c>
      <c r="E242" s="29"/>
      <c r="G242" s="37"/>
      <c r="AP242" s="30"/>
    </row>
    <row r="243" spans="1:42" ht="15" customHeight="1" x14ac:dyDescent="0.35">
      <c r="A243" s="179" t="str">
        <f t="shared" si="22"/>
        <v>Method 2: Original NZ$185bn</v>
      </c>
      <c r="B243" s="254">
        <f>Data!BN80</f>
        <v>10399192648.973186</v>
      </c>
      <c r="E243" s="29"/>
      <c r="G243" s="37"/>
      <c r="AP243" s="30"/>
    </row>
    <row r="244" spans="1:42" ht="15" customHeight="1" x14ac:dyDescent="0.35">
      <c r="A244" s="179" t="str">
        <f t="shared" si="22"/>
        <v>Method 3: Revised NZ$185bn</v>
      </c>
      <c r="B244" s="254">
        <f>Data!BO80</f>
        <v>10262608686.170551</v>
      </c>
      <c r="E244" s="29"/>
      <c r="G244" s="37"/>
      <c r="AP244" s="30"/>
    </row>
    <row r="245" spans="1:42" ht="15" customHeight="1" x14ac:dyDescent="0.35">
      <c r="A245" s="51"/>
      <c r="B245" s="46"/>
      <c r="E245" s="29"/>
      <c r="G245" s="37"/>
      <c r="AP245" s="30"/>
    </row>
    <row r="246" spans="1:42" ht="15" customHeight="1" x14ac:dyDescent="0.35">
      <c r="A246" s="51" t="s">
        <v>321</v>
      </c>
      <c r="B246" s="290">
        <f>B10</f>
        <v>1</v>
      </c>
      <c r="E246" s="29"/>
      <c r="G246" s="37"/>
      <c r="AP246" s="30"/>
    </row>
    <row r="247" spans="1:42" ht="15" customHeight="1" x14ac:dyDescent="0.35">
      <c r="A247" s="51"/>
      <c r="B247" s="68"/>
      <c r="E247" s="29"/>
      <c r="G247" s="37"/>
      <c r="AP247" s="30"/>
    </row>
    <row r="248" spans="1:42" ht="15" customHeight="1" x14ac:dyDescent="0.35">
      <c r="A248" s="51" t="s">
        <v>322</v>
      </c>
      <c r="B248" s="285">
        <f>B241*B246</f>
        <v>10262608686.170551</v>
      </c>
      <c r="C248" s="1">
        <f>C241*B246</f>
        <v>12062843934.393179</v>
      </c>
      <c r="E248" s="29"/>
      <c r="G248" s="37"/>
      <c r="AP248" s="30"/>
    </row>
    <row r="249" spans="1:42" ht="15" customHeight="1" x14ac:dyDescent="0.35">
      <c r="A249" s="51"/>
      <c r="B249" s="46"/>
      <c r="E249" s="29"/>
      <c r="G249" s="37"/>
      <c r="AP249" s="30"/>
    </row>
    <row r="250" spans="1:42" ht="15" customHeight="1" x14ac:dyDescent="0.35">
      <c r="A250" s="51" t="s">
        <v>323</v>
      </c>
      <c r="B250" s="28">
        <f>B5</f>
        <v>30</v>
      </c>
      <c r="C250">
        <f>B32-(B31-1)</f>
        <v>30</v>
      </c>
      <c r="E250" s="29"/>
      <c r="G250" s="37"/>
      <c r="AP250" s="30"/>
    </row>
    <row r="251" spans="1:42" ht="15" customHeight="1" x14ac:dyDescent="0.35">
      <c r="A251" s="51"/>
      <c r="B251" s="28"/>
      <c r="D251" s="26"/>
      <c r="E251" s="248"/>
      <c r="F251" s="26"/>
      <c r="G251" s="37"/>
      <c r="AP251" s="30"/>
    </row>
    <row r="252" spans="1:42" ht="15" customHeight="1" x14ac:dyDescent="0.35">
      <c r="A252" s="51" t="s">
        <v>324</v>
      </c>
      <c r="B252" s="285">
        <f>B248/B250</f>
        <v>342086956.20568502</v>
      </c>
      <c r="C252" s="1">
        <f>C248/C250</f>
        <v>402094797.81310594</v>
      </c>
      <c r="D252" s="26"/>
      <c r="E252" s="248"/>
      <c r="F252" s="26"/>
      <c r="G252" s="37"/>
      <c r="AP252" s="30"/>
    </row>
    <row r="253" spans="1:42" ht="15" customHeight="1" x14ac:dyDescent="0.35">
      <c r="A253" s="51"/>
      <c r="B253" s="285"/>
      <c r="D253" s="249"/>
      <c r="E253" s="26"/>
      <c r="F253" s="248"/>
      <c r="AP253" s="30"/>
    </row>
    <row r="254" spans="1:42" ht="15" customHeight="1" x14ac:dyDescent="0.35">
      <c r="A254" s="51" t="s">
        <v>325</v>
      </c>
      <c r="B254" s="264">
        <v>0.4</v>
      </c>
      <c r="C254" s="288">
        <v>0.4</v>
      </c>
      <c r="D254" s="250"/>
      <c r="E254" s="26"/>
      <c r="F254" s="248"/>
      <c r="AP254" s="30"/>
    </row>
    <row r="255" spans="1:42" ht="15" customHeight="1" x14ac:dyDescent="0.35">
      <c r="A255" s="51"/>
      <c r="B255" s="286">
        <v>10</v>
      </c>
      <c r="C255">
        <v>10</v>
      </c>
      <c r="D255" s="180"/>
      <c r="E255" s="26"/>
      <c r="F255" s="248"/>
      <c r="AP255" s="30"/>
    </row>
    <row r="256" spans="1:42" ht="15" customHeight="1" x14ac:dyDescent="0.35">
      <c r="A256" s="51" t="s">
        <v>326</v>
      </c>
      <c r="B256" s="285">
        <f>$B$252*B254</f>
        <v>136834782.48227403</v>
      </c>
      <c r="C256" s="1">
        <f>$C$252*C254</f>
        <v>160837919.12524238</v>
      </c>
      <c r="D256" s="180"/>
      <c r="E256" s="26"/>
      <c r="F256" s="248"/>
      <c r="AP256" s="30"/>
    </row>
    <row r="257" spans="1:42" ht="15" customHeight="1" x14ac:dyDescent="0.35">
      <c r="A257" s="51"/>
      <c r="B257" s="28"/>
      <c r="D257" s="180"/>
      <c r="E257" s="26"/>
      <c r="F257" s="26"/>
      <c r="AP257" s="30"/>
    </row>
    <row r="258" spans="1:42" ht="15" customHeight="1" x14ac:dyDescent="0.35">
      <c r="A258" s="51" t="str">
        <f>IF($B$5=$B$316,"Enhancement and growth percentage (years 11-20)","Enhancement and growth percentage (years 11-30)")</f>
        <v>Enhancement and growth percentage (years 11-20)</v>
      </c>
      <c r="B258" s="264">
        <v>1</v>
      </c>
      <c r="C258" s="289">
        <v>1</v>
      </c>
      <c r="D258" s="250"/>
      <c r="E258" s="26"/>
      <c r="F258" s="248"/>
      <c r="AP258" s="30"/>
    </row>
    <row r="259" spans="1:42" ht="15" customHeight="1" x14ac:dyDescent="0.35">
      <c r="A259" s="51"/>
      <c r="B259" s="286">
        <f>IF($B$5=$B$316,20,30)</f>
        <v>20</v>
      </c>
      <c r="C259">
        <v>20</v>
      </c>
      <c r="D259" s="180"/>
      <c r="E259" s="26"/>
      <c r="F259" s="248"/>
      <c r="AP259" s="30"/>
    </row>
    <row r="260" spans="1:42" ht="15" customHeight="1" x14ac:dyDescent="0.35">
      <c r="A260" s="51" t="s">
        <v>324</v>
      </c>
      <c r="B260" s="285">
        <f>$B$252*B258</f>
        <v>342086956.20568502</v>
      </c>
      <c r="C260" s="1">
        <f>$C$252*C258</f>
        <v>402094797.81310594</v>
      </c>
      <c r="D260" s="180"/>
      <c r="E260" s="251"/>
      <c r="F260" s="248"/>
      <c r="AP260" s="30"/>
    </row>
    <row r="261" spans="1:42" ht="15" customHeight="1" x14ac:dyDescent="0.35">
      <c r="A261" s="51"/>
      <c r="B261" s="46"/>
      <c r="D261" s="180"/>
      <c r="E261" s="180"/>
      <c r="F261" s="248"/>
      <c r="AP261" s="30"/>
    </row>
    <row r="262" spans="1:42" ht="15" customHeight="1" x14ac:dyDescent="0.35">
      <c r="A262" s="51" t="str">
        <f>IF($B$5=$B$316,"Enhancement and growth percentage (years 21-29)","Enhancement and growth percentage (years 31-40)")</f>
        <v>Enhancement and growth percentage (years 21-29)</v>
      </c>
      <c r="B262" s="264">
        <f>3-B258-B254</f>
        <v>1.6</v>
      </c>
      <c r="C262" s="289">
        <f>((C248-(C255*C256)-(C255*C260))/(C263-C259))/C252</f>
        <v>1.6</v>
      </c>
      <c r="D262" s="250"/>
      <c r="E262" s="26"/>
      <c r="F262" s="248"/>
      <c r="AP262" s="30"/>
    </row>
    <row r="263" spans="1:42" ht="15" customHeight="1" x14ac:dyDescent="0.35">
      <c r="A263" s="51"/>
      <c r="B263" s="286">
        <f>IF($B$5=$B$316,30,40)</f>
        <v>30</v>
      </c>
      <c r="C263">
        <f>C250</f>
        <v>30</v>
      </c>
      <c r="E263" s="29"/>
      <c r="G263" s="37"/>
      <c r="AP263" s="30"/>
    </row>
    <row r="264" spans="1:42" ht="15" customHeight="1" x14ac:dyDescent="0.35">
      <c r="A264" s="51" t="s">
        <v>324</v>
      </c>
      <c r="B264" s="285">
        <f>$B$252*B262</f>
        <v>547339129.9290961</v>
      </c>
      <c r="C264" s="1">
        <f>$C$252*C262</f>
        <v>643351676.50096953</v>
      </c>
      <c r="E264" s="29"/>
      <c r="G264" s="37"/>
      <c r="AP264" s="30"/>
    </row>
    <row r="265" spans="1:42" ht="15" customHeight="1" x14ac:dyDescent="0.35">
      <c r="A265" s="51"/>
      <c r="B265" s="28"/>
      <c r="D265" s="6"/>
      <c r="E265" s="29"/>
      <c r="G265" s="37"/>
      <c r="AP265" s="30"/>
    </row>
    <row r="266" spans="1:42" ht="15" customHeight="1" x14ac:dyDescent="0.35">
      <c r="A266" s="51" t="s">
        <v>327</v>
      </c>
      <c r="B266" s="264">
        <v>0.6</v>
      </c>
      <c r="E266" s="29"/>
      <c r="G266" s="37"/>
      <c r="K266" s="6"/>
      <c r="AP266" s="30"/>
    </row>
    <row r="267" spans="1:42" ht="15" customHeight="1" x14ac:dyDescent="0.35">
      <c r="A267" s="51" t="s">
        <v>328</v>
      </c>
      <c r="B267" s="264">
        <v>0.4</v>
      </c>
      <c r="E267" s="29"/>
      <c r="G267" s="37"/>
      <c r="K267" s="84"/>
      <c r="AP267" s="30"/>
    </row>
    <row r="268" spans="1:42" ht="15" customHeight="1" x14ac:dyDescent="0.35">
      <c r="A268" s="51" t="s">
        <v>329</v>
      </c>
      <c r="B268" s="255">
        <v>30</v>
      </c>
      <c r="E268" s="29"/>
      <c r="G268" s="37"/>
      <c r="AP268" s="30"/>
    </row>
    <row r="269" spans="1:42" ht="15" customHeight="1" x14ac:dyDescent="0.35">
      <c r="A269" s="51" t="s">
        <v>330</v>
      </c>
      <c r="B269" s="255">
        <v>100</v>
      </c>
      <c r="D269" s="6"/>
      <c r="E269" s="29"/>
      <c r="G269" s="37"/>
      <c r="AP269" s="30"/>
    </row>
    <row r="270" spans="1:42" ht="15" customHeight="1" x14ac:dyDescent="0.35">
      <c r="A270" s="51"/>
      <c r="B270" s="28"/>
      <c r="E270" s="29"/>
      <c r="G270" s="37"/>
      <c r="AP270" s="30"/>
    </row>
    <row r="271" spans="1:42" ht="15" customHeight="1" x14ac:dyDescent="0.35">
      <c r="A271" s="51" t="s">
        <v>331</v>
      </c>
      <c r="B271" s="264">
        <v>0.03</v>
      </c>
      <c r="E271" s="29"/>
      <c r="G271" s="37"/>
      <c r="AP271" s="30"/>
    </row>
    <row r="272" spans="1:42" ht="15" customHeight="1" x14ac:dyDescent="0.35">
      <c r="A272" s="51"/>
      <c r="B272" s="68"/>
      <c r="E272" s="29"/>
      <c r="G272" s="37"/>
      <c r="AP272" s="30"/>
    </row>
    <row r="273" spans="1:42" ht="15" customHeight="1" x14ac:dyDescent="0.35">
      <c r="A273" s="51" t="s">
        <v>332</v>
      </c>
      <c r="B273" s="264">
        <f>IFERROR(1-B134/B121, 1)</f>
        <v>0.27995634874517727</v>
      </c>
      <c r="E273" s="29"/>
      <c r="G273" s="37"/>
      <c r="AP273" s="30"/>
    </row>
    <row r="274" spans="1:42" ht="15" customHeight="1" x14ac:dyDescent="0.35">
      <c r="A274" s="51"/>
      <c r="B274" s="28"/>
      <c r="E274" s="29"/>
      <c r="G274" s="37"/>
      <c r="AP274" s="30"/>
    </row>
    <row r="275" spans="1:42" ht="15" customHeight="1" x14ac:dyDescent="0.35">
      <c r="A275" s="51" t="s">
        <v>333</v>
      </c>
      <c r="B275" s="258">
        <f>B271*B273</f>
        <v>8.3986904623553175E-3</v>
      </c>
      <c r="E275" s="29"/>
      <c r="G275" s="37"/>
      <c r="AP275" s="30"/>
    </row>
    <row r="276" spans="1:42" s="150" customFormat="1" ht="15" customHeight="1" x14ac:dyDescent="0.35">
      <c r="A276" s="206"/>
      <c r="B276" s="153"/>
      <c r="C276" s="205"/>
      <c r="F276" s="150">
        <v>1</v>
      </c>
      <c r="G276" s="150">
        <v>2</v>
      </c>
      <c r="H276" s="150">
        <v>3</v>
      </c>
      <c r="I276" s="150">
        <v>4</v>
      </c>
      <c r="J276" s="150">
        <v>5</v>
      </c>
      <c r="K276" s="150">
        <v>6</v>
      </c>
      <c r="L276" s="150">
        <v>7</v>
      </c>
      <c r="M276" s="150">
        <v>8</v>
      </c>
      <c r="N276" s="150">
        <v>9</v>
      </c>
      <c r="O276" s="150">
        <v>10</v>
      </c>
      <c r="P276" s="150">
        <v>11</v>
      </c>
      <c r="Q276" s="150">
        <v>12</v>
      </c>
      <c r="R276" s="150">
        <v>13</v>
      </c>
      <c r="S276" s="150">
        <v>14</v>
      </c>
      <c r="T276" s="150">
        <v>15</v>
      </c>
      <c r="U276" s="150">
        <v>16</v>
      </c>
      <c r="V276" s="150">
        <v>17</v>
      </c>
      <c r="W276" s="150">
        <v>18</v>
      </c>
      <c r="X276" s="150">
        <v>19</v>
      </c>
      <c r="Y276" s="150">
        <v>20</v>
      </c>
      <c r="Z276" s="150">
        <v>21</v>
      </c>
      <c r="AA276" s="150">
        <v>22</v>
      </c>
      <c r="AB276" s="150">
        <v>23</v>
      </c>
      <c r="AC276" s="150">
        <v>24</v>
      </c>
      <c r="AD276" s="150">
        <v>25</v>
      </c>
      <c r="AE276" s="150">
        <v>26</v>
      </c>
      <c r="AF276" s="150">
        <v>27</v>
      </c>
      <c r="AG276" s="150">
        <v>28</v>
      </c>
      <c r="AH276" s="150">
        <v>29</v>
      </c>
      <c r="AI276" s="150">
        <v>30</v>
      </c>
      <c r="AJ276" s="150">
        <v>31</v>
      </c>
      <c r="AK276" s="150">
        <v>32</v>
      </c>
      <c r="AL276" s="150">
        <v>33</v>
      </c>
      <c r="AM276" s="150">
        <v>34</v>
      </c>
      <c r="AN276" s="150">
        <v>35</v>
      </c>
      <c r="AO276" s="150">
        <v>36</v>
      </c>
      <c r="AP276" s="201">
        <v>37</v>
      </c>
    </row>
    <row r="277" spans="1:42" ht="15" customHeight="1" x14ac:dyDescent="0.35">
      <c r="A277" s="51" t="s">
        <v>334</v>
      </c>
      <c r="B277" s="46"/>
      <c r="C277" s="6"/>
      <c r="D277" s="6"/>
      <c r="E277" s="6"/>
      <c r="F277" s="6">
        <f t="shared" ref="F277:AP277" si="23">$C$239</f>
        <v>105475758.39158067</v>
      </c>
      <c r="G277" s="6">
        <f t="shared" si="23"/>
        <v>105475758.39158067</v>
      </c>
      <c r="H277" s="6">
        <f t="shared" si="23"/>
        <v>105475758.39158067</v>
      </c>
      <c r="I277" s="6">
        <f t="shared" si="23"/>
        <v>105475758.39158067</v>
      </c>
      <c r="J277" s="6">
        <f t="shared" si="23"/>
        <v>105475758.39158067</v>
      </c>
      <c r="K277" s="6">
        <f t="shared" si="23"/>
        <v>105475758.39158067</v>
      </c>
      <c r="L277" s="6">
        <f t="shared" si="23"/>
        <v>105475758.39158067</v>
      </c>
      <c r="M277" s="6">
        <f t="shared" si="23"/>
        <v>105475758.39158067</v>
      </c>
      <c r="N277" s="6">
        <f t="shared" si="23"/>
        <v>105475758.39158067</v>
      </c>
      <c r="O277" s="6">
        <f t="shared" si="23"/>
        <v>105475758.39158067</v>
      </c>
      <c r="P277" s="6">
        <f t="shared" si="23"/>
        <v>105475758.39158067</v>
      </c>
      <c r="Q277" s="6">
        <f t="shared" si="23"/>
        <v>105475758.39158067</v>
      </c>
      <c r="R277" s="6">
        <f t="shared" si="23"/>
        <v>105475758.39158067</v>
      </c>
      <c r="S277" s="6">
        <f t="shared" si="23"/>
        <v>105475758.39158067</v>
      </c>
      <c r="T277" s="6">
        <f t="shared" si="23"/>
        <v>105475758.39158067</v>
      </c>
      <c r="U277" s="6">
        <f t="shared" si="23"/>
        <v>105475758.39158067</v>
      </c>
      <c r="V277" s="6">
        <f t="shared" si="23"/>
        <v>105475758.39158067</v>
      </c>
      <c r="W277" s="6">
        <f t="shared" si="23"/>
        <v>105475758.39158067</v>
      </c>
      <c r="X277" s="6">
        <f t="shared" si="23"/>
        <v>105475758.39158067</v>
      </c>
      <c r="Y277" s="6">
        <f t="shared" si="23"/>
        <v>105475758.39158067</v>
      </c>
      <c r="Z277" s="6">
        <f t="shared" si="23"/>
        <v>105475758.39158067</v>
      </c>
      <c r="AA277" s="6">
        <f t="shared" si="23"/>
        <v>105475758.39158067</v>
      </c>
      <c r="AB277" s="6">
        <f t="shared" si="23"/>
        <v>105475758.39158067</v>
      </c>
      <c r="AC277" s="6">
        <f t="shared" si="23"/>
        <v>105475758.39158067</v>
      </c>
      <c r="AD277" s="6">
        <f t="shared" si="23"/>
        <v>105475758.39158067</v>
      </c>
      <c r="AE277" s="6">
        <f t="shared" si="23"/>
        <v>105475758.39158067</v>
      </c>
      <c r="AF277" s="6">
        <f t="shared" si="23"/>
        <v>105475758.39158067</v>
      </c>
      <c r="AG277" s="6">
        <f t="shared" si="23"/>
        <v>105475758.39158067</v>
      </c>
      <c r="AH277" s="6">
        <f t="shared" si="23"/>
        <v>105475758.39158067</v>
      </c>
      <c r="AI277" s="6">
        <f t="shared" si="23"/>
        <v>105475758.39158067</v>
      </c>
      <c r="AJ277" s="6">
        <f t="shared" si="23"/>
        <v>105475758.39158067</v>
      </c>
      <c r="AK277" s="6">
        <f t="shared" si="23"/>
        <v>105475758.39158067</v>
      </c>
      <c r="AL277" s="6">
        <f t="shared" si="23"/>
        <v>105475758.39158067</v>
      </c>
      <c r="AM277" s="6">
        <f t="shared" si="23"/>
        <v>105475758.39158067</v>
      </c>
      <c r="AN277" s="6">
        <f t="shared" si="23"/>
        <v>105475758.39158067</v>
      </c>
      <c r="AO277" s="6">
        <f t="shared" si="23"/>
        <v>105475758.39158067</v>
      </c>
      <c r="AP277" s="64">
        <f t="shared" si="23"/>
        <v>105475758.39158067</v>
      </c>
    </row>
    <row r="278" spans="1:42" ht="15" customHeight="1" x14ac:dyDescent="0.35">
      <c r="A278" s="51"/>
      <c r="B278" s="4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4"/>
    </row>
    <row r="279" spans="1:42" ht="15" customHeight="1" x14ac:dyDescent="0.35">
      <c r="A279" s="28" t="s">
        <v>335</v>
      </c>
      <c r="B279" s="46"/>
      <c r="C279" s="161"/>
      <c r="D279" s="161"/>
      <c r="E279" s="161"/>
      <c r="F279" s="6">
        <f>IF(F$276&lt;=$C$255,$C$256,IF(F$276&lt;=$C$259,$C$260,IF(F$276&lt;=$C$263,$C$264,0)))</f>
        <v>160837919.12524238</v>
      </c>
      <c r="G279" s="6">
        <f t="shared" ref="G279:AE279" si="24">IF(G$276&lt;=$C$255,$C$256,IF(G$276&lt;=$C$259,$C$260,IF(G$276&lt;=$C$263,$C$264,0)))</f>
        <v>160837919.12524238</v>
      </c>
      <c r="H279" s="6">
        <f t="shared" si="24"/>
        <v>160837919.12524238</v>
      </c>
      <c r="I279" s="6">
        <f t="shared" si="24"/>
        <v>160837919.12524238</v>
      </c>
      <c r="J279" s="6">
        <f t="shared" si="24"/>
        <v>160837919.12524238</v>
      </c>
      <c r="K279" s="6">
        <f t="shared" si="24"/>
        <v>160837919.12524238</v>
      </c>
      <c r="L279" s="6">
        <f t="shared" si="24"/>
        <v>160837919.12524238</v>
      </c>
      <c r="M279" s="6">
        <f t="shared" si="24"/>
        <v>160837919.12524238</v>
      </c>
      <c r="N279" s="6">
        <f t="shared" si="24"/>
        <v>160837919.12524238</v>
      </c>
      <c r="O279" s="6">
        <f t="shared" si="24"/>
        <v>160837919.12524238</v>
      </c>
      <c r="P279" s="6">
        <f t="shared" si="24"/>
        <v>402094797.81310594</v>
      </c>
      <c r="Q279" s="6">
        <f t="shared" si="24"/>
        <v>402094797.81310594</v>
      </c>
      <c r="R279" s="6">
        <f t="shared" si="24"/>
        <v>402094797.81310594</v>
      </c>
      <c r="S279" s="6">
        <f t="shared" si="24"/>
        <v>402094797.81310594</v>
      </c>
      <c r="T279" s="6">
        <f t="shared" si="24"/>
        <v>402094797.81310594</v>
      </c>
      <c r="U279" s="6">
        <f t="shared" si="24"/>
        <v>402094797.81310594</v>
      </c>
      <c r="V279" s="6">
        <f t="shared" si="24"/>
        <v>402094797.81310594</v>
      </c>
      <c r="W279" s="6">
        <f t="shared" si="24"/>
        <v>402094797.81310594</v>
      </c>
      <c r="X279" s="6">
        <f t="shared" si="24"/>
        <v>402094797.81310594</v>
      </c>
      <c r="Y279" s="6">
        <f t="shared" si="24"/>
        <v>402094797.81310594</v>
      </c>
      <c r="Z279" s="6">
        <f t="shared" si="24"/>
        <v>643351676.50096953</v>
      </c>
      <c r="AA279" s="6">
        <f t="shared" si="24"/>
        <v>643351676.50096953</v>
      </c>
      <c r="AB279" s="6">
        <f t="shared" si="24"/>
        <v>643351676.50096953</v>
      </c>
      <c r="AC279" s="6">
        <f t="shared" si="24"/>
        <v>643351676.50096953</v>
      </c>
      <c r="AD279" s="6">
        <f t="shared" si="24"/>
        <v>643351676.50096953</v>
      </c>
      <c r="AE279" s="6">
        <f t="shared" si="24"/>
        <v>643351676.50096953</v>
      </c>
      <c r="AF279" s="6">
        <f>IF(AF$276&lt;=$C$255,$C$256,IF(AF$276&lt;=$C$259,$C$260,IF(AF$276&lt;=$C$263,$C$264,0)))</f>
        <v>643351676.50096953</v>
      </c>
      <c r="AG279" s="6">
        <f t="shared" ref="AG279:AI279" si="25">IF(AG$276&lt;=$C$255,$C$256,IF(AG$276&lt;=$C$259,$C$260,IF(AG$276&lt;=$C$263,$C$264,0)))</f>
        <v>643351676.50096953</v>
      </c>
      <c r="AH279" s="6">
        <f t="shared" si="25"/>
        <v>643351676.50096953</v>
      </c>
      <c r="AI279" s="6">
        <f t="shared" si="25"/>
        <v>643351676.50096953</v>
      </c>
      <c r="AJ279" s="6"/>
      <c r="AK279" s="6"/>
      <c r="AL279" s="6"/>
      <c r="AM279" s="6"/>
      <c r="AN279" s="6"/>
      <c r="AO279" s="6"/>
      <c r="AP279" s="64"/>
    </row>
    <row r="280" spans="1:42" ht="15" customHeight="1" x14ac:dyDescent="0.35">
      <c r="A280" s="28" t="s">
        <v>336</v>
      </c>
      <c r="B280" s="4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f t="shared" ref="AJ280:AP280" si="26">IF(AJ$17&lt;=$B$250,$B$264,0)</f>
        <v>0</v>
      </c>
      <c r="AK280" s="6">
        <f t="shared" si="26"/>
        <v>0</v>
      </c>
      <c r="AL280" s="6">
        <f t="shared" si="26"/>
        <v>0</v>
      </c>
      <c r="AM280" s="6">
        <f t="shared" si="26"/>
        <v>0</v>
      </c>
      <c r="AN280" s="6">
        <f t="shared" si="26"/>
        <v>0</v>
      </c>
      <c r="AO280" s="6">
        <f t="shared" si="26"/>
        <v>0</v>
      </c>
      <c r="AP280" s="64">
        <f t="shared" si="26"/>
        <v>0</v>
      </c>
    </row>
    <row r="281" spans="1:42" ht="15" customHeight="1" x14ac:dyDescent="0.35">
      <c r="A281" s="51" t="s">
        <v>337</v>
      </c>
      <c r="B281" s="46">
        <f>SUM(C281:AP281)</f>
        <v>12062843934.393177</v>
      </c>
      <c r="C281" s="161"/>
      <c r="D281" s="161"/>
      <c r="E281" s="161"/>
      <c r="F281" s="6">
        <f t="shared" ref="F281:AP281" si="27">F279+F280</f>
        <v>160837919.12524238</v>
      </c>
      <c r="G281" s="6">
        <f t="shared" si="27"/>
        <v>160837919.12524238</v>
      </c>
      <c r="H281" s="6">
        <f t="shared" si="27"/>
        <v>160837919.12524238</v>
      </c>
      <c r="I281" s="6">
        <f t="shared" si="27"/>
        <v>160837919.12524238</v>
      </c>
      <c r="J281" s="6">
        <f t="shared" si="27"/>
        <v>160837919.12524238</v>
      </c>
      <c r="K281" s="6">
        <f t="shared" si="27"/>
        <v>160837919.12524238</v>
      </c>
      <c r="L281" s="6">
        <f t="shared" si="27"/>
        <v>160837919.12524238</v>
      </c>
      <c r="M281" s="6">
        <f t="shared" si="27"/>
        <v>160837919.12524238</v>
      </c>
      <c r="N281" s="6">
        <f t="shared" si="27"/>
        <v>160837919.12524238</v>
      </c>
      <c r="O281" s="6">
        <f t="shared" si="27"/>
        <v>160837919.12524238</v>
      </c>
      <c r="P281" s="6">
        <f t="shared" si="27"/>
        <v>402094797.81310594</v>
      </c>
      <c r="Q281" s="6">
        <f t="shared" si="27"/>
        <v>402094797.81310594</v>
      </c>
      <c r="R281" s="6">
        <f t="shared" si="27"/>
        <v>402094797.81310594</v>
      </c>
      <c r="S281" s="6">
        <f t="shared" si="27"/>
        <v>402094797.81310594</v>
      </c>
      <c r="T281" s="6">
        <f t="shared" si="27"/>
        <v>402094797.81310594</v>
      </c>
      <c r="U281" s="6">
        <f t="shared" si="27"/>
        <v>402094797.81310594</v>
      </c>
      <c r="V281" s="6">
        <f t="shared" si="27"/>
        <v>402094797.81310594</v>
      </c>
      <c r="W281" s="6">
        <f t="shared" si="27"/>
        <v>402094797.81310594</v>
      </c>
      <c r="X281" s="6">
        <f t="shared" si="27"/>
        <v>402094797.81310594</v>
      </c>
      <c r="Y281" s="6">
        <f t="shared" si="27"/>
        <v>402094797.81310594</v>
      </c>
      <c r="Z281" s="6">
        <f t="shared" si="27"/>
        <v>643351676.50096953</v>
      </c>
      <c r="AA281" s="6">
        <f t="shared" si="27"/>
        <v>643351676.50096953</v>
      </c>
      <c r="AB281" s="6">
        <f t="shared" si="27"/>
        <v>643351676.50096953</v>
      </c>
      <c r="AC281" s="6">
        <f t="shared" si="27"/>
        <v>643351676.50096953</v>
      </c>
      <c r="AD281" s="6">
        <f t="shared" si="27"/>
        <v>643351676.50096953</v>
      </c>
      <c r="AE281" s="6">
        <f t="shared" si="27"/>
        <v>643351676.50096953</v>
      </c>
      <c r="AF281" s="6">
        <f t="shared" si="27"/>
        <v>643351676.50096953</v>
      </c>
      <c r="AG281" s="6">
        <f t="shared" si="27"/>
        <v>643351676.50096953</v>
      </c>
      <c r="AH281" s="6">
        <f t="shared" si="27"/>
        <v>643351676.50096953</v>
      </c>
      <c r="AI281" s="6">
        <f t="shared" si="27"/>
        <v>643351676.50096953</v>
      </c>
      <c r="AJ281" s="6">
        <f t="shared" si="27"/>
        <v>0</v>
      </c>
      <c r="AK281" s="6">
        <f t="shared" si="27"/>
        <v>0</v>
      </c>
      <c r="AL281" s="6">
        <f t="shared" si="27"/>
        <v>0</v>
      </c>
      <c r="AM281" s="6">
        <f t="shared" si="27"/>
        <v>0</v>
      </c>
      <c r="AN281" s="6">
        <f t="shared" si="27"/>
        <v>0</v>
      </c>
      <c r="AO281" s="6">
        <f t="shared" si="27"/>
        <v>0</v>
      </c>
      <c r="AP281" s="64">
        <f t="shared" si="27"/>
        <v>0</v>
      </c>
    </row>
    <row r="282" spans="1:42" ht="15" customHeight="1" x14ac:dyDescent="0.35">
      <c r="A282" s="51" t="s">
        <v>338</v>
      </c>
      <c r="B282" s="68">
        <v>0.2</v>
      </c>
      <c r="C282" s="161"/>
      <c r="D282" s="161"/>
      <c r="E282" s="161"/>
      <c r="F282" s="6">
        <f t="shared" ref="F282:L283" si="28">$B282*F$281</f>
        <v>32167583.825048476</v>
      </c>
      <c r="G282" s="6">
        <f>$B282*G$281</f>
        <v>32167583.825048476</v>
      </c>
      <c r="H282" s="6">
        <f t="shared" si="28"/>
        <v>32167583.825048476</v>
      </c>
      <c r="I282" s="6">
        <f t="shared" si="28"/>
        <v>32167583.825048476</v>
      </c>
      <c r="J282" s="6">
        <f t="shared" si="28"/>
        <v>32167583.825048476</v>
      </c>
      <c r="K282" s="6">
        <f t="shared" si="28"/>
        <v>32167583.825048476</v>
      </c>
      <c r="L282" s="6">
        <f t="shared" si="28"/>
        <v>32167583.825048476</v>
      </c>
      <c r="M282" s="6">
        <f t="shared" ref="M282:V283" si="29">$B282*M$281</f>
        <v>32167583.825048476</v>
      </c>
      <c r="N282" s="6">
        <f t="shared" si="29"/>
        <v>32167583.825048476</v>
      </c>
      <c r="O282" s="6">
        <f t="shared" si="29"/>
        <v>32167583.825048476</v>
      </c>
      <c r="P282" s="6">
        <f t="shared" si="29"/>
        <v>80418959.562621191</v>
      </c>
      <c r="Q282" s="6">
        <f t="shared" si="29"/>
        <v>80418959.562621191</v>
      </c>
      <c r="R282" s="6">
        <f t="shared" si="29"/>
        <v>80418959.562621191</v>
      </c>
      <c r="S282" s="6">
        <f t="shared" si="29"/>
        <v>80418959.562621191</v>
      </c>
      <c r="T282" s="6">
        <f t="shared" si="29"/>
        <v>80418959.562621191</v>
      </c>
      <c r="U282" s="6">
        <f t="shared" si="29"/>
        <v>80418959.562621191</v>
      </c>
      <c r="V282" s="6">
        <f t="shared" si="29"/>
        <v>80418959.562621191</v>
      </c>
      <c r="W282" s="6">
        <f t="shared" ref="W282:AF283" si="30">$B282*W$281</f>
        <v>80418959.562621191</v>
      </c>
      <c r="X282" s="6">
        <f t="shared" si="30"/>
        <v>80418959.562621191</v>
      </c>
      <c r="Y282" s="6">
        <f t="shared" si="30"/>
        <v>80418959.562621191</v>
      </c>
      <c r="Z282" s="6">
        <f t="shared" si="30"/>
        <v>128670335.30019391</v>
      </c>
      <c r="AA282" s="6">
        <f t="shared" si="30"/>
        <v>128670335.30019391</v>
      </c>
      <c r="AB282" s="6">
        <f t="shared" si="30"/>
        <v>128670335.30019391</v>
      </c>
      <c r="AC282" s="6">
        <f t="shared" si="30"/>
        <v>128670335.30019391</v>
      </c>
      <c r="AD282" s="6">
        <f t="shared" si="30"/>
        <v>128670335.30019391</v>
      </c>
      <c r="AE282" s="6">
        <f t="shared" si="30"/>
        <v>128670335.30019391</v>
      </c>
      <c r="AF282" s="6">
        <f t="shared" si="30"/>
        <v>128670335.30019391</v>
      </c>
      <c r="AG282" s="6">
        <f t="shared" ref="AG282:AP283" si="31">$B282*AG$281</f>
        <v>128670335.30019391</v>
      </c>
      <c r="AH282" s="6">
        <f t="shared" si="31"/>
        <v>128670335.30019391</v>
      </c>
      <c r="AI282" s="6">
        <f t="shared" si="31"/>
        <v>128670335.30019391</v>
      </c>
      <c r="AJ282" s="6">
        <f t="shared" si="31"/>
        <v>0</v>
      </c>
      <c r="AK282" s="6">
        <f t="shared" si="31"/>
        <v>0</v>
      </c>
      <c r="AL282" s="6">
        <f t="shared" si="31"/>
        <v>0</v>
      </c>
      <c r="AM282" s="6">
        <f t="shared" si="31"/>
        <v>0</v>
      </c>
      <c r="AN282" s="6">
        <f t="shared" si="31"/>
        <v>0</v>
      </c>
      <c r="AO282" s="6">
        <f t="shared" si="31"/>
        <v>0</v>
      </c>
      <c r="AP282" s="64">
        <f t="shared" si="31"/>
        <v>0</v>
      </c>
    </row>
    <row r="283" spans="1:42" ht="15" customHeight="1" x14ac:dyDescent="0.35">
      <c r="A283" s="51" t="s">
        <v>339</v>
      </c>
      <c r="B283" s="68">
        <v>0.8</v>
      </c>
      <c r="C283" s="161"/>
      <c r="D283" s="161"/>
      <c r="E283" s="161"/>
      <c r="F283" s="6">
        <f t="shared" si="28"/>
        <v>128670335.30019391</v>
      </c>
      <c r="G283" s="6">
        <f t="shared" si="28"/>
        <v>128670335.30019391</v>
      </c>
      <c r="H283" s="6">
        <f t="shared" si="28"/>
        <v>128670335.30019391</v>
      </c>
      <c r="I283" s="6">
        <f t="shared" si="28"/>
        <v>128670335.30019391</v>
      </c>
      <c r="J283" s="6">
        <f t="shared" si="28"/>
        <v>128670335.30019391</v>
      </c>
      <c r="K283" s="6">
        <f t="shared" si="28"/>
        <v>128670335.30019391</v>
      </c>
      <c r="L283" s="6">
        <f t="shared" si="28"/>
        <v>128670335.30019391</v>
      </c>
      <c r="M283" s="6">
        <f t="shared" si="29"/>
        <v>128670335.30019391</v>
      </c>
      <c r="N283" s="6">
        <f t="shared" si="29"/>
        <v>128670335.30019391</v>
      </c>
      <c r="O283" s="6">
        <f t="shared" si="29"/>
        <v>128670335.30019391</v>
      </c>
      <c r="P283" s="6">
        <f t="shared" si="29"/>
        <v>321675838.25048476</v>
      </c>
      <c r="Q283" s="6">
        <f t="shared" si="29"/>
        <v>321675838.25048476</v>
      </c>
      <c r="R283" s="6">
        <f t="shared" si="29"/>
        <v>321675838.25048476</v>
      </c>
      <c r="S283" s="6">
        <f t="shared" si="29"/>
        <v>321675838.25048476</v>
      </c>
      <c r="T283" s="6">
        <f t="shared" si="29"/>
        <v>321675838.25048476</v>
      </c>
      <c r="U283" s="6">
        <f t="shared" si="29"/>
        <v>321675838.25048476</v>
      </c>
      <c r="V283" s="6">
        <f t="shared" si="29"/>
        <v>321675838.25048476</v>
      </c>
      <c r="W283" s="6">
        <f t="shared" si="30"/>
        <v>321675838.25048476</v>
      </c>
      <c r="X283" s="6">
        <f t="shared" si="30"/>
        <v>321675838.25048476</v>
      </c>
      <c r="Y283" s="6">
        <f t="shared" si="30"/>
        <v>321675838.25048476</v>
      </c>
      <c r="Z283" s="6">
        <f t="shared" si="30"/>
        <v>514681341.20077562</v>
      </c>
      <c r="AA283" s="6">
        <f t="shared" si="30"/>
        <v>514681341.20077562</v>
      </c>
      <c r="AB283" s="6">
        <f t="shared" si="30"/>
        <v>514681341.20077562</v>
      </c>
      <c r="AC283" s="6">
        <f t="shared" si="30"/>
        <v>514681341.20077562</v>
      </c>
      <c r="AD283" s="6">
        <f t="shared" si="30"/>
        <v>514681341.20077562</v>
      </c>
      <c r="AE283" s="6">
        <f t="shared" si="30"/>
        <v>514681341.20077562</v>
      </c>
      <c r="AF283" s="6">
        <f t="shared" si="30"/>
        <v>514681341.20077562</v>
      </c>
      <c r="AG283" s="6">
        <f t="shared" si="31"/>
        <v>514681341.20077562</v>
      </c>
      <c r="AH283" s="6">
        <f t="shared" si="31"/>
        <v>514681341.20077562</v>
      </c>
      <c r="AI283" s="6">
        <f t="shared" si="31"/>
        <v>514681341.20077562</v>
      </c>
      <c r="AJ283" s="6">
        <f t="shared" si="31"/>
        <v>0</v>
      </c>
      <c r="AK283" s="6">
        <f t="shared" si="31"/>
        <v>0</v>
      </c>
      <c r="AL283" s="6">
        <f t="shared" si="31"/>
        <v>0</v>
      </c>
      <c r="AM283" s="6">
        <f t="shared" si="31"/>
        <v>0</v>
      </c>
      <c r="AN283" s="6">
        <f t="shared" si="31"/>
        <v>0</v>
      </c>
      <c r="AO283" s="6">
        <f t="shared" si="31"/>
        <v>0</v>
      </c>
      <c r="AP283" s="64">
        <f t="shared" si="31"/>
        <v>0</v>
      </c>
    </row>
    <row r="284" spans="1:42" ht="15" customHeight="1" x14ac:dyDescent="0.35">
      <c r="A284" s="51"/>
      <c r="B284" s="284">
        <f>B281-C248</f>
        <v>0</v>
      </c>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4"/>
    </row>
    <row r="285" spans="1:42" ht="15" customHeight="1" x14ac:dyDescent="0.35">
      <c r="A285" s="51" t="s">
        <v>340</v>
      </c>
      <c r="B285" s="28"/>
      <c r="C285" s="161"/>
      <c r="D285" s="161"/>
      <c r="E285" s="161"/>
      <c r="F285" s="6">
        <f t="shared" ref="F285:AP285" si="32">(F282*F$233)-F282</f>
        <v>0</v>
      </c>
      <c r="G285" s="6">
        <f>(G282*G$233)-G282</f>
        <v>0</v>
      </c>
      <c r="H285" s="6">
        <f>(H282*H$233)-H282</f>
        <v>-1528187.5900351554</v>
      </c>
      <c r="I285" s="6">
        <f t="shared" si="32"/>
        <v>-2983775.4684152827</v>
      </c>
      <c r="J285" s="6">
        <f t="shared" si="32"/>
        <v>-4370212.6345739365</v>
      </c>
      <c r="K285" s="6">
        <f t="shared" si="32"/>
        <v>-5690784.2360942736</v>
      </c>
      <c r="L285" s="6">
        <f t="shared" si="32"/>
        <v>-6948619.3528300487</v>
      </c>
      <c r="M285" s="6">
        <f t="shared" si="32"/>
        <v>-7530772.3763181679</v>
      </c>
      <c r="N285" s="6">
        <f t="shared" si="32"/>
        <v>-8099487.0152473263</v>
      </c>
      <c r="O285" s="6">
        <f t="shared" si="32"/>
        <v>-8655073.480459474</v>
      </c>
      <c r="P285" s="6">
        <f t="shared" si="32"/>
        <v>-22994587.054771401</v>
      </c>
      <c r="Q285" s="6">
        <f t="shared" si="32"/>
        <v>-24320167.734905168</v>
      </c>
      <c r="R285" s="6">
        <f t="shared" si="32"/>
        <v>-25278862.128998041</v>
      </c>
      <c r="S285" s="6">
        <f t="shared" si="32"/>
        <v>-26221173.016221672</v>
      </c>
      <c r="T285" s="6">
        <f t="shared" si="32"/>
        <v>-27147380.380791061</v>
      </c>
      <c r="U285" s="6">
        <f t="shared" si="32"/>
        <v>-28057759.422160409</v>
      </c>
      <c r="V285" s="6">
        <f t="shared" si="32"/>
        <v>-28952580.63679187</v>
      </c>
      <c r="W285" s="6">
        <f t="shared" si="32"/>
        <v>-28952580.63679187</v>
      </c>
      <c r="X285" s="6">
        <f t="shared" si="32"/>
        <v>-28952580.63679187</v>
      </c>
      <c r="Y285" s="6">
        <f t="shared" si="32"/>
        <v>-28952580.63679187</v>
      </c>
      <c r="Z285" s="6">
        <f t="shared" si="32"/>
        <v>-46324129.018866986</v>
      </c>
      <c r="AA285" s="6">
        <f t="shared" si="32"/>
        <v>-46324129.018866986</v>
      </c>
      <c r="AB285" s="6">
        <f t="shared" si="32"/>
        <v>-46324129.018866986</v>
      </c>
      <c r="AC285" s="6">
        <f t="shared" si="32"/>
        <v>-46324129.018866986</v>
      </c>
      <c r="AD285" s="6">
        <f t="shared" si="32"/>
        <v>-46324129.018866986</v>
      </c>
      <c r="AE285" s="6">
        <f t="shared" si="32"/>
        <v>-46324129.018866986</v>
      </c>
      <c r="AF285" s="6">
        <f t="shared" si="32"/>
        <v>-46324129.018866986</v>
      </c>
      <c r="AG285" s="6">
        <f t="shared" si="32"/>
        <v>-46324129.018866986</v>
      </c>
      <c r="AH285" s="6">
        <f t="shared" si="32"/>
        <v>-46324129.018866986</v>
      </c>
      <c r="AI285" s="6">
        <f t="shared" si="32"/>
        <v>-46324129.018866986</v>
      </c>
      <c r="AJ285" s="6">
        <f t="shared" si="32"/>
        <v>0</v>
      </c>
      <c r="AK285" s="6">
        <f t="shared" si="32"/>
        <v>0</v>
      </c>
      <c r="AL285" s="6">
        <f t="shared" si="32"/>
        <v>0</v>
      </c>
      <c r="AM285" s="6">
        <f t="shared" si="32"/>
        <v>0</v>
      </c>
      <c r="AN285" s="6">
        <f t="shared" si="32"/>
        <v>0</v>
      </c>
      <c r="AO285" s="6">
        <f t="shared" si="32"/>
        <v>0</v>
      </c>
      <c r="AP285" s="64">
        <f t="shared" si="32"/>
        <v>0</v>
      </c>
    </row>
    <row r="286" spans="1:42" ht="15" customHeight="1" x14ac:dyDescent="0.35">
      <c r="A286" s="51" t="s">
        <v>341</v>
      </c>
      <c r="B286" s="28"/>
      <c r="C286" s="161"/>
      <c r="D286" s="161"/>
      <c r="E286" s="161"/>
      <c r="F286" s="6">
        <f t="shared" ref="F286:AP286" si="33">(F283*F$234)-F283</f>
        <v>0</v>
      </c>
      <c r="G286" s="6">
        <f>(G283*G$234)-G283</f>
        <v>0</v>
      </c>
      <c r="H286" s="6">
        <f t="shared" si="33"/>
        <v>-7774895.2453307509</v>
      </c>
      <c r="I286" s="6">
        <f t="shared" si="33"/>
        <v>-15079993.035522863</v>
      </c>
      <c r="J286" s="6">
        <f t="shared" si="33"/>
        <v>-21943680.846148729</v>
      </c>
      <c r="K286" s="6">
        <f t="shared" si="33"/>
        <v>-28392630.841723695</v>
      </c>
      <c r="L286" s="6">
        <f t="shared" si="33"/>
        <v>-34451903.523246482</v>
      </c>
      <c r="M286" s="6">
        <f t="shared" si="33"/>
        <v>-37385088.538324863</v>
      </c>
      <c r="N286" s="6">
        <f t="shared" si="33"/>
        <v>-40226958.359863967</v>
      </c>
      <c r="O286" s="6">
        <f t="shared" si="33"/>
        <v>-42980355.789981008</v>
      </c>
      <c r="P286" s="6">
        <f t="shared" si="33"/>
        <v>-114120087.82344455</v>
      </c>
      <c r="Q286" s="6">
        <f t="shared" si="33"/>
        <v>-120581662.33136263</v>
      </c>
      <c r="R286" s="6">
        <f t="shared" si="33"/>
        <v>-125400753.09558317</v>
      </c>
      <c r="S286" s="6">
        <f t="shared" si="33"/>
        <v>-130104357.4928433</v>
      </c>
      <c r="T286" s="6">
        <f t="shared" si="33"/>
        <v>-134695243.07860243</v>
      </c>
      <c r="U286" s="6">
        <f t="shared" si="33"/>
        <v>-139176111.0856584</v>
      </c>
      <c r="V286" s="6">
        <f t="shared" si="33"/>
        <v>-143549598.01352698</v>
      </c>
      <c r="W286" s="6">
        <f t="shared" si="33"/>
        <v>-143549598.01352698</v>
      </c>
      <c r="X286" s="6">
        <f t="shared" si="33"/>
        <v>-143549598.01352698</v>
      </c>
      <c r="Y286" s="6">
        <f t="shared" si="33"/>
        <v>-143549598.01352698</v>
      </c>
      <c r="Z286" s="6">
        <f t="shared" si="33"/>
        <v>-229679356.82164317</v>
      </c>
      <c r="AA286" s="6">
        <f t="shared" si="33"/>
        <v>-229679356.82164317</v>
      </c>
      <c r="AB286" s="6">
        <f t="shared" si="33"/>
        <v>-229679356.82164317</v>
      </c>
      <c r="AC286" s="6">
        <f t="shared" si="33"/>
        <v>-229679356.82164317</v>
      </c>
      <c r="AD286" s="6">
        <f t="shared" si="33"/>
        <v>-229679356.82164317</v>
      </c>
      <c r="AE286" s="6">
        <f t="shared" si="33"/>
        <v>-229679356.82164317</v>
      </c>
      <c r="AF286" s="6">
        <f t="shared" si="33"/>
        <v>-229679356.82164317</v>
      </c>
      <c r="AG286" s="6">
        <f t="shared" si="33"/>
        <v>-229679356.82164317</v>
      </c>
      <c r="AH286" s="6">
        <f t="shared" si="33"/>
        <v>-229679356.82164317</v>
      </c>
      <c r="AI286" s="6">
        <f t="shared" si="33"/>
        <v>-229679356.82164317</v>
      </c>
      <c r="AJ286" s="6">
        <f t="shared" si="33"/>
        <v>0</v>
      </c>
      <c r="AK286" s="6">
        <f t="shared" si="33"/>
        <v>0</v>
      </c>
      <c r="AL286" s="6">
        <f t="shared" si="33"/>
        <v>0</v>
      </c>
      <c r="AM286" s="6">
        <f t="shared" si="33"/>
        <v>0</v>
      </c>
      <c r="AN286" s="6">
        <f t="shared" si="33"/>
        <v>0</v>
      </c>
      <c r="AO286" s="6">
        <f t="shared" si="33"/>
        <v>0</v>
      </c>
      <c r="AP286" s="64">
        <f t="shared" si="33"/>
        <v>0</v>
      </c>
    </row>
    <row r="287" spans="1:42" ht="15" customHeight="1" x14ac:dyDescent="0.35">
      <c r="A287" s="51" t="s">
        <v>342</v>
      </c>
      <c r="B287" s="28"/>
      <c r="C287" s="161"/>
      <c r="D287" s="161"/>
      <c r="E287" s="161"/>
      <c r="F287" s="6">
        <f t="shared" ref="F287:AF287" si="34">(F281*F$235)-F281</f>
        <v>-367906.59925293922</v>
      </c>
      <c r="G287" s="6">
        <f>(G281*G$235)-G281</f>
        <v>-734971.63535639644</v>
      </c>
      <c r="H287" s="6">
        <f t="shared" si="34"/>
        <v>-1101197.0333330333</v>
      </c>
      <c r="I287" s="6">
        <f t="shared" si="34"/>
        <v>-1466584.713802129</v>
      </c>
      <c r="J287" s="6">
        <f t="shared" si="34"/>
        <v>-1831136.5929896235</v>
      </c>
      <c r="K287" s="6">
        <f t="shared" si="34"/>
        <v>-2194854.5827383101</v>
      </c>
      <c r="L287" s="6">
        <f t="shared" si="34"/>
        <v>-2557740.5905176699</v>
      </c>
      <c r="M287" s="6">
        <f t="shared" si="34"/>
        <v>-2919796.519434005</v>
      </c>
      <c r="N287" s="6">
        <f t="shared" si="34"/>
        <v>-3281024.2682403624</v>
      </c>
      <c r="O287" s="6">
        <f t="shared" si="34"/>
        <v>-3641425.7313465476</v>
      </c>
      <c r="P287" s="6">
        <f t="shared" si="34"/>
        <v>-10002506.997072518</v>
      </c>
      <c r="Q287" s="6">
        <f t="shared" si="34"/>
        <v>-10899393.391101837</v>
      </c>
      <c r="R287" s="6">
        <f t="shared" si="34"/>
        <v>-11794228.214053035</v>
      </c>
      <c r="S287" s="6">
        <f t="shared" si="34"/>
        <v>-12687016.158765614</v>
      </c>
      <c r="T287" s="6">
        <f t="shared" si="34"/>
        <v>-13577761.90734452</v>
      </c>
      <c r="U287" s="6">
        <f t="shared" si="34"/>
        <v>-14466470.131184518</v>
      </c>
      <c r="V287" s="6">
        <f t="shared" si="34"/>
        <v>-15353145.490995109</v>
      </c>
      <c r="W287" s="6">
        <f t="shared" si="34"/>
        <v>-16237792.636824548</v>
      </c>
      <c r="X287" s="6">
        <f t="shared" si="34"/>
        <v>-17120416.208084404</v>
      </c>
      <c r="Y287" s="6">
        <f t="shared" si="34"/>
        <v>-18001020.833573997</v>
      </c>
      <c r="Z287" s="6">
        <f t="shared" si="34"/>
        <v>-30207377.810407043</v>
      </c>
      <c r="AA287" s="6">
        <f t="shared" si="34"/>
        <v>-31609906.735236764</v>
      </c>
      <c r="AB287" s="6">
        <f t="shared" si="34"/>
        <v>-33009227.463579655</v>
      </c>
      <c r="AC287" s="6">
        <f t="shared" si="34"/>
        <v>-34405347.333982825</v>
      </c>
      <c r="AD287" s="6">
        <f t="shared" si="34"/>
        <v>-35798273.668207169</v>
      </c>
      <c r="AE287" s="6">
        <f t="shared" si="34"/>
        <v>-37188013.771265149</v>
      </c>
      <c r="AF287" s="6">
        <f t="shared" si="34"/>
        <v>-38574574.931459785</v>
      </c>
      <c r="AG287" s="6">
        <f t="shared" ref="AG287:AP287" si="35">(AG281*AG$235)-AG281</f>
        <v>-39957964.420422435</v>
      </c>
      <c r="AH287" s="6">
        <f t="shared" si="35"/>
        <v>-41338189.493151188</v>
      </c>
      <c r="AI287" s="6">
        <f t="shared" si="35"/>
        <v>-42715257.388048291</v>
      </c>
      <c r="AJ287" s="6">
        <f t="shared" si="35"/>
        <v>0</v>
      </c>
      <c r="AK287" s="6">
        <f t="shared" si="35"/>
        <v>0</v>
      </c>
      <c r="AL287" s="6">
        <f t="shared" si="35"/>
        <v>0</v>
      </c>
      <c r="AM287" s="6">
        <f t="shared" si="35"/>
        <v>0</v>
      </c>
      <c r="AN287" s="6">
        <f t="shared" si="35"/>
        <v>0</v>
      </c>
      <c r="AO287" s="6">
        <f t="shared" si="35"/>
        <v>0</v>
      </c>
      <c r="AP287" s="64">
        <f t="shared" si="35"/>
        <v>0</v>
      </c>
    </row>
    <row r="288" spans="1:42" ht="15" customHeight="1" x14ac:dyDescent="0.35">
      <c r="A288" s="51"/>
      <c r="B288" s="28"/>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4"/>
    </row>
    <row r="289" spans="1:42" ht="15" customHeight="1" x14ac:dyDescent="0.35">
      <c r="A289" s="51" t="s">
        <v>343</v>
      </c>
      <c r="B289" s="28"/>
      <c r="C289" s="161"/>
      <c r="D289" s="161"/>
      <c r="E289" s="161"/>
      <c r="F289" s="6">
        <f t="shared" ref="F289:AP289" si="36">F281+F285+F286+F287</f>
        <v>160470012.52598944</v>
      </c>
      <c r="G289" s="6">
        <f>G281+G285+G286+G287</f>
        <v>160102947.48988599</v>
      </c>
      <c r="H289" s="6">
        <f t="shared" si="36"/>
        <v>150433639.25654343</v>
      </c>
      <c r="I289" s="6">
        <f t="shared" si="36"/>
        <v>141307565.90750208</v>
      </c>
      <c r="J289" s="6">
        <f t="shared" si="36"/>
        <v>132692889.05153009</v>
      </c>
      <c r="K289" s="6">
        <f t="shared" si="36"/>
        <v>124559649.46468611</v>
      </c>
      <c r="L289" s="6">
        <f t="shared" si="36"/>
        <v>116879655.65864818</v>
      </c>
      <c r="M289" s="6">
        <f t="shared" si="36"/>
        <v>113002261.69116536</v>
      </c>
      <c r="N289" s="6">
        <f t="shared" si="36"/>
        <v>109230449.48189074</v>
      </c>
      <c r="O289" s="6">
        <f t="shared" si="36"/>
        <v>105561064.12345535</v>
      </c>
      <c r="P289" s="6">
        <f t="shared" si="36"/>
        <v>254977615.93781745</v>
      </c>
      <c r="Q289" s="6">
        <f t="shared" si="36"/>
        <v>246293574.35573629</v>
      </c>
      <c r="R289" s="6">
        <f t="shared" si="36"/>
        <v>239620954.37447169</v>
      </c>
      <c r="S289" s="6">
        <f t="shared" si="36"/>
        <v>233082251.14527538</v>
      </c>
      <c r="T289" s="6">
        <f t="shared" si="36"/>
        <v>226674412.44636792</v>
      </c>
      <c r="U289" s="6">
        <f t="shared" si="36"/>
        <v>220394457.17410263</v>
      </c>
      <c r="V289" s="6">
        <f t="shared" si="36"/>
        <v>214239473.67179197</v>
      </c>
      <c r="W289" s="6">
        <f t="shared" si="36"/>
        <v>213354826.52596253</v>
      </c>
      <c r="X289" s="6">
        <f t="shared" si="36"/>
        <v>212472202.95470268</v>
      </c>
      <c r="Y289" s="6">
        <f t="shared" si="36"/>
        <v>211591598.32921308</v>
      </c>
      <c r="Z289" s="6">
        <f t="shared" si="36"/>
        <v>337140812.8500523</v>
      </c>
      <c r="AA289" s="6">
        <f t="shared" si="36"/>
        <v>335738283.92522258</v>
      </c>
      <c r="AB289" s="6">
        <f t="shared" si="36"/>
        <v>334338963.19687968</v>
      </c>
      <c r="AC289" s="6">
        <f t="shared" si="36"/>
        <v>332942843.32647651</v>
      </c>
      <c r="AD289" s="6">
        <f t="shared" si="36"/>
        <v>331549916.99225217</v>
      </c>
      <c r="AE289" s="6">
        <f t="shared" si="36"/>
        <v>330160176.88919419</v>
      </c>
      <c r="AF289" s="6">
        <f t="shared" si="36"/>
        <v>328773615.72899956</v>
      </c>
      <c r="AG289" s="6">
        <f t="shared" si="36"/>
        <v>327390226.2400369</v>
      </c>
      <c r="AH289" s="6">
        <f t="shared" si="36"/>
        <v>326010001.16730815</v>
      </c>
      <c r="AI289" s="6">
        <f t="shared" si="36"/>
        <v>324632933.27241105</v>
      </c>
      <c r="AJ289" s="6">
        <f t="shared" si="36"/>
        <v>0</v>
      </c>
      <c r="AK289" s="6">
        <f t="shared" si="36"/>
        <v>0</v>
      </c>
      <c r="AL289" s="6">
        <f t="shared" si="36"/>
        <v>0</v>
      </c>
      <c r="AM289" s="6">
        <f t="shared" si="36"/>
        <v>0</v>
      </c>
      <c r="AN289" s="6">
        <f t="shared" si="36"/>
        <v>0</v>
      </c>
      <c r="AO289" s="6">
        <f t="shared" si="36"/>
        <v>0</v>
      </c>
      <c r="AP289" s="64">
        <f t="shared" si="36"/>
        <v>0</v>
      </c>
    </row>
    <row r="290" spans="1:42" ht="15" customHeight="1" x14ac:dyDescent="0.35">
      <c r="A290" s="51"/>
      <c r="B290" s="28"/>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4"/>
    </row>
    <row r="291" spans="1:42" ht="15" customHeight="1" x14ac:dyDescent="0.35">
      <c r="A291" s="51" t="s">
        <v>344</v>
      </c>
      <c r="B291" s="28"/>
      <c r="C291" s="161"/>
      <c r="D291" s="161"/>
      <c r="E291" s="161"/>
      <c r="F291" s="6">
        <f>(SUM($C$289:F289)*$B$266/$B$268)+(SUM($C$289:F289)*$B$267/$B$269)</f>
        <v>3851280.3006237466</v>
      </c>
      <c r="G291" s="6">
        <f>(SUM($C$289:G289)*$B$266/$B$268)+(SUM($C$289:G289)*$B$267/$B$269)</f>
        <v>7693751.0403810106</v>
      </c>
      <c r="H291" s="6">
        <f>(SUM($C$289:H289)*$B$266/$B$268)+(SUM($C$289:H289)*$B$267/$B$269)</f>
        <v>11304158.382538052</v>
      </c>
      <c r="I291" s="6">
        <f>(SUM($C$289:I289)*$B$266/$B$268)+(SUM($C$289:I289)*$B$267/$B$269)</f>
        <v>14695539.9643181</v>
      </c>
      <c r="J291" s="6">
        <f>(SUM($C$289:J289)*$B$266/$B$268)+(SUM($C$289:J289)*$B$267/$B$269)</f>
        <v>17880169.301554825</v>
      </c>
      <c r="K291" s="6">
        <f>(SUM($C$289:K289)*$B$266/$B$268)+(SUM($C$289:K289)*$B$267/$B$269)</f>
        <v>20869600.888707291</v>
      </c>
      <c r="L291" s="6">
        <f>(SUM($C$289:L289)*$B$266/$B$268)+(SUM($C$289:L289)*$B$267/$B$269)</f>
        <v>23674712.624514848</v>
      </c>
      <c r="M291" s="6">
        <f>(SUM($C$289:M289)*$B$266/$B$268)+(SUM($C$289:M289)*$B$267/$B$269)</f>
        <v>26386766.905102815</v>
      </c>
      <c r="N291" s="6">
        <f>(SUM($C$289:N289)*$B$266/$B$268)+(SUM($C$289:N289)*$B$267/$B$269)</f>
        <v>29008297.692668192</v>
      </c>
      <c r="O291" s="6">
        <f>(SUM($C$289:O289)*$B$266/$B$268)+(SUM($C$289:O289)*$B$267/$B$269)</f>
        <v>31541763.231631119</v>
      </c>
      <c r="P291" s="6">
        <f>(SUM($C$289:P289)*$B$266/$B$268)+(SUM($C$289:P289)*$B$267/$B$269)</f>
        <v>37661226.014138743</v>
      </c>
      <c r="Q291" s="6">
        <f>(SUM($C$289:Q289)*$B$266/$B$268)+(SUM($C$289:Q289)*$B$267/$B$269)</f>
        <v>43572271.798676401</v>
      </c>
      <c r="R291" s="6">
        <f>(SUM($C$289:R289)*$B$266/$B$268)+(SUM($C$289:R289)*$B$267/$B$269)</f>
        <v>49323174.703663729</v>
      </c>
      <c r="S291" s="6">
        <f>(SUM($C$289:S289)*$B$266/$B$268)+(SUM($C$289:S289)*$B$267/$B$269)</f>
        <v>54917148.731150344</v>
      </c>
      <c r="T291" s="6">
        <f>(SUM($C$289:T289)*$B$266/$B$268)+(SUM($C$289:T289)*$B$267/$B$269)</f>
        <v>60357334.629863165</v>
      </c>
      <c r="U291" s="6">
        <f>(SUM($C$289:U289)*$B$266/$B$268)+(SUM($C$289:U289)*$B$267/$B$269)</f>
        <v>65646801.602041632</v>
      </c>
      <c r="V291" s="6">
        <f>(SUM($C$289:V289)*$B$266/$B$268)+(SUM($C$289:V289)*$B$267/$B$269)</f>
        <v>70788548.970164642</v>
      </c>
      <c r="W291" s="6">
        <f>(SUM($C$289:W289)*$B$266/$B$268)+(SUM($C$289:W289)*$B$267/$B$269)</f>
        <v>75909064.806787744</v>
      </c>
      <c r="X291" s="6">
        <f>(SUM($C$289:X289)*$B$266/$B$268)+(SUM($C$289:X289)*$B$267/$B$269)</f>
        <v>81008397.677700609</v>
      </c>
      <c r="Y291" s="6">
        <f>(SUM($C$289:Y289)*$B$266/$B$268)+(SUM($C$289:Y289)*$B$267/$B$269)</f>
        <v>86086596.037601724</v>
      </c>
      <c r="Z291" s="6">
        <f>(SUM($C$289:Z289)*$B$266/$B$268)+(SUM($C$289:Z289)*$B$267/$B$269)</f>
        <v>94177975.546002984</v>
      </c>
      <c r="AA291" s="6">
        <f>(SUM($C$289:AA289)*$B$266/$B$268)+(SUM($C$289:AA289)*$B$267/$B$269)</f>
        <v>102235694.36020832</v>
      </c>
      <c r="AB291" s="6">
        <f>(SUM($C$289:AB289)*$B$266/$B$268)+(SUM($C$289:AB289)*$B$267/$B$269)</f>
        <v>110259829.47693342</v>
      </c>
      <c r="AC291" s="6">
        <f>(SUM($C$289:AC289)*$B$266/$B$268)+(SUM($C$289:AC289)*$B$267/$B$269)</f>
        <v>118250457.71676886</v>
      </c>
      <c r="AD291" s="6">
        <f>(SUM($C$289:AD289)*$B$266/$B$268)+(SUM($C$289:AD289)*$B$267/$B$269)</f>
        <v>126207655.72458291</v>
      </c>
      <c r="AE291" s="6">
        <f>(SUM($C$289:AE289)*$B$266/$B$268)+(SUM($C$289:AE289)*$B$267/$B$269)</f>
        <v>134131499.96992357</v>
      </c>
      <c r="AF291" s="6">
        <f>(SUM($C$289:AF289)*$B$266/$B$268)+(SUM($C$289:AF289)*$B$267/$B$269)</f>
        <v>142022066.74741954</v>
      </c>
      <c r="AG291" s="6">
        <f>(SUM($C$289:AG289)*$B$266/$B$268)+(SUM($C$289:AG289)*$B$267/$B$269)</f>
        <v>149879432.17718044</v>
      </c>
      <c r="AH291" s="6">
        <f>(SUM($C$289:AH289)*$B$266/$B$268)+(SUM($C$289:AH289)*$B$267/$B$269)</f>
        <v>157703672.20519584</v>
      </c>
      <c r="AI291" s="6">
        <f>(SUM($C$289:AI289)*$B$266/$B$268)+(SUM($C$289:AI289)*$B$267/$B$269)</f>
        <v>165494862.60373372</v>
      </c>
      <c r="AJ291" s="6">
        <f>(SUM($C$289:AJ289)*$B$266/$B$268)+(SUM($C$289:AJ289)*$B$267/$B$269)</f>
        <v>165494862.60373372</v>
      </c>
      <c r="AK291" s="6">
        <f>(SUM($C$289:AK289)*$B$266/$B$268)+(SUM($C$289:AK289)*$B$267/$B$269)</f>
        <v>165494862.60373372</v>
      </c>
      <c r="AL291" s="6">
        <f>(SUM($C$289:AL289)*$B$266/$B$268)+(SUM($C$289:AL289)*$B$267/$B$269)</f>
        <v>165494862.60373372</v>
      </c>
      <c r="AM291" s="6">
        <f>(SUM($C$289:AM289)*$B$266/$B$268)+(SUM($C$289:AM289)*$B$267/$B$269)</f>
        <v>165494862.60373372</v>
      </c>
      <c r="AN291" s="6">
        <f>(SUM($C$289:AN289)*$B$266/$B$268)+(SUM($C$289:AN289)*$B$267/$B$269)</f>
        <v>165494862.60373372</v>
      </c>
      <c r="AO291" s="6">
        <f>(SUM($C$289:AO289)*$B$266/$B$268)+(SUM($C$289:AO289)*$B$267/$B$269)</f>
        <v>165494862.60373372</v>
      </c>
      <c r="AP291" s="64">
        <f>(SUM($C$289:AP289)*$B$266/$B$268)+(SUM($C$289:AP289)*$B$267/$B$269)</f>
        <v>165494862.60373372</v>
      </c>
    </row>
    <row r="292" spans="1:42" ht="15" customHeight="1" x14ac:dyDescent="0.35">
      <c r="A292" s="66"/>
      <c r="B292" s="28"/>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4"/>
    </row>
    <row r="293" spans="1:42" ht="15" customHeight="1" x14ac:dyDescent="0.35">
      <c r="A293" s="51" t="s">
        <v>345</v>
      </c>
      <c r="B293" s="28"/>
      <c r="C293" s="157"/>
      <c r="D293" s="157"/>
      <c r="E293" s="157"/>
      <c r="F293" s="1">
        <f>(SUM($C$289:F289)*$B$275)</f>
        <v>1347737.9636960658</v>
      </c>
      <c r="G293" s="1">
        <f>(SUM($C$289:G289)*$B$275)</f>
        <v>2692393.0617743456</v>
      </c>
      <c r="H293" s="1">
        <f>(SUM($C$289:H289)*$B$275)</f>
        <v>3955838.6330156773</v>
      </c>
      <c r="I293" s="1">
        <f>(SUM($C$289:I289)*$B$275)</f>
        <v>5142637.1390616605</v>
      </c>
      <c r="J293" s="1">
        <f>(SUM($C$289:J289)*$B$275)</f>
        <v>6257083.6407611184</v>
      </c>
      <c r="K293" s="1">
        <f>(SUM($C$289:K289)*$B$275)</f>
        <v>7303221.5807144996</v>
      </c>
      <c r="L293" s="1">
        <f>(SUM($C$289:L289)*$B$275)</f>
        <v>8284857.6299381619</v>
      </c>
      <c r="M293" s="1">
        <f>(SUM($C$289:M289)*$B$275)</f>
        <v>9233928.6474283319</v>
      </c>
      <c r="N293" s="1">
        <f>(SUM($C$289:N289)*$B$275)</f>
        <v>10151321.381690672</v>
      </c>
      <c r="O293" s="1">
        <f>(SUM($C$289:O289)*$B$275)</f>
        <v>11037896.084140413</v>
      </c>
      <c r="P293" s="1">
        <f>(SUM($C$289:P289)*$B$275)</f>
        <v>13179374.155231459</v>
      </c>
      <c r="Q293" s="1">
        <f>(SUM($C$289:Q289)*$B$275)</f>
        <v>15247917.649112381</v>
      </c>
      <c r="R293" s="1">
        <f>(SUM($C$289:R289)*$B$275)</f>
        <v>17260419.873197734</v>
      </c>
      <c r="S293" s="1">
        <f>(SUM($C$289:S289)*$B$275)</f>
        <v>19218005.552835867</v>
      </c>
      <c r="T293" s="1">
        <f>(SUM($C$289:T289)*$B$275)</f>
        <v>21121773.778709173</v>
      </c>
      <c r="U293" s="1">
        <f>(SUM($C$289:U289)*$B$275)</f>
        <v>22972798.604133286</v>
      </c>
      <c r="V293" s="1">
        <f>(SUM($C$289:V289)*$B$275)</f>
        <v>24772129.62832059</v>
      </c>
      <c r="W293" s="1">
        <f>(SUM($C$289:W289)*$B$275)</f>
        <v>26564030.774961662</v>
      </c>
      <c r="X293" s="1">
        <f>(SUM($C$289:X289)*$B$275)</f>
        <v>28348519.03943295</v>
      </c>
      <c r="Y293" s="1">
        <f>(SUM($C$289:Y289)*$B$275)</f>
        <v>30125611.378235027</v>
      </c>
      <c r="Z293" s="1">
        <f>(SUM($C$289:Z289)*$B$275)</f>
        <v>32957152.707589481</v>
      </c>
      <c r="AA293" s="1">
        <f>(SUM($C$289:AA289)*$B$275)</f>
        <v>35776914.630639791</v>
      </c>
      <c r="AB293" s="1">
        <f>(SUM($C$289:AB289)*$B$275)</f>
        <v>38584924.092035189</v>
      </c>
      <c r="AC293" s="1">
        <f>(SUM($C$289:AC289)*$B$275)</f>
        <v>41381207.974790722</v>
      </c>
      <c r="AD293" s="1">
        <f>(SUM($C$289:AD289)*$B$275)</f>
        <v>44165793.100428246</v>
      </c>
      <c r="AE293" s="1">
        <f>(SUM($C$289:AE289)*$B$275)</f>
        <v>46938706.229117073</v>
      </c>
      <c r="AF293" s="1">
        <f>(SUM($C$289:AF289)*$B$275)</f>
        <v>49699974.059814289</v>
      </c>
      <c r="AG293" s="1">
        <f>(SUM($C$289:AG289)*$B$275)</f>
        <v>52449623.230404839</v>
      </c>
      <c r="AH293" s="1">
        <f>(SUM($C$289:AH289)*$B$275)</f>
        <v>55187680.31784115</v>
      </c>
      <c r="AI293" s="1">
        <f>(SUM($C$289:AI289)*$B$275)</f>
        <v>57914171.838282585</v>
      </c>
      <c r="AJ293" s="1">
        <f>(SUM($C$289:AJ289)*$B$275)</f>
        <v>57914171.838282585</v>
      </c>
      <c r="AK293" s="1">
        <f>(SUM($C$289:AK289)*$B$275)</f>
        <v>57914171.838282585</v>
      </c>
      <c r="AL293" s="1">
        <f>(SUM($C$289:AL289)*$B$275)</f>
        <v>57914171.838282585</v>
      </c>
      <c r="AM293" s="1">
        <f>(SUM($C$289:AM289)*$B$275)</f>
        <v>57914171.838282585</v>
      </c>
      <c r="AN293" s="1">
        <f>(SUM($C$289:AN289)*$B$275)</f>
        <v>57914171.838282585</v>
      </c>
      <c r="AO293" s="1">
        <f>(SUM($C$289:AO289)*$B$275)</f>
        <v>57914171.838282585</v>
      </c>
      <c r="AP293" s="65">
        <f>(SUM($C$289:AP289)*$B$275)</f>
        <v>57914171.838282585</v>
      </c>
    </row>
    <row r="294" spans="1:42" ht="15" customHeight="1" thickBot="1" x14ac:dyDescent="0.4">
      <c r="A294" s="67"/>
      <c r="B294" s="23"/>
      <c r="C294" s="12"/>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4"/>
    </row>
    <row r="295" spans="1:42" ht="15" customHeight="1" x14ac:dyDescent="0.35">
      <c r="A295" s="15" t="s">
        <v>346</v>
      </c>
      <c r="B295" s="32"/>
      <c r="AP295" s="30"/>
    </row>
    <row r="296" spans="1:42" ht="15" customHeight="1" x14ac:dyDescent="0.35">
      <c r="A296" s="17"/>
      <c r="B296" s="28"/>
      <c r="AP296" s="30"/>
    </row>
    <row r="297" spans="1:42" ht="15" customHeight="1" x14ac:dyDescent="0.35">
      <c r="A297" s="17" t="s">
        <v>347</v>
      </c>
      <c r="B297" s="255">
        <f>C250</f>
        <v>30</v>
      </c>
      <c r="AP297" s="30"/>
    </row>
    <row r="298" spans="1:42" ht="15" customHeight="1" x14ac:dyDescent="0.35">
      <c r="A298" s="17" t="s">
        <v>348</v>
      </c>
      <c r="B298" s="258">
        <f>B104</f>
        <v>5.0000000000000001E-3</v>
      </c>
      <c r="AP298" s="30"/>
    </row>
    <row r="299" spans="1:42" ht="15" customHeight="1" thickBot="1" x14ac:dyDescent="0.4">
      <c r="A299" s="17"/>
      <c r="B299" s="23"/>
      <c r="AP299" s="30"/>
    </row>
    <row r="300" spans="1:42" ht="15" customHeight="1" x14ac:dyDescent="0.35">
      <c r="A300" s="15" t="s">
        <v>349</v>
      </c>
      <c r="B300" s="32"/>
      <c r="C300" s="34"/>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6"/>
    </row>
    <row r="301" spans="1:42" ht="15" customHeight="1" x14ac:dyDescent="0.35">
      <c r="A301" s="17"/>
      <c r="B301" s="51"/>
      <c r="P301" s="39"/>
      <c r="AP301" s="30"/>
    </row>
    <row r="302" spans="1:42" ht="15" customHeight="1" thickBot="1" x14ac:dyDescent="0.4">
      <c r="A302" s="18" t="s">
        <v>350</v>
      </c>
      <c r="B302" s="265">
        <f>Data!BV80</f>
        <v>364799.24704367667</v>
      </c>
      <c r="C302" s="99">
        <f t="shared" ref="C302:AP302" si="37">$B$302*C28</f>
        <v>378381.6266266412</v>
      </c>
      <c r="D302" s="69">
        <f t="shared" si="37"/>
        <v>385361.29537062079</v>
      </c>
      <c r="E302" s="69">
        <f t="shared" si="37"/>
        <v>392469.71184532397</v>
      </c>
      <c r="F302" s="69">
        <f t="shared" si="37"/>
        <v>399709.25094543048</v>
      </c>
      <c r="G302" s="69">
        <f t="shared" si="37"/>
        <v>407082.33137318626</v>
      </c>
      <c r="H302" s="69">
        <f t="shared" si="37"/>
        <v>414591.41644648282</v>
      </c>
      <c r="I302" s="69">
        <f t="shared" si="37"/>
        <v>422239.01492184168</v>
      </c>
      <c r="J302" s="69">
        <f t="shared" si="37"/>
        <v>430027.68183258112</v>
      </c>
      <c r="K302" s="69">
        <f t="shared" si="37"/>
        <v>437960.01934244245</v>
      </c>
      <c r="L302" s="69">
        <f t="shared" si="37"/>
        <v>446038.67761496303</v>
      </c>
      <c r="M302" s="69">
        <f t="shared" si="37"/>
        <v>454266.35569888598</v>
      </c>
      <c r="N302" s="69">
        <f t="shared" si="37"/>
        <v>462645.80242990179</v>
      </c>
      <c r="O302" s="69">
        <f t="shared" si="37"/>
        <v>471179.81734902348</v>
      </c>
      <c r="P302" s="69">
        <f t="shared" si="37"/>
        <v>479871.25163790357</v>
      </c>
      <c r="Q302" s="69">
        <f t="shared" si="37"/>
        <v>488723.0090714015</v>
      </c>
      <c r="R302" s="69">
        <f t="shared" si="37"/>
        <v>497738.0469877249</v>
      </c>
      <c r="S302" s="69">
        <f t="shared" si="37"/>
        <v>506919.37727646425</v>
      </c>
      <c r="T302" s="69">
        <f t="shared" si="37"/>
        <v>516270.06738485384</v>
      </c>
      <c r="U302" s="69">
        <f t="shared" si="37"/>
        <v>525793.24134259427</v>
      </c>
      <c r="V302" s="69">
        <f t="shared" si="37"/>
        <v>535492.0808055785</v>
      </c>
      <c r="W302" s="69">
        <f t="shared" si="37"/>
        <v>545369.82611887087</v>
      </c>
      <c r="X302" s="69">
        <f t="shared" si="37"/>
        <v>555429.77739929454</v>
      </c>
      <c r="Y302" s="69">
        <f t="shared" si="37"/>
        <v>565675.29563798697</v>
      </c>
      <c r="Z302" s="69">
        <f t="shared" si="37"/>
        <v>576109.80382329493</v>
      </c>
      <c r="AA302" s="69">
        <f t="shared" si="37"/>
        <v>586736.78808438149</v>
      </c>
      <c r="AB302" s="69">
        <f t="shared" si="37"/>
        <v>597559.79885592824</v>
      </c>
      <c r="AC302" s="69">
        <f t="shared" si="37"/>
        <v>608582.45206432207</v>
      </c>
      <c r="AD302" s="69">
        <f t="shared" si="37"/>
        <v>619808.43033572251</v>
      </c>
      <c r="AE302" s="69">
        <f t="shared" si="37"/>
        <v>631241.48422641226</v>
      </c>
      <c r="AF302" s="69">
        <f t="shared" si="37"/>
        <v>642885.43347584503</v>
      </c>
      <c r="AG302" s="69">
        <f t="shared" si="37"/>
        <v>654744.16828280385</v>
      </c>
      <c r="AH302" s="69">
        <f t="shared" si="37"/>
        <v>666821.65060510382</v>
      </c>
      <c r="AI302" s="69">
        <f t="shared" si="37"/>
        <v>679121.9154832653</v>
      </c>
      <c r="AJ302" s="69">
        <f t="shared" si="37"/>
        <v>691649.07238860626</v>
      </c>
      <c r="AK302" s="69">
        <f t="shared" si="37"/>
        <v>704407.30659620068</v>
      </c>
      <c r="AL302" s="69">
        <f t="shared" si="37"/>
        <v>717400.88058316289</v>
      </c>
      <c r="AM302" s="69">
        <f t="shared" si="37"/>
        <v>730634.13545272464</v>
      </c>
      <c r="AN302" s="69">
        <f t="shared" si="37"/>
        <v>744111.49238458171</v>
      </c>
      <c r="AO302" s="69">
        <f t="shared" si="37"/>
        <v>757837.45411199203</v>
      </c>
      <c r="AP302" s="76">
        <f t="shared" si="37"/>
        <v>771816.60642612318</v>
      </c>
    </row>
    <row r="303" spans="1:42" ht="15" customHeight="1" x14ac:dyDescent="0.35">
      <c r="A303" s="73"/>
      <c r="B303" s="32"/>
      <c r="C303" s="237"/>
      <c r="D303" s="74"/>
      <c r="E303" s="74"/>
      <c r="F303" s="74"/>
      <c r="G303" s="74"/>
      <c r="H303" s="74"/>
      <c r="I303" s="74"/>
      <c r="J303" s="74"/>
      <c r="K303" s="74"/>
      <c r="L303" s="74"/>
      <c r="M303" s="74"/>
      <c r="N303" s="74"/>
      <c r="O303" s="74"/>
      <c r="P303" s="74"/>
      <c r="Q303" s="74"/>
      <c r="R303" s="74"/>
      <c r="S303" s="74"/>
      <c r="T303" s="74"/>
      <c r="U303" s="74"/>
      <c r="V303" s="74"/>
      <c r="W303" s="74"/>
      <c r="X303" s="74"/>
      <c r="Y303" s="74"/>
      <c r="Z303" s="74"/>
      <c r="AA303" s="74"/>
      <c r="AB303" s="74"/>
      <c r="AC303" s="74"/>
      <c r="AD303" s="74"/>
      <c r="AE303" s="74"/>
      <c r="AF303" s="74"/>
      <c r="AG303" s="74"/>
      <c r="AH303" s="75"/>
      <c r="AI303" s="75"/>
      <c r="AJ303" s="75"/>
      <c r="AK303" s="75"/>
      <c r="AL303" s="75"/>
      <c r="AM303" s="75"/>
      <c r="AN303" s="75"/>
      <c r="AO303" s="75"/>
      <c r="AP303" s="36"/>
    </row>
    <row r="304" spans="1:42" ht="15" customHeight="1" x14ac:dyDescent="0.35">
      <c r="A304" s="17" t="s">
        <v>351</v>
      </c>
      <c r="B304" s="28"/>
      <c r="C304" s="196"/>
      <c r="AP304" s="30"/>
    </row>
    <row r="305" spans="1:42" ht="15" customHeight="1" x14ac:dyDescent="0.35">
      <c r="A305" s="17"/>
      <c r="B305" s="28" t="s">
        <v>546</v>
      </c>
      <c r="C305" s="196"/>
      <c r="AP305" s="30"/>
    </row>
    <row r="306" spans="1:42" ht="15" customHeight="1" x14ac:dyDescent="0.35">
      <c r="A306" s="17"/>
      <c r="B306" s="28" t="s">
        <v>544</v>
      </c>
      <c r="C306" s="196"/>
      <c r="AP306" s="30"/>
    </row>
    <row r="307" spans="1:42" ht="15" customHeight="1" x14ac:dyDescent="0.35">
      <c r="A307" s="17"/>
      <c r="B307" s="28" t="s">
        <v>545</v>
      </c>
      <c r="C307" s="196"/>
      <c r="AP307" s="30"/>
    </row>
    <row r="308" spans="1:42" ht="15" customHeight="1" x14ac:dyDescent="0.35">
      <c r="A308" s="17"/>
      <c r="B308" s="28"/>
      <c r="C308" s="196"/>
      <c r="AP308" s="30"/>
    </row>
    <row r="309" spans="1:42" ht="15" customHeight="1" x14ac:dyDescent="0.35">
      <c r="A309" s="17"/>
      <c r="B309" s="28"/>
      <c r="C309" s="196"/>
      <c r="AP309" s="30"/>
    </row>
    <row r="310" spans="1:42" ht="15" customHeight="1" x14ac:dyDescent="0.35">
      <c r="A310" s="17"/>
      <c r="B310" s="28" t="s">
        <v>352</v>
      </c>
      <c r="C310" s="196"/>
      <c r="AP310" s="30"/>
    </row>
    <row r="311" spans="1:42" ht="15" customHeight="1" x14ac:dyDescent="0.35">
      <c r="A311" s="17"/>
      <c r="B311" s="28" t="s">
        <v>221</v>
      </c>
      <c r="C311" s="196"/>
      <c r="AP311" s="30"/>
    </row>
    <row r="312" spans="1:42" ht="15" customHeight="1" x14ac:dyDescent="0.35">
      <c r="A312" s="17"/>
      <c r="B312" s="28"/>
      <c r="C312" s="196"/>
      <c r="AP312" s="30"/>
    </row>
    <row r="313" spans="1:42" ht="15" customHeight="1" x14ac:dyDescent="0.35">
      <c r="A313" s="17"/>
      <c r="B313" s="68">
        <v>0.75</v>
      </c>
      <c r="C313" s="196"/>
      <c r="AP313" s="30"/>
    </row>
    <row r="314" spans="1:42" ht="15" customHeight="1" x14ac:dyDescent="0.35">
      <c r="A314" s="17"/>
      <c r="B314" s="68">
        <v>1</v>
      </c>
      <c r="C314" s="196"/>
      <c r="AP314" s="30"/>
    </row>
    <row r="315" spans="1:42" ht="15" customHeight="1" x14ac:dyDescent="0.35">
      <c r="A315" s="17"/>
      <c r="B315" s="28"/>
      <c r="C315" s="196"/>
      <c r="AP315" s="30"/>
    </row>
    <row r="316" spans="1:42" ht="15" customHeight="1" x14ac:dyDescent="0.35">
      <c r="A316" s="17"/>
      <c r="B316" s="28">
        <v>30</v>
      </c>
      <c r="C316" s="196"/>
      <c r="AP316" s="30"/>
    </row>
    <row r="317" spans="1:42" ht="15" customHeight="1" x14ac:dyDescent="0.35">
      <c r="A317" s="17"/>
      <c r="B317" s="28">
        <v>40</v>
      </c>
      <c r="C317" s="196"/>
      <c r="AP317" s="30"/>
    </row>
    <row r="318" spans="1:42" ht="15" customHeight="1" x14ac:dyDescent="0.35">
      <c r="A318" s="17"/>
      <c r="B318" s="28"/>
      <c r="C318" s="196"/>
      <c r="AP318" s="30"/>
    </row>
    <row r="319" spans="1:42" ht="15" customHeight="1" x14ac:dyDescent="0.35">
      <c r="A319" s="17"/>
      <c r="B319" s="28" t="s">
        <v>522</v>
      </c>
      <c r="C319" s="196"/>
      <c r="AP319" s="30"/>
    </row>
    <row r="320" spans="1:42" ht="15" customHeight="1" x14ac:dyDescent="0.35">
      <c r="A320" s="17"/>
      <c r="B320" s="28" t="s">
        <v>518</v>
      </c>
      <c r="C320" s="196"/>
      <c r="AP320" s="30"/>
    </row>
    <row r="321" spans="1:42" ht="15" customHeight="1" x14ac:dyDescent="0.35">
      <c r="A321" s="17"/>
      <c r="B321" s="28" t="s">
        <v>519</v>
      </c>
      <c r="C321" s="196"/>
      <c r="AP321" s="30"/>
    </row>
    <row r="322" spans="1:42" ht="15" customHeight="1" x14ac:dyDescent="0.35">
      <c r="A322" s="17"/>
      <c r="B322" s="28" t="s">
        <v>520</v>
      </c>
      <c r="C322" s="196"/>
      <c r="AP322" s="30"/>
    </row>
    <row r="323" spans="1:42" ht="15" customHeight="1" x14ac:dyDescent="0.35">
      <c r="A323" s="17"/>
      <c r="B323" s="28" t="s">
        <v>521</v>
      </c>
      <c r="C323" s="196"/>
      <c r="AP323" s="30"/>
    </row>
    <row r="324" spans="1:42" ht="15" customHeight="1" x14ac:dyDescent="0.35">
      <c r="A324" s="17"/>
      <c r="B324" s="28"/>
      <c r="C324" s="196"/>
      <c r="AP324" s="30"/>
    </row>
    <row r="325" spans="1:42" ht="15" customHeight="1" x14ac:dyDescent="0.35">
      <c r="B325" s="28" t="s">
        <v>227</v>
      </c>
      <c r="C325" s="196"/>
      <c r="AP325" s="30"/>
    </row>
    <row r="326" spans="1:42" ht="15" customHeight="1" x14ac:dyDescent="0.35">
      <c r="A326" s="17"/>
      <c r="B326" s="28" t="s">
        <v>353</v>
      </c>
      <c r="C326" s="196"/>
      <c r="AP326" s="30"/>
    </row>
    <row r="327" spans="1:42" ht="15" customHeight="1" x14ac:dyDescent="0.35">
      <c r="B327" s="28"/>
      <c r="C327" s="196"/>
      <c r="AP327" s="30"/>
    </row>
    <row r="328" spans="1:42" ht="15" customHeight="1" x14ac:dyDescent="0.35">
      <c r="B328" s="193">
        <v>0</v>
      </c>
      <c r="C328" s="196"/>
      <c r="AP328" s="30"/>
    </row>
    <row r="329" spans="1:42" ht="15" customHeight="1" x14ac:dyDescent="0.35">
      <c r="B329" s="193">
        <v>0.01</v>
      </c>
      <c r="C329" s="196"/>
      <c r="AP329" s="30"/>
    </row>
    <row r="330" spans="1:42" ht="15" customHeight="1" thickBot="1" x14ac:dyDescent="0.4">
      <c r="A330" s="18"/>
      <c r="B330" s="23"/>
      <c r="C330" s="18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4"/>
    </row>
    <row r="334" spans="1:42" ht="15" customHeight="1" x14ac:dyDescent="0.35">
      <c r="C334" s="40"/>
    </row>
    <row r="341" spans="3:42" ht="15" customHeight="1" x14ac:dyDescent="0.35">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row>
    <row r="344" spans="3:42" ht="15" customHeight="1" x14ac:dyDescent="0.35">
      <c r="C344" s="41"/>
    </row>
    <row r="347" spans="3:42" ht="15" customHeight="1" x14ac:dyDescent="0.35">
      <c r="C347" s="38"/>
    </row>
    <row r="350" spans="3:42" ht="15" customHeight="1" x14ac:dyDescent="0.35">
      <c r="C350" s="40"/>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c r="AF350" s="31"/>
      <c r="AG350" s="31"/>
      <c r="AH350" s="31"/>
      <c r="AI350" s="31"/>
      <c r="AJ350" s="31"/>
      <c r="AK350" s="31"/>
      <c r="AL350" s="31"/>
      <c r="AM350" s="31"/>
      <c r="AN350" s="31"/>
      <c r="AO350" s="31"/>
      <c r="AP350" s="31"/>
    </row>
    <row r="351" spans="3:42" ht="15" customHeight="1" x14ac:dyDescent="0.35">
      <c r="C351" s="40"/>
    </row>
    <row r="354" spans="3:12" ht="15" customHeight="1" x14ac:dyDescent="0.35">
      <c r="L354" s="4"/>
    </row>
    <row r="362" spans="3:12" ht="15" customHeight="1" x14ac:dyDescent="0.35">
      <c r="C362" s="42"/>
    </row>
    <row r="363" spans="3:12" ht="15" customHeight="1" x14ac:dyDescent="0.35">
      <c r="C363" s="42"/>
    </row>
    <row r="364" spans="3:12" ht="15" customHeight="1" x14ac:dyDescent="0.35">
      <c r="C364" s="40"/>
    </row>
    <row r="365" spans="3:12" ht="15" customHeight="1" x14ac:dyDescent="0.35">
      <c r="C365" s="40"/>
    </row>
    <row r="367" spans="3:12" ht="15" customHeight="1" x14ac:dyDescent="0.35">
      <c r="C367" s="43"/>
    </row>
    <row r="368" spans="3:12" ht="15" customHeight="1" x14ac:dyDescent="0.35">
      <c r="C368" s="42"/>
    </row>
    <row r="369" spans="3:3" ht="15" customHeight="1" x14ac:dyDescent="0.35">
      <c r="C369" s="42"/>
    </row>
    <row r="374" spans="3:3" ht="15" customHeight="1" x14ac:dyDescent="0.35">
      <c r="C374" s="44"/>
    </row>
    <row r="383" spans="3:3" ht="15" customHeight="1" x14ac:dyDescent="0.35">
      <c r="C383" s="40"/>
    </row>
  </sheetData>
  <sheetProtection algorithmName="SHA-512" hashValue="/OAkPZ/ZPvgY6+AXjvOw/+ALVmdE5LxxDkDf3dAGKtXi0lKnLjLGvWO12dIiTv+DejTfX3yC3Nf65P2dRmtGDg==" saltValue="XY6d4UWzDpsfkbHQTeaynw==" spinCount="100000" sheet="1" objects="1" scenarios="1"/>
  <mergeCells count="1">
    <mergeCell ref="G101:H102"/>
  </mergeCells>
  <phoneticPr fontId="16" type="noConversion"/>
  <dataValidations count="9">
    <dataValidation type="list" allowBlank="1" showInputMessage="1" showErrorMessage="1" sqref="B4" xr:uid="{AFAD5032-725B-4CAD-99E4-ABC2E62D464E}">
      <formula1>$B$310:$B$311</formula1>
    </dataValidation>
    <dataValidation type="list" allowBlank="1" showInputMessage="1" showErrorMessage="1" sqref="B240" xr:uid="{17023A9E-E968-4A14-871A-44AC39F5976D}">
      <formula1>$B$305:$B$306</formula1>
    </dataValidation>
    <dataValidation type="list" allowBlank="1" showInputMessage="1" showErrorMessage="1" sqref="B6" xr:uid="{6A760544-CC97-43A0-AE2F-507D0B4CCFE8}">
      <formula1>$B$305:$B$307</formula1>
    </dataValidation>
    <dataValidation type="list" allowBlank="1" showInputMessage="1" showErrorMessage="1" sqref="B5" xr:uid="{AFC1FEAD-DEF1-448D-8F7B-176F81790FA9}">
      <formula1>$B$316:$B$317</formula1>
    </dataValidation>
    <dataValidation type="list" allowBlank="1" showInputMessage="1" showErrorMessage="1" sqref="B10" xr:uid="{9358B950-1EA8-4108-A03D-96B29591D21B}">
      <formula1>$B$313:$B$314</formula1>
    </dataValidation>
    <dataValidation type="list" allowBlank="1" showInputMessage="1" showErrorMessage="1" sqref="B3" xr:uid="{83A42C08-CB5F-43A7-95B1-BE1BA521F8E0}">
      <formula1>$B$319:$B$323</formula1>
    </dataValidation>
    <dataValidation type="list" allowBlank="1" showInputMessage="1" showErrorMessage="1" sqref="B7" xr:uid="{D2639971-3C27-4716-85F0-328D698EFDF0}">
      <formula1>$B$325:$B$326</formula1>
    </dataValidation>
    <dataValidation type="list" allowBlank="1" showInputMessage="1" showErrorMessage="1" sqref="B8" xr:uid="{80AD765C-4D1A-40BA-B132-A2F697F02BA5}">
      <formula1>$B$328:$B$329</formula1>
    </dataValidation>
    <dataValidation type="list" allowBlank="1" showInputMessage="1" showErrorMessage="1" sqref="B9" xr:uid="{585A852F-A0BA-4621-A878-0F0E692436D4}">
      <formula1>$A$55:$A$62</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50DB2-F33C-472D-A084-9F6F03045668}">
  <dimension ref="A1:AS72"/>
  <sheetViews>
    <sheetView zoomScaleNormal="100" workbookViewId="0">
      <selection sqref="A1:XFD1048576"/>
    </sheetView>
  </sheetViews>
  <sheetFormatPr defaultColWidth="12.58203125" defaultRowHeight="15.5" x14ac:dyDescent="0.35"/>
  <cols>
    <col min="1" max="1" width="41.25" style="303" customWidth="1"/>
    <col min="2" max="2" width="24.6640625" style="303" customWidth="1"/>
    <col min="3" max="4" width="23" style="303" customWidth="1"/>
    <col min="5" max="5" width="15.58203125" style="303" bestFit="1" customWidth="1"/>
    <col min="6" max="6" width="15.33203125" style="303" bestFit="1" customWidth="1"/>
    <col min="7" max="7" width="14.5" style="303" bestFit="1" customWidth="1"/>
    <col min="8" max="8" width="15.08203125" style="303" bestFit="1" customWidth="1"/>
    <col min="9" max="34" width="16.08203125" style="303" customWidth="1"/>
    <col min="35" max="37" width="15.58203125" style="303" bestFit="1" customWidth="1"/>
    <col min="38" max="45" width="12.58203125" style="303" customWidth="1"/>
    <col min="46" max="16384" width="12.58203125" style="303"/>
  </cols>
  <sheetData>
    <row r="1" spans="1:45" ht="26" x14ac:dyDescent="0.6">
      <c r="A1" s="316" t="s">
        <v>17</v>
      </c>
      <c r="D1" s="317"/>
      <c r="E1" s="318"/>
      <c r="F1" s="319"/>
      <c r="G1" s="319"/>
      <c r="H1" s="318"/>
      <c r="I1" s="319"/>
      <c r="J1" s="319"/>
      <c r="K1" s="319"/>
      <c r="L1" s="319"/>
      <c r="M1" s="319"/>
      <c r="N1" s="319"/>
      <c r="O1" s="319"/>
      <c r="P1" s="319"/>
      <c r="Q1" s="319"/>
      <c r="R1" s="319"/>
      <c r="S1" s="319"/>
      <c r="T1" s="319"/>
      <c r="U1" s="319"/>
      <c r="V1" s="319"/>
      <c r="W1" s="319"/>
      <c r="X1" s="319"/>
      <c r="Y1" s="319"/>
      <c r="Z1" s="319"/>
      <c r="AA1" s="319"/>
      <c r="AB1" s="319"/>
      <c r="AC1" s="319"/>
      <c r="AD1" s="319"/>
      <c r="AE1" s="319"/>
      <c r="AF1" s="319"/>
      <c r="AG1" s="319"/>
      <c r="AH1" s="319"/>
    </row>
    <row r="2" spans="1:45" ht="16" thickBot="1" x14ac:dyDescent="0.4"/>
    <row r="3" spans="1:45" s="327" customFormat="1" ht="21.5" thickBot="1" x14ac:dyDescent="0.55000000000000004">
      <c r="A3" s="320" t="s">
        <v>231</v>
      </c>
      <c r="B3" s="321" t="s">
        <v>354</v>
      </c>
      <c r="C3" s="322"/>
      <c r="D3" s="323"/>
      <c r="E3" s="324">
        <v>2022</v>
      </c>
      <c r="F3" s="325">
        <f t="shared" ref="F3:AR3" si="0">E3+1</f>
        <v>2023</v>
      </c>
      <c r="G3" s="325">
        <f t="shared" si="0"/>
        <v>2024</v>
      </c>
      <c r="H3" s="325">
        <f t="shared" si="0"/>
        <v>2025</v>
      </c>
      <c r="I3" s="325">
        <f t="shared" si="0"/>
        <v>2026</v>
      </c>
      <c r="J3" s="325">
        <f t="shared" si="0"/>
        <v>2027</v>
      </c>
      <c r="K3" s="325">
        <f t="shared" si="0"/>
        <v>2028</v>
      </c>
      <c r="L3" s="325">
        <f t="shared" si="0"/>
        <v>2029</v>
      </c>
      <c r="M3" s="325">
        <f t="shared" si="0"/>
        <v>2030</v>
      </c>
      <c r="N3" s="325">
        <f t="shared" si="0"/>
        <v>2031</v>
      </c>
      <c r="O3" s="325">
        <f t="shared" si="0"/>
        <v>2032</v>
      </c>
      <c r="P3" s="325">
        <f t="shared" si="0"/>
        <v>2033</v>
      </c>
      <c r="Q3" s="325">
        <f t="shared" si="0"/>
        <v>2034</v>
      </c>
      <c r="R3" s="325">
        <f t="shared" si="0"/>
        <v>2035</v>
      </c>
      <c r="S3" s="325">
        <f t="shared" si="0"/>
        <v>2036</v>
      </c>
      <c r="T3" s="325">
        <f t="shared" si="0"/>
        <v>2037</v>
      </c>
      <c r="U3" s="325">
        <f t="shared" si="0"/>
        <v>2038</v>
      </c>
      <c r="V3" s="325">
        <f t="shared" si="0"/>
        <v>2039</v>
      </c>
      <c r="W3" s="325">
        <f t="shared" si="0"/>
        <v>2040</v>
      </c>
      <c r="X3" s="325">
        <f t="shared" si="0"/>
        <v>2041</v>
      </c>
      <c r="Y3" s="325">
        <f t="shared" si="0"/>
        <v>2042</v>
      </c>
      <c r="Z3" s="325">
        <f t="shared" si="0"/>
        <v>2043</v>
      </c>
      <c r="AA3" s="325">
        <f t="shared" si="0"/>
        <v>2044</v>
      </c>
      <c r="AB3" s="325">
        <f t="shared" si="0"/>
        <v>2045</v>
      </c>
      <c r="AC3" s="325">
        <f t="shared" si="0"/>
        <v>2046</v>
      </c>
      <c r="AD3" s="325">
        <f t="shared" si="0"/>
        <v>2047</v>
      </c>
      <c r="AE3" s="325">
        <f t="shared" si="0"/>
        <v>2048</v>
      </c>
      <c r="AF3" s="325">
        <f t="shared" si="0"/>
        <v>2049</v>
      </c>
      <c r="AG3" s="325">
        <f t="shared" si="0"/>
        <v>2050</v>
      </c>
      <c r="AH3" s="325">
        <f t="shared" si="0"/>
        <v>2051</v>
      </c>
      <c r="AI3" s="325">
        <f t="shared" si="0"/>
        <v>2052</v>
      </c>
      <c r="AJ3" s="325">
        <f t="shared" si="0"/>
        <v>2053</v>
      </c>
      <c r="AK3" s="325">
        <f t="shared" si="0"/>
        <v>2054</v>
      </c>
      <c r="AL3" s="325">
        <f t="shared" si="0"/>
        <v>2055</v>
      </c>
      <c r="AM3" s="325">
        <f t="shared" si="0"/>
        <v>2056</v>
      </c>
      <c r="AN3" s="325">
        <f t="shared" si="0"/>
        <v>2057</v>
      </c>
      <c r="AO3" s="325">
        <f t="shared" si="0"/>
        <v>2058</v>
      </c>
      <c r="AP3" s="325">
        <f t="shared" si="0"/>
        <v>2059</v>
      </c>
      <c r="AQ3" s="325">
        <f t="shared" si="0"/>
        <v>2060</v>
      </c>
      <c r="AR3" s="325">
        <f t="shared" si="0"/>
        <v>2061</v>
      </c>
      <c r="AS3" s="326"/>
    </row>
    <row r="4" spans="1:45" s="336" customFormat="1" ht="21.5" thickBot="1" x14ac:dyDescent="0.55000000000000004">
      <c r="A4" s="328" t="s">
        <v>567</v>
      </c>
      <c r="B4" s="329"/>
      <c r="C4" s="330"/>
      <c r="D4" s="331"/>
      <c r="E4" s="332"/>
      <c r="F4" s="332"/>
      <c r="G4" s="332"/>
      <c r="H4" s="332"/>
      <c r="I4" s="333">
        <v>7.4999999999999997E-2</v>
      </c>
      <c r="J4" s="333">
        <v>3.5000000000000003E-2</v>
      </c>
      <c r="K4" s="333">
        <v>0.02</v>
      </c>
      <c r="L4" s="333">
        <v>1.4999999999999999E-2</v>
      </c>
      <c r="M4" s="333">
        <v>-0.03</v>
      </c>
      <c r="N4" s="333">
        <v>0.01</v>
      </c>
      <c r="O4" s="333">
        <v>1.4999999999999999E-2</v>
      </c>
      <c r="P4" s="333">
        <v>0.01</v>
      </c>
      <c r="Q4" s="333">
        <v>0.01</v>
      </c>
      <c r="R4" s="333">
        <v>0.08</v>
      </c>
      <c r="S4" s="333">
        <v>0.06</v>
      </c>
      <c r="T4" s="333">
        <v>0.05</v>
      </c>
      <c r="U4" s="333">
        <v>0.04</v>
      </c>
      <c r="V4" s="333">
        <v>0.04</v>
      </c>
      <c r="W4" s="333">
        <v>0.03</v>
      </c>
      <c r="X4" s="333">
        <v>0.03</v>
      </c>
      <c r="Y4" s="333">
        <v>0.03</v>
      </c>
      <c r="Z4" s="333">
        <v>0.03</v>
      </c>
      <c r="AA4" s="333">
        <v>0.03</v>
      </c>
      <c r="AB4" s="333">
        <v>0.06</v>
      </c>
      <c r="AC4" s="333">
        <v>5.5E-2</v>
      </c>
      <c r="AD4" s="333">
        <v>0.05</v>
      </c>
      <c r="AE4" s="333">
        <v>0.05</v>
      </c>
      <c r="AF4" s="333">
        <v>0.04</v>
      </c>
      <c r="AG4" s="333">
        <v>3.5000000000000003E-2</v>
      </c>
      <c r="AH4" s="333">
        <v>3.5000000000000003E-2</v>
      </c>
      <c r="AI4" s="333">
        <v>0.03</v>
      </c>
      <c r="AJ4" s="333">
        <v>0.02</v>
      </c>
      <c r="AK4" s="333">
        <v>0.02</v>
      </c>
      <c r="AL4" s="334">
        <v>0</v>
      </c>
      <c r="AM4" s="334">
        <v>0</v>
      </c>
      <c r="AN4" s="334">
        <v>0</v>
      </c>
      <c r="AO4" s="334">
        <v>0</v>
      </c>
      <c r="AP4" s="334">
        <v>0</v>
      </c>
      <c r="AQ4" s="334">
        <v>0</v>
      </c>
      <c r="AR4" s="334">
        <v>0</v>
      </c>
      <c r="AS4" s="335"/>
    </row>
    <row r="5" spans="1:45" s="336" customFormat="1" ht="21.5" thickBot="1" x14ac:dyDescent="0.55000000000000004">
      <c r="A5" s="337"/>
      <c r="B5" s="338"/>
      <c r="C5" s="339"/>
      <c r="D5" s="340"/>
      <c r="E5" s="341"/>
      <c r="F5" s="342"/>
      <c r="G5" s="342"/>
      <c r="H5" s="342"/>
      <c r="I5" s="343"/>
      <c r="J5" s="343"/>
      <c r="K5" s="343"/>
      <c r="L5" s="343"/>
      <c r="M5" s="343"/>
      <c r="N5" s="343"/>
      <c r="O5" s="343"/>
      <c r="P5" s="343"/>
      <c r="Q5" s="343"/>
      <c r="R5" s="343"/>
      <c r="S5" s="343"/>
      <c r="T5" s="343"/>
      <c r="U5" s="343"/>
      <c r="V5" s="343"/>
      <c r="W5" s="343"/>
      <c r="X5" s="343"/>
      <c r="Y5" s="343"/>
      <c r="Z5" s="343"/>
      <c r="AA5" s="343"/>
      <c r="AB5" s="343"/>
      <c r="AC5" s="343"/>
      <c r="AD5" s="343"/>
      <c r="AE5" s="343"/>
      <c r="AF5" s="343"/>
      <c r="AG5" s="343"/>
      <c r="AH5" s="343"/>
      <c r="AI5" s="343"/>
      <c r="AJ5" s="343"/>
      <c r="AK5" s="343"/>
      <c r="AL5" s="343"/>
      <c r="AM5" s="343"/>
      <c r="AN5" s="343"/>
      <c r="AO5" s="343"/>
      <c r="AP5" s="343"/>
      <c r="AQ5" s="343"/>
      <c r="AR5" s="344"/>
      <c r="AS5" s="344"/>
    </row>
    <row r="6" spans="1:45" ht="21" x14ac:dyDescent="0.5">
      <c r="A6" s="328" t="s">
        <v>355</v>
      </c>
      <c r="B6" s="345"/>
      <c r="C6" s="345"/>
      <c r="D6" s="345"/>
      <c r="E6" s="346"/>
      <c r="F6" s="347"/>
      <c r="G6" s="347"/>
      <c r="H6" s="347"/>
      <c r="I6" s="348">
        <f ca="1">'Debt worksheet'!G3/'Profit and Loss'!G3</f>
        <v>2.1807268591701465</v>
      </c>
      <c r="J6" s="348">
        <f ca="1">'Debt worksheet'!H3/'Profit and Loss'!H3</f>
        <v>2.3594054870404562</v>
      </c>
      <c r="K6" s="348">
        <f ca="1">'Debt worksheet'!I3/'Profit and Loss'!I3</f>
        <v>2.5186171505828843</v>
      </c>
      <c r="L6" s="348">
        <f ca="1">'Debt worksheet'!J3/'Profit and Loss'!J3</f>
        <v>2.6508498744400897</v>
      </c>
      <c r="M6" s="348">
        <f ca="1">'Debt worksheet'!K3/'Profit and Loss'!K3</f>
        <v>2.8778269233938238</v>
      </c>
      <c r="N6" s="348">
        <f ca="1">'Debt worksheet'!L3/'Profit and Loss'!L3</f>
        <v>2.9679644040812518</v>
      </c>
      <c r="O6" s="348">
        <f ca="1">'Debt worksheet'!M3/'Profit and Loss'!M3</f>
        <v>3.0166737421476113</v>
      </c>
      <c r="P6" s="348">
        <f ca="1">'Debt worksheet'!N3/'Profit and Loss'!N3</f>
        <v>3.0673790659891185</v>
      </c>
      <c r="Q6" s="348">
        <f ca="1">'Debt worksheet'!O3/'Profit and Loss'!O3</f>
        <v>3.1101635060243948</v>
      </c>
      <c r="R6" s="348">
        <f ca="1">'Debt worksheet'!P3/'Profit and Loss'!P3</f>
        <v>2.9409818849704075</v>
      </c>
      <c r="S6" s="348">
        <f ca="1">'Debt worksheet'!Q3/'Profit and Loss'!Q3</f>
        <v>3.1170939847402699</v>
      </c>
      <c r="T6" s="348">
        <f ca="1">'Debt worksheet'!R3/'Profit and Loss'!R3</f>
        <v>3.2504788908707161</v>
      </c>
      <c r="U6" s="348">
        <f ca="1">'Debt worksheet'!S3/'Profit and Loss'!S3</f>
        <v>3.3642433900000497</v>
      </c>
      <c r="V6" s="348">
        <f ca="1">'Debt worksheet'!T3/'Profit and Loss'!T3</f>
        <v>3.4396620680136336</v>
      </c>
      <c r="W6" s="348">
        <f ca="1">'Debt worksheet'!U3/'Profit and Loss'!U3</f>
        <v>3.5119229375659522</v>
      </c>
      <c r="X6" s="348">
        <f ca="1">'Debt worksheet'!V3/'Profit and Loss'!V3</f>
        <v>3.5587136614563164</v>
      </c>
      <c r="Y6" s="348">
        <f ca="1">'Debt worksheet'!W3/'Profit and Loss'!W3</f>
        <v>3.5804674943354873</v>
      </c>
      <c r="Z6" s="348">
        <f ca="1">'Debt worksheet'!X3/'Profit and Loss'!X3</f>
        <v>3.5925144144624386</v>
      </c>
      <c r="AA6" s="348">
        <f ca="1">'Debt worksheet'!Y3/'Profit and Loss'!Y3</f>
        <v>3.5947888046747991</v>
      </c>
      <c r="AB6" s="348">
        <f ca="1">'Debt worksheet'!Z3/'Profit and Loss'!Z3</f>
        <v>3.4857102996941478</v>
      </c>
      <c r="AC6" s="348">
        <f ca="1">'Debt worksheet'!AA3/'Profit and Loss'!AA3</f>
        <v>3.5811865175317048</v>
      </c>
      <c r="AD6" s="348">
        <f ca="1">'Debt worksheet'!AB3/'Profit and Loss'!AB3</f>
        <v>3.655323171902416</v>
      </c>
      <c r="AE6" s="348">
        <f ca="1">'Debt worksheet'!AC3/'Profit and Loss'!AC3</f>
        <v>3.6976224976370466</v>
      </c>
      <c r="AF6" s="348">
        <f ca="1">'Debt worksheet'!AD3/'Profit and Loss'!AD3</f>
        <v>3.7450154092303305</v>
      </c>
      <c r="AG6" s="348">
        <f ca="1">'Debt worksheet'!AE3/'Profit and Loss'!AE3</f>
        <v>3.7907927567941293</v>
      </c>
      <c r="AH6" s="348">
        <f ca="1">'Debt worksheet'!AF3/'Profit and Loss'!AF3</f>
        <v>3.8220505612235804</v>
      </c>
      <c r="AI6" s="348">
        <f ca="1">'Debt worksheet'!AG3/'Profit and Loss'!AG3</f>
        <v>3.8575040167384644</v>
      </c>
      <c r="AJ6" s="348">
        <f ca="1">'Debt worksheet'!AH3/'Profit and Loss'!AH3</f>
        <v>3.9216355249946289</v>
      </c>
      <c r="AK6" s="348">
        <f ca="1">'Debt worksheet'!AI3/'Profit and Loss'!AI3</f>
        <v>3.9868353604554976</v>
      </c>
      <c r="AL6" s="348">
        <f ca="1">'Debt worksheet'!AJ3/'Profit and Loss'!AJ3</f>
        <v>4.1339554723766687</v>
      </c>
      <c r="AM6" s="348">
        <f ca="1">'Debt worksheet'!AK3/'Profit and Loss'!AK3</f>
        <v>3.8239280347383704</v>
      </c>
      <c r="AN6" s="348">
        <f ca="1">'Debt worksheet'!AL3/'Profit and Loss'!AL3</f>
        <v>3.5118976814339233</v>
      </c>
      <c r="AO6" s="348">
        <f ca="1">'Debt worksheet'!AM3/'Profit and Loss'!AM3</f>
        <v>3.1978953296275341</v>
      </c>
      <c r="AP6" s="348">
        <f ca="1">'Debt worksheet'!AN3/'Profit and Loss'!AN3</f>
        <v>2.8819536365848339</v>
      </c>
      <c r="AQ6" s="348">
        <f ca="1">'Debt worksheet'!AO3/'Profit and Loss'!AO3</f>
        <v>2.5641070597456377</v>
      </c>
      <c r="AR6" s="349">
        <f ca="1">'Debt worksheet'!AP3/'Profit and Loss'!AP3</f>
        <v>2.2443919185023153</v>
      </c>
      <c r="AS6" s="350"/>
    </row>
    <row r="7" spans="1:45" ht="21" x14ac:dyDescent="0.5">
      <c r="A7" s="351" t="s">
        <v>356</v>
      </c>
      <c r="B7" s="352">
        <f ca="1">MIN('Price and Financial Ratios'!H7:AK7)</f>
        <v>0.14708449600001983</v>
      </c>
      <c r="C7" s="352"/>
      <c r="D7" s="352"/>
      <c r="E7" s="353"/>
      <c r="F7" s="354"/>
      <c r="G7" s="355"/>
      <c r="H7" s="355"/>
      <c r="I7" s="356">
        <f ca="1">'Cash Flow'!G5/'Debt worksheet'!G3</f>
        <v>0.16785459208270262</v>
      </c>
      <c r="J7" s="356">
        <f ca="1">'Cash Flow'!H5/'Debt worksheet'!H3</f>
        <v>0.1630644198572952</v>
      </c>
      <c r="K7" s="356">
        <f ca="1">'Cash Flow'!I5/'Debt worksheet'!I3</f>
        <v>0.15890924431338402</v>
      </c>
      <c r="L7" s="356">
        <f ca="1">'Cash Flow'!J5/'Debt worksheet'!J3</f>
        <v>0.15611159347215725</v>
      </c>
      <c r="M7" s="356">
        <f ca="1">'Cash Flow'!K5/'Debt worksheet'!K3</f>
        <v>0.15397850366742669</v>
      </c>
      <c r="N7" s="356">
        <f ca="1">'Cash Flow'!L5/'Debt worksheet'!L3</f>
        <v>0.15353568798698677</v>
      </c>
      <c r="O7" s="356">
        <f ca="1">'Cash Flow'!M5/'Debt worksheet'!M3</f>
        <v>0.15304711263355544</v>
      </c>
      <c r="P7" s="356">
        <f ca="1">'Cash Flow'!N5/'Debt worksheet'!N3</f>
        <v>0.15174856222709773</v>
      </c>
      <c r="Q7" s="356">
        <f ca="1">'Cash Flow'!O5/'Debt worksheet'!O3</f>
        <v>0.15102083124094648</v>
      </c>
      <c r="R7" s="356">
        <f ca="1">'Cash Flow'!P5/'Debt worksheet'!P3</f>
        <v>0.16761497225825789</v>
      </c>
      <c r="S7" s="356">
        <f ca="1">'Cash Flow'!Q5/'Debt worksheet'!Q3</f>
        <v>0.16325050567098123</v>
      </c>
      <c r="T7" s="356">
        <f ca="1">'Cash Flow'!R5/'Debt worksheet'!R3</f>
        <v>0.15993833096131985</v>
      </c>
      <c r="U7" s="356">
        <f ca="1">'Cash Flow'!S5/'Debt worksheet'!S3</f>
        <v>0.15687648577573807</v>
      </c>
      <c r="V7" s="356">
        <f ca="1">'Cash Flow'!T5/'Debt worksheet'!T3</f>
        <v>0.15616264114647552</v>
      </c>
      <c r="W7" s="356">
        <f ca="1">'Cash Flow'!U5/'Debt worksheet'!U3</f>
        <v>0.15464492619081713</v>
      </c>
      <c r="X7" s="356">
        <f ca="1">'Cash Flow'!V5/'Debt worksheet'!V3</f>
        <v>0.1545893889883479</v>
      </c>
      <c r="Y7" s="356">
        <f ca="1">'Cash Flow'!W5/'Debt worksheet'!W3</f>
        <v>0.15436046570654247</v>
      </c>
      <c r="Z7" s="356">
        <f ca="1">'Cash Flow'!X5/'Debt worksheet'!X3</f>
        <v>0.15467954468091444</v>
      </c>
      <c r="AA7" s="356">
        <f ca="1">'Cash Flow'!Y5/'Debt worksheet'!Y3</f>
        <v>0.15554621792681159</v>
      </c>
      <c r="AB7" s="356">
        <f ca="1">'Cash Flow'!Z5/'Debt worksheet'!Z3</f>
        <v>0.16223336969275851</v>
      </c>
      <c r="AC7" s="356">
        <f ca="1">'Cash Flow'!AA5/'Debt worksheet'!AA3</f>
        <v>0.15954659931605136</v>
      </c>
      <c r="AD7" s="356">
        <f ca="1">'Cash Flow'!AB5/'Debt worksheet'!AB3</f>
        <v>0.1577224633665591</v>
      </c>
      <c r="AE7" s="356">
        <f ca="1">'Cash Flow'!AC5/'Debt worksheet'!AC3</f>
        <v>0.15766236540985168</v>
      </c>
      <c r="AF7" s="356">
        <f ca="1">'Cash Flow'!AD5/'Debt worksheet'!AD3</f>
        <v>0.15655063194138805</v>
      </c>
      <c r="AG7" s="356">
        <f ca="1">'Cash Flow'!AE5/'Debt worksheet'!AE3</f>
        <v>0.15518332133801446</v>
      </c>
      <c r="AH7" s="356">
        <f ca="1">'Cash Flow'!AF5/'Debt worksheet'!AF3</f>
        <v>0.15460861993782965</v>
      </c>
      <c r="AI7" s="356">
        <f ca="1">'Cash Flow'!AG5/'Debt worksheet'!AG3</f>
        <v>0.15348011255556832</v>
      </c>
      <c r="AJ7" s="356">
        <f ca="1">'Cash Flow'!AH5/'Debt worksheet'!AH3</f>
        <v>0.15024784021354365</v>
      </c>
      <c r="AK7" s="356">
        <f ca="1">'Cash Flow'!AI5/'Debt worksheet'!AI3</f>
        <v>0.14708449600001983</v>
      </c>
      <c r="AL7" s="357">
        <f ca="1">'Cash Flow'!AJ5/'Debt worksheet'!AJ3</f>
        <v>0.14449977997740104</v>
      </c>
      <c r="AM7" s="357">
        <f ca="1">'Cash Flow'!AK5/'Debt worksheet'!AK3</f>
        <v>0.1590893644289488</v>
      </c>
      <c r="AN7" s="357">
        <f ca="1">'Cash Flow'!AL5/'Debt worksheet'!AL3</f>
        <v>0.1763637806372689</v>
      </c>
      <c r="AO7" s="357">
        <f ca="1">'Cash Flow'!AM5/'Debt worksheet'!AM3</f>
        <v>0.19713884515975849</v>
      </c>
      <c r="AP7" s="357">
        <f ca="1">'Cash Flow'!AN5/'Debt worksheet'!AN3</f>
        <v>0.22259817870837886</v>
      </c>
      <c r="AQ7" s="357">
        <f ca="1">'Cash Flow'!AO5/'Debt worksheet'!AO3</f>
        <v>0.25452681529833449</v>
      </c>
      <c r="AR7" s="358">
        <f ca="1">'Cash Flow'!AP5/'Debt worksheet'!AP3</f>
        <v>0.29574877130070487</v>
      </c>
      <c r="AS7" s="359"/>
    </row>
    <row r="8" spans="1:45" ht="21" x14ac:dyDescent="0.5">
      <c r="A8" s="351" t="s">
        <v>357</v>
      </c>
      <c r="B8" s="352">
        <f ca="1">MAX('Price and Financial Ratios'!H8:AK8)</f>
        <v>0.51489783839085379</v>
      </c>
      <c r="C8" s="352"/>
      <c r="D8" s="352"/>
      <c r="E8" s="353"/>
      <c r="F8" s="354"/>
      <c r="G8" s="355"/>
      <c r="H8" s="355"/>
      <c r="I8" s="357">
        <f ca="1">'Balance Sheet'!F9/'Balance Sheet'!F6</f>
        <v>0.27841530371118156</v>
      </c>
      <c r="J8" s="357">
        <f ca="1">'Balance Sheet'!G9/'Balance Sheet'!G6</f>
        <v>0.2962729250256122</v>
      </c>
      <c r="K8" s="357">
        <f ca="1">'Balance Sheet'!H9/'Balance Sheet'!H6</f>
        <v>0.31027244567449203</v>
      </c>
      <c r="L8" s="357">
        <f ca="1">'Balance Sheet'!I9/'Balance Sheet'!I6</f>
        <v>0.32118133146061351</v>
      </c>
      <c r="M8" s="357">
        <f ca="1">'Balance Sheet'!J9/'Balance Sheet'!J6</f>
        <v>0.32968929043285566</v>
      </c>
      <c r="N8" s="357">
        <f ca="1">'Balance Sheet'!K9/'Balance Sheet'!K6</f>
        <v>0.33594528371977878</v>
      </c>
      <c r="O8" s="357">
        <f ca="1">'Balance Sheet'!L9/'Balance Sheet'!L6</f>
        <v>0.34148674891894104</v>
      </c>
      <c r="P8" s="357">
        <f ca="1">'Balance Sheet'!M9/'Balance Sheet'!M6</f>
        <v>0.34651268401328528</v>
      </c>
      <c r="Q8" s="357">
        <f ca="1">'Balance Sheet'!N9/'Balance Sheet'!N6</f>
        <v>0.350995808434515</v>
      </c>
      <c r="R8" s="357">
        <f ca="1">'Balance Sheet'!O9/'Balance Sheet'!O6</f>
        <v>0.39189437179126752</v>
      </c>
      <c r="S8" s="357">
        <f ca="1">'Balance Sheet'!P9/'Balance Sheet'!P6</f>
        <v>0.41024665070618871</v>
      </c>
      <c r="T8" s="357">
        <f ca="1">'Balance Sheet'!Q9/'Balance Sheet'!Q6</f>
        <v>0.42400486155063039</v>
      </c>
      <c r="U8" s="357">
        <f ca="1">'Balance Sheet'!R9/'Balance Sheet'!R6</f>
        <v>0.43436392632746684</v>
      </c>
      <c r="V8" s="357">
        <f ca="1">'Balance Sheet'!S9/'Balance Sheet'!S6</f>
        <v>0.44143215348520443</v>
      </c>
      <c r="W8" s="357">
        <f ca="1">'Balance Sheet'!T9/'Balance Sheet'!T6</f>
        <v>0.44646937267997744</v>
      </c>
      <c r="X8" s="357">
        <f ca="1">'Balance Sheet'!U9/'Balance Sheet'!U6</f>
        <v>0.44948037252087486</v>
      </c>
      <c r="Y8" s="357">
        <f ca="1">'Balance Sheet'!V9/'Balance Sheet'!V6</f>
        <v>0.4523304584582733</v>
      </c>
      <c r="Z8" s="357">
        <f ca="1">'Balance Sheet'!W9/'Balance Sheet'!W6</f>
        <v>0.45442313826211855</v>
      </c>
      <c r="AA8" s="357">
        <f ca="1">'Balance Sheet'!X9/'Balance Sheet'!X6</f>
        <v>0.45571635233403296</v>
      </c>
      <c r="AB8" s="357">
        <f ca="1">'Balance Sheet'!Y9/'Balance Sheet'!Y6</f>
        <v>0.48270125865791985</v>
      </c>
      <c r="AC8" s="357">
        <f ca="1">'Balance Sheet'!Z9/'Balance Sheet'!Z6</f>
        <v>0.49278774234189915</v>
      </c>
      <c r="AD8" s="357">
        <f ca="1">'Balance Sheet'!AA9/'Balance Sheet'!AA6</f>
        <v>0.50001263526549777</v>
      </c>
      <c r="AE8" s="357">
        <f ca="1">'Balance Sheet'!AB9/'Balance Sheet'!AB6</f>
        <v>0.50442964351090736</v>
      </c>
      <c r="AF8" s="357">
        <f ca="1">'Balance Sheet'!AC9/'Balance Sheet'!AC6</f>
        <v>0.50732785250033352</v>
      </c>
      <c r="AG8" s="357">
        <f ca="1">'Balance Sheet'!AD9/'Balance Sheet'!AD6</f>
        <v>0.50932244164024165</v>
      </c>
      <c r="AH8" s="357">
        <f ca="1">'Balance Sheet'!AE9/'Balance Sheet'!AE6</f>
        <v>0.51036995082797765</v>
      </c>
      <c r="AI8" s="357">
        <f ca="1">'Balance Sheet'!AF9/'Balance Sheet'!AF6</f>
        <v>0.51105824783067</v>
      </c>
      <c r="AJ8" s="357">
        <f ca="1">'Balance Sheet'!AG9/'Balance Sheet'!AG6</f>
        <v>0.51259554549821906</v>
      </c>
      <c r="AK8" s="357">
        <f ca="1">'Balance Sheet'!AH9/'Balance Sheet'!AH6</f>
        <v>0.51489783839085379</v>
      </c>
      <c r="AL8" s="357">
        <f ca="1">'Balance Sheet'!AI9/'Balance Sheet'!AI6</f>
        <v>0.46145092504344498</v>
      </c>
      <c r="AM8" s="357">
        <f ca="1">'Balance Sheet'!AJ9/'Balance Sheet'!AJ6</f>
        <v>0.43355886683604344</v>
      </c>
      <c r="AN8" s="357">
        <f ca="1">'Balance Sheet'!AK9/'Balance Sheet'!AK6</f>
        <v>0.4039917048479385</v>
      </c>
      <c r="AO8" s="357">
        <f ca="1">'Balance Sheet'!AL9/'Balance Sheet'!AL6</f>
        <v>0.3726615841695608</v>
      </c>
      <c r="AP8" s="357">
        <f ca="1">'Balance Sheet'!AM9/'Balance Sheet'!AM6</f>
        <v>0.33947429999558437</v>
      </c>
      <c r="AQ8" s="357">
        <f ca="1">'Balance Sheet'!AN9/'Balance Sheet'!AN6</f>
        <v>0.3043286579173759</v>
      </c>
      <c r="AR8" s="358">
        <f ca="1">'Balance Sheet'!AO9/'Balance Sheet'!AO6</f>
        <v>0.26711575403579052</v>
      </c>
      <c r="AS8" s="359"/>
    </row>
    <row r="9" spans="1:45" ht="21.5" thickBot="1" x14ac:dyDescent="0.55000000000000004">
      <c r="A9" s="360" t="s">
        <v>358</v>
      </c>
      <c r="B9" s="361">
        <f ca="1">MIN('Price and Financial Ratios'!H9:AK9)</f>
        <v>3.5238440670633699</v>
      </c>
      <c r="C9" s="361"/>
      <c r="D9" s="361"/>
      <c r="E9" s="362"/>
      <c r="F9" s="363"/>
      <c r="G9" s="363"/>
      <c r="H9" s="363"/>
      <c r="I9" s="361">
        <f ca="1">('Cash Flow'!G5+'Profit and Loss'!G6)/('Profit and Loss'!G6)</f>
        <v>3.5452441676222892</v>
      </c>
      <c r="J9" s="361">
        <f ca="1">('Cash Flow'!H5+'Profit and Loss'!H6)/('Profit and Loss'!H6)</f>
        <v>3.5238440670633699</v>
      </c>
      <c r="K9" s="361">
        <f ca="1">('Cash Flow'!I5+'Profit and Loss'!I6)/('Profit and Loss'!I6)</f>
        <v>3.5544710540424242</v>
      </c>
      <c r="L9" s="361">
        <f ca="1">('Cash Flow'!J5+'Profit and Loss'!J6)/('Profit and Loss'!J6)</f>
        <v>3.5828634958602854</v>
      </c>
      <c r="M9" s="361">
        <f ca="1">('Cash Flow'!K5+'Profit and Loss'!K6)/('Profit and Loss'!K6)</f>
        <v>3.6049163365189152</v>
      </c>
      <c r="N9" s="361">
        <f ca="1">('Cash Flow'!L5+'Profit and Loss'!L6)/('Profit and Loss'!L6)</f>
        <v>3.6458168098406341</v>
      </c>
      <c r="O9" s="361">
        <f ca="1">('Cash Flow'!M5+'Profit and Loss'!M6)/('Profit and Loss'!M6)</f>
        <v>3.6696656665393492</v>
      </c>
      <c r="P9" s="361">
        <f ca="1">('Cash Flow'!N5+'Profit and Loss'!N6)/('Profit and Loss'!N6)</f>
        <v>3.672692189391924</v>
      </c>
      <c r="Q9" s="361">
        <f ca="1">('Cash Flow'!O5+'Profit and Loss'!O6)/('Profit and Loss'!O6)</f>
        <v>3.6836270570111025</v>
      </c>
      <c r="R9" s="361">
        <f ca="1">('Cash Flow'!P5+'Profit and Loss'!P6)/('Profit and Loss'!P6)</f>
        <v>3.774383580226703</v>
      </c>
      <c r="S9" s="361">
        <f ca="1">('Cash Flow'!Q5+'Profit and Loss'!Q6)/('Profit and Loss'!Q6)</f>
        <v>3.8221087267001512</v>
      </c>
      <c r="T9" s="361">
        <f ca="1">('Cash Flow'!R5+'Profit and Loss'!R6)/('Profit and Loss'!R6)</f>
        <v>3.8510001301047603</v>
      </c>
      <c r="U9" s="361">
        <f ca="1">('Cash Flow'!S5+'Profit and Loss'!S6)/('Profit and Loss'!S6)</f>
        <v>3.8618158914924661</v>
      </c>
      <c r="V9" s="361">
        <f ca="1">('Cash Flow'!T5+'Profit and Loss'!T6)/('Profit and Loss'!T6)</f>
        <v>3.9055785652876276</v>
      </c>
      <c r="W9" s="361">
        <f ca="1">('Cash Flow'!U5+'Profit and Loss'!U6)/('Profit and Loss'!U6)</f>
        <v>3.9202448797463094</v>
      </c>
      <c r="X9" s="361">
        <f ca="1">('Cash Flow'!V5+'Profit and Loss'!V6)/('Profit and Loss'!V6)</f>
        <v>3.9578209775629198</v>
      </c>
      <c r="Y9" s="361">
        <f ca="1">('Cash Flow'!W5+'Profit and Loss'!W6)/('Profit and Loss'!W6)</f>
        <v>3.9776808638063565</v>
      </c>
      <c r="Z9" s="361">
        <f ca="1">('Cash Flow'!X5+'Profit and Loss'!X6)/('Profit and Loss'!X6)</f>
        <v>4.0067342695966843</v>
      </c>
      <c r="AA9" s="361">
        <f ca="1">('Cash Flow'!Y5+'Profit and Loss'!Y6)/('Profit and Loss'!Y6)</f>
        <v>4.0453466550169495</v>
      </c>
      <c r="AB9" s="361">
        <f ca="1">('Cash Flow'!Z5+'Profit and Loss'!Z6)/('Profit and Loss'!Z6)</f>
        <v>4.0430693690052966</v>
      </c>
      <c r="AC9" s="361">
        <f ca="1">('Cash Flow'!AA5+'Profit and Loss'!AA6)/('Profit and Loss'!AA6)</f>
        <v>4.0519684666604947</v>
      </c>
      <c r="AD9" s="361">
        <f ca="1">('Cash Flow'!AB5+'Profit and Loss'!AB6)/('Profit and Loss'!AB6)</f>
        <v>4.0654348487746939</v>
      </c>
      <c r="AE9" s="361">
        <f ca="1">('Cash Flow'!AC5+'Profit and Loss'!AC6)/('Profit and Loss'!AC6)</f>
        <v>4.1077355296712748</v>
      </c>
      <c r="AF9" s="361">
        <f ca="1">('Cash Flow'!AD5+'Profit and Loss'!AD6)/('Profit and Loss'!AD6)</f>
        <v>4.1180221566835264</v>
      </c>
      <c r="AG9" s="361">
        <f ca="1">('Cash Flow'!AE5+'Profit and Loss'!AE6)/('Profit and Loss'!AE6)</f>
        <v>4.1166950777820492</v>
      </c>
      <c r="AH9" s="361">
        <f ca="1">('Cash Flow'!AF5+'Profit and Loss'!AF6)/('Profit and Loss'!AF6)</f>
        <v>4.1292464841349803</v>
      </c>
      <c r="AI9" s="361">
        <f ca="1">('Cash Flow'!AG5+'Profit and Loss'!AG6)/('Profit and Loss'!AG6)</f>
        <v>4.1252721074525365</v>
      </c>
      <c r="AJ9" s="361">
        <f ca="1">('Cash Flow'!AH5+'Profit and Loss'!AH6)/('Profit and Loss'!AH6)</f>
        <v>4.0699044618780311</v>
      </c>
      <c r="AK9" s="361">
        <f ca="1">('Cash Flow'!AI5+'Profit and Loss'!AI6)/('Profit and Loss'!AI6)</f>
        <v>4.0152724824230974</v>
      </c>
      <c r="AL9" s="361">
        <f ca="1">('Cash Flow'!AJ5+'Profit and Loss'!AJ6)/('Profit and Loss'!AJ6)</f>
        <v>4.3065791398467352</v>
      </c>
      <c r="AM9" s="361">
        <f ca="1">('Cash Flow'!AK5+'Profit and Loss'!AK6)/('Profit and Loss'!AK6)</f>
        <v>4.6481899138379319</v>
      </c>
      <c r="AN9" s="361">
        <f ca="1">('Cash Flow'!AL5+'Profit and Loss'!AL6)/('Profit and Loss'!AL6)</f>
        <v>5.0543519106521098</v>
      </c>
      <c r="AO9" s="361">
        <f ca="1">('Cash Flow'!AM5+'Profit and Loss'!AM6)/('Profit and Loss'!AM6)</f>
        <v>5.545253676468012</v>
      </c>
      <c r="AP9" s="361">
        <f ca="1">('Cash Flow'!AN5+'Profit and Loss'!AN6)/('Profit and Loss'!AN6)</f>
        <v>6.1504828958376248</v>
      </c>
      <c r="AQ9" s="361">
        <f ca="1">('Cash Flow'!AO5+'Profit and Loss'!AO6)/('Profit and Loss'!AO6)</f>
        <v>6.9152168704730901</v>
      </c>
      <c r="AR9" s="364">
        <f ca="1">('Cash Flow'!AP5+'Profit and Loss'!AP6)/('Profit and Loss'!AP6)</f>
        <v>7.9120478729905255</v>
      </c>
      <c r="AS9" s="365"/>
    </row>
    <row r="10" spans="1:45" x14ac:dyDescent="0.35">
      <c r="D10" s="366"/>
    </row>
    <row r="11" spans="1:45" x14ac:dyDescent="0.35">
      <c r="C11" s="304"/>
      <c r="D11" s="304"/>
      <c r="E11" s="367"/>
      <c r="F11" s="367"/>
      <c r="G11" s="367"/>
      <c r="H11" s="367"/>
      <c r="I11" s="367"/>
      <c r="J11" s="367"/>
      <c r="K11" s="367"/>
      <c r="L11" s="367"/>
      <c r="M11" s="367"/>
      <c r="N11" s="367"/>
      <c r="O11" s="367"/>
      <c r="P11" s="367"/>
      <c r="Q11" s="367"/>
      <c r="R11" s="367"/>
      <c r="S11" s="367"/>
      <c r="T11" s="367"/>
      <c r="U11" s="367"/>
      <c r="V11" s="367"/>
      <c r="W11" s="367"/>
      <c r="X11" s="367"/>
      <c r="Y11" s="367"/>
      <c r="Z11" s="367"/>
      <c r="AA11" s="367"/>
      <c r="AB11" s="367"/>
      <c r="AC11" s="367"/>
      <c r="AD11" s="367"/>
      <c r="AE11" s="367"/>
      <c r="AF11" s="367"/>
      <c r="AG11" s="367"/>
      <c r="AH11" s="367"/>
      <c r="AI11" s="367"/>
      <c r="AJ11" s="367"/>
      <c r="AK11" s="367"/>
    </row>
    <row r="12" spans="1:45" ht="21" x14ac:dyDescent="0.5">
      <c r="A12" s="368"/>
      <c r="D12" s="366"/>
      <c r="E12" s="369"/>
      <c r="F12" s="369"/>
      <c r="G12" s="369"/>
      <c r="H12" s="369"/>
      <c r="I12" s="370">
        <f>(1+I4)</f>
        <v>1.075</v>
      </c>
      <c r="J12" s="370">
        <f t="shared" ref="J12:AI12" si="1">(1+J4)</f>
        <v>1.0349999999999999</v>
      </c>
      <c r="K12" s="370">
        <f t="shared" si="1"/>
        <v>1.02</v>
      </c>
      <c r="L12" s="370">
        <f t="shared" si="1"/>
        <v>1.0149999999999999</v>
      </c>
      <c r="M12" s="370">
        <f t="shared" si="1"/>
        <v>0.97</v>
      </c>
      <c r="N12" s="370">
        <f t="shared" si="1"/>
        <v>1.01</v>
      </c>
      <c r="O12" s="370">
        <f t="shared" si="1"/>
        <v>1.0149999999999999</v>
      </c>
      <c r="P12" s="370">
        <f t="shared" si="1"/>
        <v>1.01</v>
      </c>
      <c r="Q12" s="370">
        <f t="shared" si="1"/>
        <v>1.01</v>
      </c>
      <c r="R12" s="370">
        <f t="shared" si="1"/>
        <v>1.08</v>
      </c>
      <c r="S12" s="370">
        <f t="shared" si="1"/>
        <v>1.06</v>
      </c>
      <c r="T12" s="370">
        <f t="shared" si="1"/>
        <v>1.05</v>
      </c>
      <c r="U12" s="370">
        <f t="shared" si="1"/>
        <v>1.04</v>
      </c>
      <c r="V12" s="370">
        <f t="shared" si="1"/>
        <v>1.04</v>
      </c>
      <c r="W12" s="370">
        <f t="shared" si="1"/>
        <v>1.03</v>
      </c>
      <c r="X12" s="370">
        <f t="shared" si="1"/>
        <v>1.03</v>
      </c>
      <c r="Y12" s="370">
        <f t="shared" si="1"/>
        <v>1.03</v>
      </c>
      <c r="Z12" s="370">
        <f t="shared" si="1"/>
        <v>1.03</v>
      </c>
      <c r="AA12" s="370">
        <f t="shared" si="1"/>
        <v>1.03</v>
      </c>
      <c r="AB12" s="370">
        <f t="shared" si="1"/>
        <v>1.06</v>
      </c>
      <c r="AC12" s="370">
        <f t="shared" si="1"/>
        <v>1.0549999999999999</v>
      </c>
      <c r="AD12" s="370">
        <f t="shared" si="1"/>
        <v>1.05</v>
      </c>
      <c r="AE12" s="370">
        <f t="shared" si="1"/>
        <v>1.05</v>
      </c>
      <c r="AF12" s="370">
        <f t="shared" si="1"/>
        <v>1.04</v>
      </c>
      <c r="AG12" s="370">
        <f t="shared" si="1"/>
        <v>1.0349999999999999</v>
      </c>
      <c r="AH12" s="370">
        <f t="shared" si="1"/>
        <v>1.0349999999999999</v>
      </c>
      <c r="AI12" s="370">
        <f t="shared" si="1"/>
        <v>1.03</v>
      </c>
      <c r="AJ12" s="370">
        <f>(1+AJ4)</f>
        <v>1.02</v>
      </c>
      <c r="AK12" s="370">
        <f>(1+AK4)</f>
        <v>1.02</v>
      </c>
    </row>
    <row r="13" spans="1:45" x14ac:dyDescent="0.35">
      <c r="D13" s="366"/>
      <c r="E13" s="371"/>
    </row>
    <row r="14" spans="1:45" x14ac:dyDescent="0.35">
      <c r="C14" s="304"/>
      <c r="D14" s="304"/>
      <c r="E14" s="372"/>
      <c r="F14" s="372"/>
      <c r="G14" s="372"/>
      <c r="H14" s="372"/>
      <c r="I14" s="372"/>
      <c r="J14" s="372"/>
      <c r="K14" s="372"/>
      <c r="L14" s="372"/>
      <c r="M14" s="372"/>
      <c r="N14" s="372"/>
      <c r="O14" s="372"/>
      <c r="P14" s="372"/>
      <c r="Q14" s="372"/>
      <c r="R14" s="372"/>
      <c r="S14" s="372"/>
      <c r="T14" s="372"/>
      <c r="U14" s="372"/>
      <c r="V14" s="372"/>
      <c r="W14" s="372"/>
      <c r="X14" s="372"/>
      <c r="Y14" s="372"/>
      <c r="Z14" s="372"/>
      <c r="AA14" s="372"/>
      <c r="AB14" s="372"/>
      <c r="AC14" s="372"/>
      <c r="AD14" s="372"/>
      <c r="AE14" s="372"/>
      <c r="AF14" s="373"/>
      <c r="AG14" s="373"/>
      <c r="AH14" s="373"/>
      <c r="AI14" s="373"/>
      <c r="AJ14" s="373"/>
      <c r="AK14" s="373"/>
    </row>
    <row r="15" spans="1:45" x14ac:dyDescent="0.35">
      <c r="C15" s="304"/>
      <c r="D15" s="304"/>
      <c r="E15" s="373"/>
      <c r="F15" s="373"/>
      <c r="G15" s="373"/>
      <c r="H15" s="373"/>
      <c r="I15" s="373"/>
      <c r="J15" s="373"/>
      <c r="K15" s="373"/>
      <c r="L15" s="373"/>
      <c r="M15" s="373"/>
      <c r="N15" s="373"/>
      <c r="O15" s="373"/>
      <c r="P15" s="373"/>
      <c r="Q15" s="373"/>
      <c r="R15" s="373"/>
      <c r="S15" s="373"/>
      <c r="T15" s="373"/>
      <c r="U15" s="373"/>
      <c r="V15" s="373"/>
      <c r="W15" s="373"/>
      <c r="X15" s="373"/>
      <c r="Y15" s="373"/>
      <c r="Z15" s="373"/>
      <c r="AA15" s="373"/>
      <c r="AB15" s="373"/>
      <c r="AC15" s="373"/>
      <c r="AD15" s="373"/>
      <c r="AE15" s="373"/>
      <c r="AF15" s="373"/>
      <c r="AG15" s="373"/>
      <c r="AH15" s="373"/>
      <c r="AI15" s="373"/>
      <c r="AJ15" s="373"/>
      <c r="AK15" s="373"/>
    </row>
    <row r="16" spans="1:45" x14ac:dyDescent="0.35">
      <c r="E16" s="371"/>
    </row>
    <row r="17" spans="5:14" x14ac:dyDescent="0.35">
      <c r="E17" s="371"/>
    </row>
    <row r="18" spans="5:14" x14ac:dyDescent="0.35">
      <c r="E18" s="371"/>
    </row>
    <row r="19" spans="5:14" x14ac:dyDescent="0.35">
      <c r="E19" s="371"/>
    </row>
    <row r="20" spans="5:14" ht="16" thickBot="1" x14ac:dyDescent="0.4">
      <c r="N20" s="308"/>
    </row>
    <row r="21" spans="5:14" x14ac:dyDescent="0.35">
      <c r="G21" s="374" t="s">
        <v>361</v>
      </c>
      <c r="H21" s="375"/>
      <c r="I21" s="375"/>
      <c r="J21" s="376"/>
    </row>
    <row r="22" spans="5:14" x14ac:dyDescent="0.35">
      <c r="G22" s="377"/>
      <c r="H22" s="378"/>
      <c r="I22" s="378"/>
      <c r="J22" s="379"/>
    </row>
    <row r="23" spans="5:14" x14ac:dyDescent="0.35">
      <c r="G23" s="377" t="s">
        <v>289</v>
      </c>
      <c r="H23" s="380" t="s">
        <v>549</v>
      </c>
      <c r="I23" s="378"/>
      <c r="J23" s="381" t="s">
        <v>363</v>
      </c>
    </row>
    <row r="24" spans="5:14" x14ac:dyDescent="0.35">
      <c r="G24" s="382" t="s">
        <v>364</v>
      </c>
      <c r="H24" s="383">
        <v>0.1</v>
      </c>
      <c r="I24" s="383" t="str">
        <f>IF($J$24&gt;=800000,"YES","")</f>
        <v/>
      </c>
      <c r="J24" s="384">
        <f>Assumptions!B43</f>
        <v>364799.24704367667</v>
      </c>
    </row>
    <row r="25" spans="5:14" x14ac:dyDescent="0.35">
      <c r="G25" s="382" t="s">
        <v>365</v>
      </c>
      <c r="H25" s="383">
        <v>0.12</v>
      </c>
      <c r="I25" s="383" t="str">
        <f>IF(AND($J$24&gt;=500000,$J$24&lt;800000),"YES","")</f>
        <v/>
      </c>
      <c r="J25" s="379"/>
    </row>
    <row r="26" spans="5:14" x14ac:dyDescent="0.35">
      <c r="G26" s="382" t="s">
        <v>366</v>
      </c>
      <c r="H26" s="383">
        <v>0.14499999999999999</v>
      </c>
      <c r="I26" s="383" t="str">
        <f>IF(AND($J$24&gt;=200000,$J$24&lt;500000),"YES","")</f>
        <v>YES</v>
      </c>
      <c r="J26" s="379"/>
    </row>
    <row r="27" spans="5:14" x14ac:dyDescent="0.35">
      <c r="G27" s="382" t="s">
        <v>368</v>
      </c>
      <c r="H27" s="383">
        <v>0.17</v>
      </c>
      <c r="I27" s="383" t="str">
        <f>IF(AND($J$24&gt;=100000,$J$24&lt;200000),"YES","")</f>
        <v/>
      </c>
      <c r="J27" s="379"/>
    </row>
    <row r="28" spans="5:14" x14ac:dyDescent="0.35">
      <c r="G28" s="382" t="s">
        <v>369</v>
      </c>
      <c r="H28" s="383">
        <v>0.22</v>
      </c>
      <c r="I28" s="383" t="str">
        <f>IF($J$24&lt;100000,"YES","")</f>
        <v/>
      </c>
      <c r="J28" s="379"/>
    </row>
    <row r="29" spans="5:14" ht="16" thickBot="1" x14ac:dyDescent="0.4">
      <c r="G29" s="385"/>
      <c r="H29" s="386"/>
      <c r="I29" s="386"/>
      <c r="J29" s="387"/>
    </row>
    <row r="42" spans="4:37" x14ac:dyDescent="0.35">
      <c r="E42" s="388"/>
      <c r="F42" s="388"/>
      <c r="G42" s="388"/>
      <c r="H42" s="388"/>
      <c r="I42" s="388"/>
    </row>
    <row r="45" spans="4:37" x14ac:dyDescent="0.35">
      <c r="D45" s="389"/>
    </row>
    <row r="46" spans="4:37" x14ac:dyDescent="0.35">
      <c r="D46" s="39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91"/>
      <c r="AI46" s="391"/>
      <c r="AJ46" s="391"/>
      <c r="AK46" s="391"/>
    </row>
    <row r="47" spans="4:37" x14ac:dyDescent="0.35">
      <c r="D47" s="390"/>
      <c r="E47" s="392"/>
      <c r="F47" s="392"/>
      <c r="G47" s="392"/>
      <c r="H47" s="393"/>
      <c r="I47" s="393"/>
      <c r="J47" s="393"/>
      <c r="K47" s="393"/>
      <c r="L47" s="393"/>
      <c r="M47" s="393"/>
      <c r="N47" s="393"/>
      <c r="O47" s="393"/>
      <c r="P47" s="393"/>
      <c r="Q47" s="393"/>
      <c r="R47" s="393"/>
      <c r="S47" s="393"/>
      <c r="T47" s="393"/>
      <c r="U47" s="393"/>
      <c r="V47" s="393"/>
      <c r="W47" s="393"/>
      <c r="X47" s="393"/>
      <c r="Y47" s="393"/>
      <c r="Z47" s="393"/>
      <c r="AA47" s="393"/>
      <c r="AB47" s="393"/>
      <c r="AC47" s="393"/>
      <c r="AD47" s="393"/>
      <c r="AE47" s="393"/>
      <c r="AF47" s="393"/>
      <c r="AG47" s="393"/>
      <c r="AH47" s="393"/>
      <c r="AI47" s="393"/>
      <c r="AJ47" s="393"/>
      <c r="AK47" s="393"/>
    </row>
    <row r="48" spans="4:37" x14ac:dyDescent="0.35">
      <c r="D48" s="389"/>
    </row>
    <row r="72" spans="4:4" x14ac:dyDescent="0.35">
      <c r="D72" s="394"/>
    </row>
  </sheetData>
  <sheetProtection algorithmName="SHA-512" hashValue="auXk5C678MNpAm6X9C2n8WIWJcheFd5aZPG95rgiCNU4JP893FqMZ+qWEF5hUffjM25NoRLbNgU6ZmQoAUT0ow==" saltValue="axMUrNsxsXVOjwUEH4BR3g==" spinCount="100000" sheet="1" objects="1" scenarios="1"/>
  <phoneticPr fontId="16" type="noConversion"/>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4AB5EC10-8C19-463C-B969-A1052CD285EF}">
            <xm:f>Assumptions!$B$5=30</xm:f>
            <x14:dxf>
              <fill>
                <patternFill>
                  <bgColor theme="1"/>
                </patternFill>
              </fill>
            </x14:dxf>
          </x14:cfRule>
          <xm:sqref>AL3:AS9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41A19-BDB6-4177-ACE3-49900A2C94D5}">
  <dimension ref="A1:AP30"/>
  <sheetViews>
    <sheetView zoomScaleNormal="100" workbookViewId="0">
      <selection sqref="A1:XFD1048576"/>
    </sheetView>
  </sheetViews>
  <sheetFormatPr defaultColWidth="8.83203125" defaultRowHeight="15.5" x14ac:dyDescent="0.35"/>
  <cols>
    <col min="1" max="1" width="69.58203125" style="303" bestFit="1" customWidth="1"/>
    <col min="2" max="2" width="15.83203125" style="303" customWidth="1"/>
    <col min="3" max="3" width="16" style="303" hidden="1" customWidth="1"/>
    <col min="4" max="5" width="15.5" style="303" hidden="1" customWidth="1"/>
    <col min="6" max="32" width="15.5" style="303" bestFit="1" customWidth="1"/>
    <col min="33" max="42" width="15.08203125" style="303" bestFit="1" customWidth="1"/>
    <col min="43" max="16384" width="8.83203125" style="303"/>
  </cols>
  <sheetData>
    <row r="1" spans="1:42" x14ac:dyDescent="0.35">
      <c r="C1" s="303">
        <v>2022</v>
      </c>
      <c r="D1" s="303">
        <f>C1+1</f>
        <v>2023</v>
      </c>
      <c r="E1" s="303">
        <f t="shared" ref="E1:AO1" si="0">D1+1</f>
        <v>2024</v>
      </c>
      <c r="F1" s="303">
        <f t="shared" si="0"/>
        <v>2025</v>
      </c>
      <c r="G1" s="303">
        <f t="shared" si="0"/>
        <v>2026</v>
      </c>
      <c r="H1" s="303">
        <f t="shared" si="0"/>
        <v>2027</v>
      </c>
      <c r="I1" s="303">
        <f t="shared" si="0"/>
        <v>2028</v>
      </c>
      <c r="J1" s="303">
        <f t="shared" si="0"/>
        <v>2029</v>
      </c>
      <c r="K1" s="303">
        <f t="shared" si="0"/>
        <v>2030</v>
      </c>
      <c r="L1" s="303">
        <f t="shared" si="0"/>
        <v>2031</v>
      </c>
      <c r="M1" s="303">
        <f t="shared" si="0"/>
        <v>2032</v>
      </c>
      <c r="N1" s="303">
        <f t="shared" si="0"/>
        <v>2033</v>
      </c>
      <c r="O1" s="303">
        <f t="shared" si="0"/>
        <v>2034</v>
      </c>
      <c r="P1" s="303">
        <f t="shared" si="0"/>
        <v>2035</v>
      </c>
      <c r="Q1" s="303">
        <f t="shared" si="0"/>
        <v>2036</v>
      </c>
      <c r="R1" s="303">
        <f t="shared" si="0"/>
        <v>2037</v>
      </c>
      <c r="S1" s="303">
        <f t="shared" si="0"/>
        <v>2038</v>
      </c>
      <c r="T1" s="303">
        <f t="shared" si="0"/>
        <v>2039</v>
      </c>
      <c r="U1" s="303">
        <f t="shared" si="0"/>
        <v>2040</v>
      </c>
      <c r="V1" s="303">
        <f t="shared" si="0"/>
        <v>2041</v>
      </c>
      <c r="W1" s="303">
        <f t="shared" si="0"/>
        <v>2042</v>
      </c>
      <c r="X1" s="303">
        <f t="shared" si="0"/>
        <v>2043</v>
      </c>
      <c r="Y1" s="303">
        <f t="shared" si="0"/>
        <v>2044</v>
      </c>
      <c r="Z1" s="303">
        <f t="shared" si="0"/>
        <v>2045</v>
      </c>
      <c r="AA1" s="303">
        <f t="shared" si="0"/>
        <v>2046</v>
      </c>
      <c r="AB1" s="303">
        <f t="shared" si="0"/>
        <v>2047</v>
      </c>
      <c r="AC1" s="303">
        <f t="shared" si="0"/>
        <v>2048</v>
      </c>
      <c r="AD1" s="303">
        <f t="shared" si="0"/>
        <v>2049</v>
      </c>
      <c r="AE1" s="303">
        <f t="shared" si="0"/>
        <v>2050</v>
      </c>
      <c r="AF1" s="303">
        <f t="shared" si="0"/>
        <v>2051</v>
      </c>
      <c r="AG1" s="303">
        <f t="shared" si="0"/>
        <v>2052</v>
      </c>
      <c r="AH1" s="303">
        <f t="shared" si="0"/>
        <v>2053</v>
      </c>
      <c r="AI1" s="303">
        <f t="shared" si="0"/>
        <v>2054</v>
      </c>
      <c r="AJ1" s="303">
        <f t="shared" si="0"/>
        <v>2055</v>
      </c>
      <c r="AK1" s="303">
        <f t="shared" si="0"/>
        <v>2056</v>
      </c>
      <c r="AL1" s="303">
        <f t="shared" si="0"/>
        <v>2057</v>
      </c>
      <c r="AM1" s="303">
        <f t="shared" si="0"/>
        <v>2058</v>
      </c>
      <c r="AN1" s="303">
        <f>AM1+1</f>
        <v>2059</v>
      </c>
      <c r="AO1" s="303">
        <f t="shared" si="0"/>
        <v>2060</v>
      </c>
      <c r="AP1" s="303">
        <f>AO1+1</f>
        <v>2061</v>
      </c>
    </row>
    <row r="3" spans="1:42" x14ac:dyDescent="0.35">
      <c r="A3" s="304" t="s">
        <v>382</v>
      </c>
      <c r="C3" s="305"/>
      <c r="D3" s="305"/>
      <c r="E3" s="305"/>
      <c r="F3" s="306">
        <f>Assumptions!F277</f>
        <v>105475758.39158067</v>
      </c>
      <c r="G3" s="306">
        <f>Assumptions!G277</f>
        <v>105475758.39158067</v>
      </c>
      <c r="H3" s="306">
        <f>Assumptions!H277</f>
        <v>105475758.39158067</v>
      </c>
      <c r="I3" s="306">
        <f>Assumptions!I277</f>
        <v>105475758.39158067</v>
      </c>
      <c r="J3" s="306">
        <f>Assumptions!J277</f>
        <v>105475758.39158067</v>
      </c>
      <c r="K3" s="306">
        <f>Assumptions!K277</f>
        <v>105475758.39158067</v>
      </c>
      <c r="L3" s="306">
        <f>Assumptions!L277</f>
        <v>105475758.39158067</v>
      </c>
      <c r="M3" s="306">
        <f>Assumptions!M277</f>
        <v>105475758.39158067</v>
      </c>
      <c r="N3" s="306">
        <f>Assumptions!N277</f>
        <v>105475758.39158067</v>
      </c>
      <c r="O3" s="306">
        <f>Assumptions!O277</f>
        <v>105475758.39158067</v>
      </c>
      <c r="P3" s="306">
        <f>Assumptions!P277</f>
        <v>105475758.39158067</v>
      </c>
      <c r="Q3" s="306">
        <f>Assumptions!Q277</f>
        <v>105475758.39158067</v>
      </c>
      <c r="R3" s="306">
        <f>Assumptions!R277</f>
        <v>105475758.39158067</v>
      </c>
      <c r="S3" s="306">
        <f>Assumptions!S277</f>
        <v>105475758.39158067</v>
      </c>
      <c r="T3" s="306">
        <f>Assumptions!T277</f>
        <v>105475758.39158067</v>
      </c>
      <c r="U3" s="306">
        <f>Assumptions!U277</f>
        <v>105475758.39158067</v>
      </c>
      <c r="V3" s="306">
        <f>Assumptions!V277</f>
        <v>105475758.39158067</v>
      </c>
      <c r="W3" s="306">
        <f>Assumptions!W277</f>
        <v>105475758.39158067</v>
      </c>
      <c r="X3" s="306">
        <f>Assumptions!X277</f>
        <v>105475758.39158067</v>
      </c>
      <c r="Y3" s="306">
        <f>Assumptions!Y277</f>
        <v>105475758.39158067</v>
      </c>
      <c r="Z3" s="306">
        <f>Assumptions!Z277</f>
        <v>105475758.39158067</v>
      </c>
      <c r="AA3" s="306">
        <f>Assumptions!AA277</f>
        <v>105475758.39158067</v>
      </c>
      <c r="AB3" s="306">
        <f>Assumptions!AB277</f>
        <v>105475758.39158067</v>
      </c>
      <c r="AC3" s="306">
        <f>Assumptions!AC277</f>
        <v>105475758.39158067</v>
      </c>
      <c r="AD3" s="306">
        <f>Assumptions!AD277</f>
        <v>105475758.39158067</v>
      </c>
      <c r="AE3" s="306">
        <f>Assumptions!AE277</f>
        <v>105475758.39158067</v>
      </c>
      <c r="AF3" s="306">
        <f>Assumptions!AF277</f>
        <v>105475758.39158067</v>
      </c>
      <c r="AG3" s="306">
        <f>Assumptions!AG277</f>
        <v>105475758.39158067</v>
      </c>
      <c r="AH3" s="306">
        <f>Assumptions!AH277</f>
        <v>105475758.39158067</v>
      </c>
      <c r="AI3" s="306">
        <f>Assumptions!AI277</f>
        <v>105475758.39158067</v>
      </c>
      <c r="AJ3" s="306">
        <f>Assumptions!AJ277</f>
        <v>105475758.39158067</v>
      </c>
      <c r="AK3" s="306">
        <f>Assumptions!AK277</f>
        <v>105475758.39158067</v>
      </c>
      <c r="AL3" s="306">
        <f>Assumptions!AL277</f>
        <v>105475758.39158067</v>
      </c>
      <c r="AM3" s="306">
        <f>Assumptions!AM277</f>
        <v>105475758.39158067</v>
      </c>
      <c r="AN3" s="306">
        <f>Assumptions!AN277</f>
        <v>105475758.39158067</v>
      </c>
      <c r="AO3" s="306">
        <f>Assumptions!AO277</f>
        <v>105475758.39158067</v>
      </c>
      <c r="AP3" s="306">
        <f>Assumptions!AP277</f>
        <v>105475758.39158067</v>
      </c>
    </row>
    <row r="4" spans="1:42" x14ac:dyDescent="0.35">
      <c r="A4" s="304" t="s">
        <v>383</v>
      </c>
      <c r="C4" s="305"/>
      <c r="D4" s="305"/>
      <c r="E4" s="305"/>
      <c r="F4" s="306">
        <f>Assumptions!F281</f>
        <v>160837919.12524238</v>
      </c>
      <c r="G4" s="306">
        <f>Assumptions!G281</f>
        <v>160837919.12524238</v>
      </c>
      <c r="H4" s="306">
        <f>Assumptions!H281</f>
        <v>160837919.12524238</v>
      </c>
      <c r="I4" s="306">
        <f>Assumptions!I281</f>
        <v>160837919.12524238</v>
      </c>
      <c r="J4" s="306">
        <f>Assumptions!J281</f>
        <v>160837919.12524238</v>
      </c>
      <c r="K4" s="306">
        <f>Assumptions!K281</f>
        <v>160837919.12524238</v>
      </c>
      <c r="L4" s="306">
        <f>Assumptions!L281</f>
        <v>160837919.12524238</v>
      </c>
      <c r="M4" s="306">
        <f>Assumptions!M281</f>
        <v>160837919.12524238</v>
      </c>
      <c r="N4" s="306">
        <f>Assumptions!N281</f>
        <v>160837919.12524238</v>
      </c>
      <c r="O4" s="306">
        <f>Assumptions!O281</f>
        <v>160837919.12524238</v>
      </c>
      <c r="P4" s="306">
        <f>Assumptions!P281</f>
        <v>402094797.81310594</v>
      </c>
      <c r="Q4" s="306">
        <f>Assumptions!Q281</f>
        <v>402094797.81310594</v>
      </c>
      <c r="R4" s="306">
        <f>Assumptions!R281</f>
        <v>402094797.81310594</v>
      </c>
      <c r="S4" s="306">
        <f>Assumptions!S281</f>
        <v>402094797.81310594</v>
      </c>
      <c r="T4" s="306">
        <f>Assumptions!T281</f>
        <v>402094797.81310594</v>
      </c>
      <c r="U4" s="306">
        <f>Assumptions!U281</f>
        <v>402094797.81310594</v>
      </c>
      <c r="V4" s="306">
        <f>Assumptions!V281</f>
        <v>402094797.81310594</v>
      </c>
      <c r="W4" s="306">
        <f>Assumptions!W281</f>
        <v>402094797.81310594</v>
      </c>
      <c r="X4" s="306">
        <f>Assumptions!X281</f>
        <v>402094797.81310594</v>
      </c>
      <c r="Y4" s="306">
        <f>Assumptions!Y281</f>
        <v>402094797.81310594</v>
      </c>
      <c r="Z4" s="306">
        <f>Assumptions!Z281</f>
        <v>643351676.50096953</v>
      </c>
      <c r="AA4" s="306">
        <f>Assumptions!AA281</f>
        <v>643351676.50096953</v>
      </c>
      <c r="AB4" s="306">
        <f>Assumptions!AB281</f>
        <v>643351676.50096953</v>
      </c>
      <c r="AC4" s="306">
        <f>Assumptions!AC281</f>
        <v>643351676.50096953</v>
      </c>
      <c r="AD4" s="306">
        <f>Assumptions!AD281</f>
        <v>643351676.50096953</v>
      </c>
      <c r="AE4" s="306">
        <f>Assumptions!AE281</f>
        <v>643351676.50096953</v>
      </c>
      <c r="AF4" s="306">
        <f>Assumptions!AF281</f>
        <v>643351676.50096953</v>
      </c>
      <c r="AG4" s="306">
        <f>Assumptions!AG281</f>
        <v>643351676.50096953</v>
      </c>
      <c r="AH4" s="306">
        <f>Assumptions!AH281</f>
        <v>643351676.50096953</v>
      </c>
      <c r="AI4" s="306">
        <f>Assumptions!AI281</f>
        <v>643351676.50096953</v>
      </c>
      <c r="AJ4" s="306">
        <f>Assumptions!AJ281</f>
        <v>0</v>
      </c>
      <c r="AK4" s="306">
        <f>Assumptions!AK281</f>
        <v>0</v>
      </c>
      <c r="AL4" s="306">
        <f>Assumptions!AL281</f>
        <v>0</v>
      </c>
      <c r="AM4" s="306">
        <f>Assumptions!AM281</f>
        <v>0</v>
      </c>
      <c r="AN4" s="306">
        <f>Assumptions!AN281</f>
        <v>0</v>
      </c>
      <c r="AO4" s="306">
        <f>Assumptions!AO281</f>
        <v>0</v>
      </c>
      <c r="AP4" s="306">
        <f>Assumptions!AP281</f>
        <v>0</v>
      </c>
    </row>
    <row r="5" spans="1:42" x14ac:dyDescent="0.35">
      <c r="A5" s="307" t="s">
        <v>384</v>
      </c>
      <c r="B5" s="308">
        <f>Assumptions!B282</f>
        <v>0.2</v>
      </c>
      <c r="C5" s="305"/>
      <c r="D5" s="305"/>
      <c r="E5" s="305"/>
      <c r="F5" s="306">
        <f t="shared" ref="F5:L6" si="1">$B5*F$4</f>
        <v>32167583.825048476</v>
      </c>
      <c r="G5" s="306">
        <f t="shared" si="1"/>
        <v>32167583.825048476</v>
      </c>
      <c r="H5" s="306">
        <f t="shared" si="1"/>
        <v>32167583.825048476</v>
      </c>
      <c r="I5" s="306">
        <f t="shared" si="1"/>
        <v>32167583.825048476</v>
      </c>
      <c r="J5" s="306">
        <f t="shared" si="1"/>
        <v>32167583.825048476</v>
      </c>
      <c r="K5" s="306">
        <f t="shared" si="1"/>
        <v>32167583.825048476</v>
      </c>
      <c r="L5" s="306">
        <f t="shared" si="1"/>
        <v>32167583.825048476</v>
      </c>
      <c r="M5" s="306">
        <f t="shared" ref="M5:V6" si="2">$B5*M$4</f>
        <v>32167583.825048476</v>
      </c>
      <c r="N5" s="306">
        <f t="shared" si="2"/>
        <v>32167583.825048476</v>
      </c>
      <c r="O5" s="306">
        <f t="shared" si="2"/>
        <v>32167583.825048476</v>
      </c>
      <c r="P5" s="306">
        <f t="shared" si="2"/>
        <v>80418959.562621191</v>
      </c>
      <c r="Q5" s="306">
        <f t="shared" si="2"/>
        <v>80418959.562621191</v>
      </c>
      <c r="R5" s="306">
        <f t="shared" si="2"/>
        <v>80418959.562621191</v>
      </c>
      <c r="S5" s="306">
        <f t="shared" si="2"/>
        <v>80418959.562621191</v>
      </c>
      <c r="T5" s="306">
        <f t="shared" si="2"/>
        <v>80418959.562621191</v>
      </c>
      <c r="U5" s="306">
        <f t="shared" si="2"/>
        <v>80418959.562621191</v>
      </c>
      <c r="V5" s="306">
        <f t="shared" si="2"/>
        <v>80418959.562621191</v>
      </c>
      <c r="W5" s="306">
        <f t="shared" ref="W5:AF6" si="3">$B5*W$4</f>
        <v>80418959.562621191</v>
      </c>
      <c r="X5" s="306">
        <f t="shared" si="3"/>
        <v>80418959.562621191</v>
      </c>
      <c r="Y5" s="306">
        <f t="shared" si="3"/>
        <v>80418959.562621191</v>
      </c>
      <c r="Z5" s="306">
        <f t="shared" si="3"/>
        <v>128670335.30019391</v>
      </c>
      <c r="AA5" s="306">
        <f t="shared" si="3"/>
        <v>128670335.30019391</v>
      </c>
      <c r="AB5" s="306">
        <f t="shared" si="3"/>
        <v>128670335.30019391</v>
      </c>
      <c r="AC5" s="306">
        <f t="shared" si="3"/>
        <v>128670335.30019391</v>
      </c>
      <c r="AD5" s="306">
        <f t="shared" si="3"/>
        <v>128670335.30019391</v>
      </c>
      <c r="AE5" s="306">
        <f t="shared" si="3"/>
        <v>128670335.30019391</v>
      </c>
      <c r="AF5" s="306">
        <f t="shared" si="3"/>
        <v>128670335.30019391</v>
      </c>
      <c r="AG5" s="306">
        <f t="shared" ref="AG5:AP6" si="4">$B5*AG$4</f>
        <v>128670335.30019391</v>
      </c>
      <c r="AH5" s="306">
        <f t="shared" si="4"/>
        <v>128670335.30019391</v>
      </c>
      <c r="AI5" s="306">
        <f t="shared" si="4"/>
        <v>128670335.30019391</v>
      </c>
      <c r="AJ5" s="306">
        <f t="shared" si="4"/>
        <v>0</v>
      </c>
      <c r="AK5" s="306">
        <f t="shared" si="4"/>
        <v>0</v>
      </c>
      <c r="AL5" s="306">
        <f t="shared" si="4"/>
        <v>0</v>
      </c>
      <c r="AM5" s="306">
        <f t="shared" si="4"/>
        <v>0</v>
      </c>
      <c r="AN5" s="306">
        <f t="shared" si="4"/>
        <v>0</v>
      </c>
      <c r="AO5" s="306">
        <f t="shared" si="4"/>
        <v>0</v>
      </c>
      <c r="AP5" s="306">
        <f t="shared" si="4"/>
        <v>0</v>
      </c>
    </row>
    <row r="6" spans="1:42" x14ac:dyDescent="0.35">
      <c r="A6" s="307" t="s">
        <v>385</v>
      </c>
      <c r="B6" s="308">
        <f>Assumptions!B283</f>
        <v>0.8</v>
      </c>
      <c r="C6" s="305"/>
      <c r="D6" s="305"/>
      <c r="E6" s="305"/>
      <c r="F6" s="306">
        <f t="shared" si="1"/>
        <v>128670335.30019391</v>
      </c>
      <c r="G6" s="306">
        <f t="shared" si="1"/>
        <v>128670335.30019391</v>
      </c>
      <c r="H6" s="306">
        <f t="shared" si="1"/>
        <v>128670335.30019391</v>
      </c>
      <c r="I6" s="306">
        <f t="shared" si="1"/>
        <v>128670335.30019391</v>
      </c>
      <c r="J6" s="306">
        <f t="shared" si="1"/>
        <v>128670335.30019391</v>
      </c>
      <c r="K6" s="306">
        <f t="shared" si="1"/>
        <v>128670335.30019391</v>
      </c>
      <c r="L6" s="306">
        <f t="shared" si="1"/>
        <v>128670335.30019391</v>
      </c>
      <c r="M6" s="306">
        <f t="shared" si="2"/>
        <v>128670335.30019391</v>
      </c>
      <c r="N6" s="306">
        <f t="shared" si="2"/>
        <v>128670335.30019391</v>
      </c>
      <c r="O6" s="306">
        <f t="shared" si="2"/>
        <v>128670335.30019391</v>
      </c>
      <c r="P6" s="306">
        <f t="shared" si="2"/>
        <v>321675838.25048476</v>
      </c>
      <c r="Q6" s="306">
        <f t="shared" si="2"/>
        <v>321675838.25048476</v>
      </c>
      <c r="R6" s="306">
        <f t="shared" si="2"/>
        <v>321675838.25048476</v>
      </c>
      <c r="S6" s="306">
        <f t="shared" si="2"/>
        <v>321675838.25048476</v>
      </c>
      <c r="T6" s="306">
        <f t="shared" si="2"/>
        <v>321675838.25048476</v>
      </c>
      <c r="U6" s="306">
        <f t="shared" si="2"/>
        <v>321675838.25048476</v>
      </c>
      <c r="V6" s="306">
        <f t="shared" si="2"/>
        <v>321675838.25048476</v>
      </c>
      <c r="W6" s="306">
        <f t="shared" si="3"/>
        <v>321675838.25048476</v>
      </c>
      <c r="X6" s="306">
        <f t="shared" si="3"/>
        <v>321675838.25048476</v>
      </c>
      <c r="Y6" s="306">
        <f t="shared" si="3"/>
        <v>321675838.25048476</v>
      </c>
      <c r="Z6" s="306">
        <f t="shared" si="3"/>
        <v>514681341.20077562</v>
      </c>
      <c r="AA6" s="306">
        <f t="shared" si="3"/>
        <v>514681341.20077562</v>
      </c>
      <c r="AB6" s="306">
        <f t="shared" si="3"/>
        <v>514681341.20077562</v>
      </c>
      <c r="AC6" s="306">
        <f t="shared" si="3"/>
        <v>514681341.20077562</v>
      </c>
      <c r="AD6" s="306">
        <f t="shared" si="3"/>
        <v>514681341.20077562</v>
      </c>
      <c r="AE6" s="306">
        <f t="shared" si="3"/>
        <v>514681341.20077562</v>
      </c>
      <c r="AF6" s="306">
        <f t="shared" si="3"/>
        <v>514681341.20077562</v>
      </c>
      <c r="AG6" s="306">
        <f t="shared" si="4"/>
        <v>514681341.20077562</v>
      </c>
      <c r="AH6" s="306">
        <f t="shared" si="4"/>
        <v>514681341.20077562</v>
      </c>
      <c r="AI6" s="306">
        <f t="shared" si="4"/>
        <v>514681341.20077562</v>
      </c>
      <c r="AJ6" s="306">
        <f t="shared" si="4"/>
        <v>0</v>
      </c>
      <c r="AK6" s="306">
        <f t="shared" si="4"/>
        <v>0</v>
      </c>
      <c r="AL6" s="306">
        <f t="shared" si="4"/>
        <v>0</v>
      </c>
      <c r="AM6" s="306">
        <f t="shared" si="4"/>
        <v>0</v>
      </c>
      <c r="AN6" s="306">
        <f t="shared" si="4"/>
        <v>0</v>
      </c>
      <c r="AO6" s="306">
        <f t="shared" si="4"/>
        <v>0</v>
      </c>
      <c r="AP6" s="306">
        <f t="shared" si="4"/>
        <v>0</v>
      </c>
    </row>
    <row r="7" spans="1:42" x14ac:dyDescent="0.35">
      <c r="A7" s="304" t="s">
        <v>386</v>
      </c>
      <c r="C7" s="305"/>
      <c r="D7" s="305"/>
      <c r="E7" s="305"/>
      <c r="F7" s="306">
        <f>Assumptions!F291</f>
        <v>3851280.3006237466</v>
      </c>
      <c r="G7" s="306">
        <f>Assumptions!G291</f>
        <v>7693751.0403810106</v>
      </c>
      <c r="H7" s="306">
        <f>Assumptions!H291</f>
        <v>11304158.382538052</v>
      </c>
      <c r="I7" s="306">
        <f>Assumptions!I291</f>
        <v>14695539.9643181</v>
      </c>
      <c r="J7" s="306">
        <f>Assumptions!J291</f>
        <v>17880169.301554825</v>
      </c>
      <c r="K7" s="306">
        <f>Assumptions!K291</f>
        <v>20869600.888707291</v>
      </c>
      <c r="L7" s="306">
        <f>Assumptions!L291</f>
        <v>23674712.624514848</v>
      </c>
      <c r="M7" s="306">
        <f>Assumptions!M291</f>
        <v>26386766.905102815</v>
      </c>
      <c r="N7" s="306">
        <f>Assumptions!N291</f>
        <v>29008297.692668192</v>
      </c>
      <c r="O7" s="306">
        <f>Assumptions!O291</f>
        <v>31541763.231631119</v>
      </c>
      <c r="P7" s="306">
        <f>Assumptions!P291</f>
        <v>37661226.014138743</v>
      </c>
      <c r="Q7" s="306">
        <f>Assumptions!Q291</f>
        <v>43572271.798676401</v>
      </c>
      <c r="R7" s="306">
        <f>Assumptions!R291</f>
        <v>49323174.703663729</v>
      </c>
      <c r="S7" s="306">
        <f>Assumptions!S291</f>
        <v>54917148.731150344</v>
      </c>
      <c r="T7" s="306">
        <f>Assumptions!T291</f>
        <v>60357334.629863165</v>
      </c>
      <c r="U7" s="306">
        <f>Assumptions!U291</f>
        <v>65646801.602041632</v>
      </c>
      <c r="V7" s="306">
        <f>Assumptions!V291</f>
        <v>70788548.970164642</v>
      </c>
      <c r="W7" s="306">
        <f>Assumptions!W291</f>
        <v>75909064.806787744</v>
      </c>
      <c r="X7" s="306">
        <f>Assumptions!X291</f>
        <v>81008397.677700609</v>
      </c>
      <c r="Y7" s="306">
        <f>Assumptions!Y291</f>
        <v>86086596.037601724</v>
      </c>
      <c r="Z7" s="306">
        <f>Assumptions!Z291</f>
        <v>94177975.546002984</v>
      </c>
      <c r="AA7" s="306">
        <f>Assumptions!AA291</f>
        <v>102235694.36020832</v>
      </c>
      <c r="AB7" s="306">
        <f>Assumptions!AB291</f>
        <v>110259829.47693342</v>
      </c>
      <c r="AC7" s="306">
        <f>Assumptions!AC291</f>
        <v>118250457.71676886</v>
      </c>
      <c r="AD7" s="306">
        <f>Assumptions!AD291</f>
        <v>126207655.72458291</v>
      </c>
      <c r="AE7" s="306">
        <f>Assumptions!AE291</f>
        <v>134131499.96992357</v>
      </c>
      <c r="AF7" s="306">
        <f>Assumptions!AF291</f>
        <v>142022066.74741954</v>
      </c>
      <c r="AG7" s="306">
        <f>Assumptions!AG291</f>
        <v>149879432.17718044</v>
      </c>
      <c r="AH7" s="306">
        <f>Assumptions!AH291</f>
        <v>157703672.20519584</v>
      </c>
      <c r="AI7" s="306">
        <f>Assumptions!AI291</f>
        <v>165494862.60373372</v>
      </c>
      <c r="AJ7" s="306">
        <f>Assumptions!AJ291</f>
        <v>165494862.60373372</v>
      </c>
      <c r="AK7" s="306">
        <f>Assumptions!AK291</f>
        <v>165494862.60373372</v>
      </c>
      <c r="AL7" s="306">
        <f>Assumptions!AL291</f>
        <v>165494862.60373372</v>
      </c>
      <c r="AM7" s="306">
        <f>Assumptions!AM291</f>
        <v>165494862.60373372</v>
      </c>
      <c r="AN7" s="306">
        <f>Assumptions!AN291</f>
        <v>165494862.60373372</v>
      </c>
      <c r="AO7" s="306">
        <f>Assumptions!AO291</f>
        <v>165494862.60373372</v>
      </c>
      <c r="AP7" s="306">
        <f>Assumptions!AP291</f>
        <v>165494862.60373372</v>
      </c>
    </row>
    <row r="8" spans="1:42" x14ac:dyDescent="0.35">
      <c r="A8" s="304"/>
    </row>
    <row r="9" spans="1:42" x14ac:dyDescent="0.35">
      <c r="A9" s="303" t="s">
        <v>387</v>
      </c>
      <c r="C9" s="309">
        <f>Assumptions!C26</f>
        <v>1</v>
      </c>
      <c r="D9" s="309">
        <f>Assumptions!D26</f>
        <v>1.0840000000000001</v>
      </c>
      <c r="E9" s="309">
        <f>Assumptions!E26</f>
        <v>1.1436200000000001</v>
      </c>
      <c r="F9" s="309">
        <f>Assumptions!F26</f>
        <v>1.1836466999999999</v>
      </c>
      <c r="G9" s="309">
        <f>Assumptions!G26</f>
        <v>1.219156101</v>
      </c>
      <c r="H9" s="309">
        <f>Assumptions!H26</f>
        <v>1.25573078403</v>
      </c>
      <c r="I9" s="309">
        <f>Assumptions!I26</f>
        <v>1.2934027075509</v>
      </c>
      <c r="J9" s="309">
        <f>Assumptions!J26</f>
        <v>1.3322047887774271</v>
      </c>
      <c r="K9" s="309">
        <f>Assumptions!K26</f>
        <v>1.3721709324407498</v>
      </c>
      <c r="L9" s="309">
        <f>Assumptions!L26</f>
        <v>1.4133360604139724</v>
      </c>
      <c r="M9" s="309">
        <f>Assumptions!M26</f>
        <v>1.4557361422263917</v>
      </c>
      <c r="N9" s="309">
        <f>Assumptions!N26</f>
        <v>1.4994082264931834</v>
      </c>
      <c r="O9" s="309">
        <f>Assumptions!O26</f>
        <v>1.544390473287979</v>
      </c>
      <c r="P9" s="309">
        <f>Assumptions!P26</f>
        <v>1.5907221874866184</v>
      </c>
      <c r="Q9" s="309">
        <f>Assumptions!Q26</f>
        <v>1.6384438531112171</v>
      </c>
      <c r="R9" s="309">
        <f>Assumptions!R26</f>
        <v>1.6875971687045537</v>
      </c>
      <c r="S9" s="309">
        <f>Assumptions!S26</f>
        <v>1.7382250837656903</v>
      </c>
      <c r="T9" s="309">
        <f>Assumptions!T26</f>
        <v>1.7903718362786611</v>
      </c>
      <c r="U9" s="309">
        <f>Assumptions!U26</f>
        <v>1.8440829913670209</v>
      </c>
      <c r="V9" s="309">
        <f>Assumptions!V26</f>
        <v>1.8994054811080316</v>
      </c>
      <c r="W9" s="309">
        <f>Assumptions!W26</f>
        <v>1.9563876455412725</v>
      </c>
      <c r="X9" s="309">
        <f>Assumptions!X26</f>
        <v>2.0150792749075106</v>
      </c>
      <c r="Y9" s="309">
        <f>Assumptions!Y26</f>
        <v>2.0755316531547359</v>
      </c>
      <c r="Z9" s="309">
        <f>Assumptions!Z26</f>
        <v>2.1377976027493779</v>
      </c>
      <c r="AA9" s="309">
        <f>Assumptions!AA26</f>
        <v>2.2019315308318594</v>
      </c>
      <c r="AB9" s="309">
        <f>Assumptions!AB26</f>
        <v>2.2679894767568154</v>
      </c>
      <c r="AC9" s="309">
        <f>Assumptions!AC26</f>
        <v>2.3360291610595199</v>
      </c>
      <c r="AD9" s="309">
        <f>Assumptions!AD26</f>
        <v>2.4061100358913055</v>
      </c>
      <c r="AE9" s="309">
        <f>Assumptions!AE26</f>
        <v>2.4782933369680449</v>
      </c>
      <c r="AF9" s="309">
        <f>Assumptions!AF26</f>
        <v>2.5526421370770862</v>
      </c>
      <c r="AG9" s="309">
        <f>Assumptions!AG26</f>
        <v>2.6292214011893988</v>
      </c>
      <c r="AH9" s="309">
        <f>Assumptions!AH26</f>
        <v>2.708098043225081</v>
      </c>
      <c r="AI9" s="309">
        <f>Assumptions!AI26</f>
        <v>2.7893409845218335</v>
      </c>
      <c r="AJ9" s="309">
        <f>Assumptions!AJ26</f>
        <v>2.8730212140574887</v>
      </c>
      <c r="AK9" s="309">
        <f>Assumptions!AK26</f>
        <v>2.9592118504792135</v>
      </c>
      <c r="AL9" s="309">
        <f>Assumptions!AL26</f>
        <v>3.0479882059935899</v>
      </c>
      <c r="AM9" s="309">
        <f>Assumptions!AM26</f>
        <v>3.1394278521733976</v>
      </c>
      <c r="AN9" s="309">
        <f>Assumptions!AN26</f>
        <v>3.2336106877385995</v>
      </c>
      <c r="AO9" s="309">
        <f>Assumptions!AO26</f>
        <v>3.3306190083707574</v>
      </c>
      <c r="AP9" s="309">
        <f>Assumptions!AP26</f>
        <v>3.4305375786218804</v>
      </c>
    </row>
    <row r="11" spans="1:42" x14ac:dyDescent="0.35">
      <c r="A11" s="303" t="s">
        <v>388</v>
      </c>
      <c r="C11" s="305"/>
      <c r="D11" s="305"/>
      <c r="E11" s="305"/>
      <c r="F11" s="306">
        <f>F3*F$9</f>
        <v>124846033.35019176</v>
      </c>
      <c r="G11" s="306">
        <f t="shared" ref="G11:AP11" si="5">G3*G$9</f>
        <v>128591414.35069753</v>
      </c>
      <c r="H11" s="306">
        <f t="shared" si="5"/>
        <v>132449156.78121845</v>
      </c>
      <c r="I11" s="306">
        <f t="shared" si="5"/>
        <v>136422631.48465499</v>
      </c>
      <c r="J11" s="306">
        <f t="shared" si="5"/>
        <v>140515310.42919466</v>
      </c>
      <c r="K11" s="306">
        <f t="shared" si="5"/>
        <v>144730769.7420705</v>
      </c>
      <c r="L11" s="306">
        <f t="shared" si="5"/>
        <v>149072692.83433262</v>
      </c>
      <c r="M11" s="306">
        <f t="shared" si="5"/>
        <v>153544873.61936259</v>
      </c>
      <c r="N11" s="306">
        <f t="shared" si="5"/>
        <v>158151219.82794347</v>
      </c>
      <c r="O11" s="306">
        <f t="shared" si="5"/>
        <v>162895756.4227818</v>
      </c>
      <c r="P11" s="306">
        <f t="shared" si="5"/>
        <v>167782629.11546525</v>
      </c>
      <c r="Q11" s="306">
        <f t="shared" si="5"/>
        <v>172816107.98892921</v>
      </c>
      <c r="R11" s="306">
        <f t="shared" si="5"/>
        <v>178000591.2285971</v>
      </c>
      <c r="S11" s="306">
        <f t="shared" si="5"/>
        <v>183340608.96545503</v>
      </c>
      <c r="T11" s="306">
        <f t="shared" si="5"/>
        <v>188840827.23441869</v>
      </c>
      <c r="U11" s="306">
        <f t="shared" si="5"/>
        <v>194506052.05145124</v>
      </c>
      <c r="V11" s="306">
        <f t="shared" si="5"/>
        <v>200341233.61299479</v>
      </c>
      <c r="W11" s="306">
        <f t="shared" si="5"/>
        <v>206351470.62138462</v>
      </c>
      <c r="X11" s="306">
        <f t="shared" si="5"/>
        <v>212542014.74002615</v>
      </c>
      <c r="Y11" s="306">
        <f t="shared" si="5"/>
        <v>218918275.18222693</v>
      </c>
      <c r="Z11" s="306">
        <f t="shared" si="5"/>
        <v>225485823.43769374</v>
      </c>
      <c r="AA11" s="306">
        <f t="shared" si="5"/>
        <v>232250398.14082459</v>
      </c>
      <c r="AB11" s="306">
        <f t="shared" si="5"/>
        <v>239217910.08504933</v>
      </c>
      <c r="AC11" s="306">
        <f t="shared" si="5"/>
        <v>246394447.38760081</v>
      </c>
      <c r="AD11" s="306">
        <f t="shared" si="5"/>
        <v>253786280.80922884</v>
      </c>
      <c r="AE11" s="306">
        <f t="shared" si="5"/>
        <v>261399869.23350573</v>
      </c>
      <c r="AF11" s="306">
        <f t="shared" si="5"/>
        <v>269241865.31051087</v>
      </c>
      <c r="AG11" s="306">
        <f t="shared" si="5"/>
        <v>277319121.26982623</v>
      </c>
      <c r="AH11" s="306">
        <f t="shared" si="5"/>
        <v>285638694.90792102</v>
      </c>
      <c r="AI11" s="306">
        <f t="shared" si="5"/>
        <v>294207855.75515866</v>
      </c>
      <c r="AJ11" s="306">
        <f t="shared" si="5"/>
        <v>303034091.42781347</v>
      </c>
      <c r="AK11" s="306">
        <f t="shared" si="5"/>
        <v>312125114.17064786</v>
      </c>
      <c r="AL11" s="306">
        <f t="shared" si="5"/>
        <v>321488867.59576732</v>
      </c>
      <c r="AM11" s="306">
        <f t="shared" si="5"/>
        <v>331133533.6236403</v>
      </c>
      <c r="AN11" s="306">
        <f t="shared" si="5"/>
        <v>341067539.63234955</v>
      </c>
      <c r="AO11" s="306">
        <f t="shared" si="5"/>
        <v>351299565.82132</v>
      </c>
      <c r="AP11" s="306">
        <f t="shared" si="5"/>
        <v>361838552.79595965</v>
      </c>
    </row>
    <row r="12" spans="1:42" x14ac:dyDescent="0.35">
      <c r="A12" s="303" t="s">
        <v>389</v>
      </c>
      <c r="C12" s="305"/>
      <c r="D12" s="305"/>
      <c r="E12" s="305"/>
      <c r="F12" s="306">
        <f t="shared" ref="F12:AP12" si="6">F4*F$9</f>
        <v>190375272.20746002</v>
      </c>
      <c r="G12" s="306">
        <f t="shared" si="6"/>
        <v>196086530.37368384</v>
      </c>
      <c r="H12" s="306">
        <f t="shared" si="6"/>
        <v>201969126.28489435</v>
      </c>
      <c r="I12" s="306">
        <f t="shared" si="6"/>
        <v>208028200.07344118</v>
      </c>
      <c r="J12" s="306">
        <f t="shared" si="6"/>
        <v>214269046.07564443</v>
      </c>
      <c r="K12" s="306">
        <f t="shared" si="6"/>
        <v>220697117.45791376</v>
      </c>
      <c r="L12" s="306">
        <f t="shared" si="6"/>
        <v>227318030.98165119</v>
      </c>
      <c r="M12" s="306">
        <f t="shared" si="6"/>
        <v>234137571.91110072</v>
      </c>
      <c r="N12" s="306">
        <f t="shared" si="6"/>
        <v>241161699.06843373</v>
      </c>
      <c r="O12" s="306">
        <f t="shared" si="6"/>
        <v>248396550.04048675</v>
      </c>
      <c r="P12" s="306">
        <f t="shared" si="6"/>
        <v>639621116.35425341</v>
      </c>
      <c r="Q12" s="306">
        <f t="shared" si="6"/>
        <v>658809749.84488106</v>
      </c>
      <c r="R12" s="306">
        <f t="shared" si="6"/>
        <v>678574042.3402276</v>
      </c>
      <c r="S12" s="306">
        <f t="shared" si="6"/>
        <v>698931263.61043441</v>
      </c>
      <c r="T12" s="306">
        <f t="shared" si="6"/>
        <v>719899201.51874745</v>
      </c>
      <c r="U12" s="306">
        <f t="shared" si="6"/>
        <v>741496177.56430984</v>
      </c>
      <c r="V12" s="306">
        <f t="shared" si="6"/>
        <v>763741062.89123917</v>
      </c>
      <c r="W12" s="306">
        <f t="shared" si="6"/>
        <v>786653294.77797639</v>
      </c>
      <c r="X12" s="306">
        <f t="shared" si="6"/>
        <v>810252893.6213156</v>
      </c>
      <c r="Y12" s="306">
        <f t="shared" si="6"/>
        <v>834560480.42995501</v>
      </c>
      <c r="Z12" s="306">
        <f t="shared" si="6"/>
        <v>1375355671.7485659</v>
      </c>
      <c r="AA12" s="306">
        <f t="shared" si="6"/>
        <v>1416616341.9010231</v>
      </c>
      <c r="AB12" s="306">
        <f t="shared" si="6"/>
        <v>1459114832.1580539</v>
      </c>
      <c r="AC12" s="306">
        <f t="shared" si="6"/>
        <v>1502888277.1227956</v>
      </c>
      <c r="AD12" s="306">
        <f t="shared" si="6"/>
        <v>1547974925.4364793</v>
      </c>
      <c r="AE12" s="306">
        <f t="shared" si="6"/>
        <v>1594414173.199574</v>
      </c>
      <c r="AF12" s="306">
        <f t="shared" si="6"/>
        <v>1642246598.395561</v>
      </c>
      <c r="AG12" s="306">
        <f t="shared" si="6"/>
        <v>1691513996.3474278</v>
      </c>
      <c r="AH12" s="306">
        <f t="shared" si="6"/>
        <v>1742259416.2378509</v>
      </c>
      <c r="AI12" s="306">
        <f t="shared" si="6"/>
        <v>1794527198.7249866</v>
      </c>
      <c r="AJ12" s="306">
        <f t="shared" si="6"/>
        <v>0</v>
      </c>
      <c r="AK12" s="306">
        <f t="shared" si="6"/>
        <v>0</v>
      </c>
      <c r="AL12" s="306">
        <f t="shared" si="6"/>
        <v>0</v>
      </c>
      <c r="AM12" s="306">
        <f t="shared" si="6"/>
        <v>0</v>
      </c>
      <c r="AN12" s="306">
        <f t="shared" si="6"/>
        <v>0</v>
      </c>
      <c r="AO12" s="306">
        <f t="shared" si="6"/>
        <v>0</v>
      </c>
      <c r="AP12" s="306">
        <f t="shared" si="6"/>
        <v>0</v>
      </c>
    </row>
    <row r="13" spans="1:42" x14ac:dyDescent="0.35">
      <c r="A13" s="310" t="s">
        <v>390</v>
      </c>
      <c r="C13" s="305"/>
      <c r="D13" s="305"/>
      <c r="E13" s="305"/>
      <c r="F13" s="306">
        <f t="shared" ref="F13:AP13" si="7">F5*F$9</f>
        <v>38075054.441492006</v>
      </c>
      <c r="G13" s="306">
        <f t="shared" si="7"/>
        <v>39217306.074736767</v>
      </c>
      <c r="H13" s="306">
        <f t="shared" si="7"/>
        <v>40393825.256978869</v>
      </c>
      <c r="I13" s="306">
        <f t="shared" si="7"/>
        <v>41605640.014688239</v>
      </c>
      <c r="J13" s="306">
        <f t="shared" si="7"/>
        <v>42853809.215128884</v>
      </c>
      <c r="K13" s="306">
        <f t="shared" si="7"/>
        <v>44139423.491582751</v>
      </c>
      <c r="L13" s="306">
        <f t="shared" si="7"/>
        <v>45463606.196330234</v>
      </c>
      <c r="M13" s="306">
        <f t="shared" si="7"/>
        <v>46827514.382220149</v>
      </c>
      <c r="N13" s="306">
        <f t="shared" si="7"/>
        <v>48232339.813686751</v>
      </c>
      <c r="O13" s="306">
        <f t="shared" si="7"/>
        <v>49679310.008097351</v>
      </c>
      <c r="P13" s="306">
        <f t="shared" si="7"/>
        <v>127924223.27085069</v>
      </c>
      <c r="Q13" s="306">
        <f t="shared" si="7"/>
        <v>131761949.96897623</v>
      </c>
      <c r="R13" s="306">
        <f t="shared" si="7"/>
        <v>135714808.4680455</v>
      </c>
      <c r="S13" s="306">
        <f t="shared" si="7"/>
        <v>139786252.72208688</v>
      </c>
      <c r="T13" s="306">
        <f t="shared" si="7"/>
        <v>143979840.3037495</v>
      </c>
      <c r="U13" s="306">
        <f t="shared" si="7"/>
        <v>148299235.51286197</v>
      </c>
      <c r="V13" s="306">
        <f t="shared" si="7"/>
        <v>152748212.57824785</v>
      </c>
      <c r="W13" s="306">
        <f t="shared" si="7"/>
        <v>157330658.95559528</v>
      </c>
      <c r="X13" s="306">
        <f t="shared" si="7"/>
        <v>162050578.72426313</v>
      </c>
      <c r="Y13" s="306">
        <f t="shared" si="7"/>
        <v>166912096.08599102</v>
      </c>
      <c r="Z13" s="306">
        <f t="shared" si="7"/>
        <v>275071134.34971321</v>
      </c>
      <c r="AA13" s="306">
        <f t="shared" si="7"/>
        <v>283323268.38020462</v>
      </c>
      <c r="AB13" s="306">
        <f t="shared" si="7"/>
        <v>291822966.43161076</v>
      </c>
      <c r="AC13" s="306">
        <f t="shared" si="7"/>
        <v>300577655.42455912</v>
      </c>
      <c r="AD13" s="306">
        <f t="shared" si="7"/>
        <v>309594985.08729589</v>
      </c>
      <c r="AE13" s="306">
        <f t="shared" si="7"/>
        <v>318882834.63991475</v>
      </c>
      <c r="AF13" s="306">
        <f t="shared" si="7"/>
        <v>328449319.6791122</v>
      </c>
      <c r="AG13" s="306">
        <f t="shared" si="7"/>
        <v>338302799.26948559</v>
      </c>
      <c r="AH13" s="306">
        <f t="shared" si="7"/>
        <v>348451883.24757016</v>
      </c>
      <c r="AI13" s="306">
        <f t="shared" si="7"/>
        <v>358905439.74499732</v>
      </c>
      <c r="AJ13" s="306">
        <f t="shared" si="7"/>
        <v>0</v>
      </c>
      <c r="AK13" s="306">
        <f t="shared" si="7"/>
        <v>0</v>
      </c>
      <c r="AL13" s="306">
        <f t="shared" si="7"/>
        <v>0</v>
      </c>
      <c r="AM13" s="306">
        <f t="shared" si="7"/>
        <v>0</v>
      </c>
      <c r="AN13" s="306">
        <f t="shared" si="7"/>
        <v>0</v>
      </c>
      <c r="AO13" s="306">
        <f t="shared" si="7"/>
        <v>0</v>
      </c>
      <c r="AP13" s="306">
        <f t="shared" si="7"/>
        <v>0</v>
      </c>
    </row>
    <row r="14" spans="1:42" x14ac:dyDescent="0.35">
      <c r="A14" s="310" t="s">
        <v>391</v>
      </c>
      <c r="C14" s="305"/>
      <c r="D14" s="305"/>
      <c r="E14" s="305"/>
      <c r="F14" s="306">
        <f t="shared" ref="F14:AP14" si="8">F6*F$9</f>
        <v>152300217.76596802</v>
      </c>
      <c r="G14" s="306">
        <f t="shared" si="8"/>
        <v>156869224.29894707</v>
      </c>
      <c r="H14" s="306">
        <f t="shared" si="8"/>
        <v>161575301.02791548</v>
      </c>
      <c r="I14" s="306">
        <f t="shared" si="8"/>
        <v>166422560.05875295</v>
      </c>
      <c r="J14" s="306">
        <f t="shared" si="8"/>
        <v>171415236.86051553</v>
      </c>
      <c r="K14" s="306">
        <f t="shared" si="8"/>
        <v>176557693.96633101</v>
      </c>
      <c r="L14" s="306">
        <f t="shared" si="8"/>
        <v>181854424.78532094</v>
      </c>
      <c r="M14" s="306">
        <f t="shared" si="8"/>
        <v>187310057.5288806</v>
      </c>
      <c r="N14" s="306">
        <f t="shared" si="8"/>
        <v>192929359.254747</v>
      </c>
      <c r="O14" s="306">
        <f t="shared" si="8"/>
        <v>198717240.0323894</v>
      </c>
      <c r="P14" s="306">
        <f t="shared" si="8"/>
        <v>511696893.08340275</v>
      </c>
      <c r="Q14" s="306">
        <f t="shared" si="8"/>
        <v>527047799.87590492</v>
      </c>
      <c r="R14" s="306">
        <f t="shared" si="8"/>
        <v>542859233.87218201</v>
      </c>
      <c r="S14" s="306">
        <f t="shared" si="8"/>
        <v>559145010.88834751</v>
      </c>
      <c r="T14" s="306">
        <f t="shared" si="8"/>
        <v>575919361.21499801</v>
      </c>
      <c r="U14" s="306">
        <f t="shared" si="8"/>
        <v>593196942.05144787</v>
      </c>
      <c r="V14" s="306">
        <f t="shared" si="8"/>
        <v>610992850.31299138</v>
      </c>
      <c r="W14" s="306">
        <f t="shared" si="8"/>
        <v>629322635.82238114</v>
      </c>
      <c r="X14" s="306">
        <f t="shared" si="8"/>
        <v>648202314.89705253</v>
      </c>
      <c r="Y14" s="306">
        <f t="shared" si="8"/>
        <v>667648384.3439641</v>
      </c>
      <c r="Z14" s="306">
        <f t="shared" si="8"/>
        <v>1100284537.3988528</v>
      </c>
      <c r="AA14" s="306">
        <f t="shared" si="8"/>
        <v>1133293073.5208185</v>
      </c>
      <c r="AB14" s="306">
        <f t="shared" si="8"/>
        <v>1167291865.7264431</v>
      </c>
      <c r="AC14" s="306">
        <f t="shared" si="8"/>
        <v>1202310621.6982365</v>
      </c>
      <c r="AD14" s="306">
        <f t="shared" si="8"/>
        <v>1238379940.3491836</v>
      </c>
      <c r="AE14" s="306">
        <f t="shared" si="8"/>
        <v>1275531338.559659</v>
      </c>
      <c r="AF14" s="306">
        <f t="shared" si="8"/>
        <v>1313797278.7164488</v>
      </c>
      <c r="AG14" s="306">
        <f t="shared" si="8"/>
        <v>1353211197.0779424</v>
      </c>
      <c r="AH14" s="306">
        <f t="shared" si="8"/>
        <v>1393807532.9902806</v>
      </c>
      <c r="AI14" s="306">
        <f t="shared" si="8"/>
        <v>1435621758.9799893</v>
      </c>
      <c r="AJ14" s="306">
        <f t="shared" si="8"/>
        <v>0</v>
      </c>
      <c r="AK14" s="306">
        <f t="shared" si="8"/>
        <v>0</v>
      </c>
      <c r="AL14" s="306">
        <f t="shared" si="8"/>
        <v>0</v>
      </c>
      <c r="AM14" s="306">
        <f t="shared" si="8"/>
        <v>0</v>
      </c>
      <c r="AN14" s="306">
        <f t="shared" si="8"/>
        <v>0</v>
      </c>
      <c r="AO14" s="306">
        <f t="shared" si="8"/>
        <v>0</v>
      </c>
      <c r="AP14" s="306">
        <f t="shared" si="8"/>
        <v>0</v>
      </c>
    </row>
    <row r="15" spans="1:42" x14ac:dyDescent="0.35">
      <c r="A15" s="303" t="s">
        <v>392</v>
      </c>
      <c r="C15" s="305"/>
      <c r="D15" s="305"/>
      <c r="E15" s="305"/>
      <c r="F15" s="306">
        <f t="shared" ref="F15:AP15" si="9">F7*F$9</f>
        <v>4558555.2186083058</v>
      </c>
      <c r="G15" s="306">
        <f t="shared" si="9"/>
        <v>9379883.5204556063</v>
      </c>
      <c r="H15" s="306">
        <f t="shared" si="9"/>
        <v>14194979.668503806</v>
      </c>
      <c r="I15" s="306">
        <f t="shared" si="9"/>
        <v>19007251.178771488</v>
      </c>
      <c r="J15" s="306">
        <f t="shared" si="9"/>
        <v>23820047.167682484</v>
      </c>
      <c r="K15" s="306">
        <f t="shared" si="9"/>
        <v>28636659.711123787</v>
      </c>
      <c r="L15" s="306">
        <f t="shared" si="9"/>
        <v>33460325.072164752</v>
      </c>
      <c r="M15" s="306">
        <f t="shared" si="9"/>
        <v>38412170.260261394</v>
      </c>
      <c r="N15" s="306">
        <f t="shared" si="9"/>
        <v>43495280.196949914</v>
      </c>
      <c r="O15" s="306">
        <f t="shared" si="9"/>
        <v>48712798.645636156</v>
      </c>
      <c r="P15" s="306">
        <f t="shared" si="9"/>
        <v>59908547.828638718</v>
      </c>
      <c r="Q15" s="306">
        <f t="shared" si="9"/>
        <v>71390720.894632578</v>
      </c>
      <c r="R15" s="306">
        <f t="shared" si="9"/>
        <v>83237649.981422976</v>
      </c>
      <c r="S15" s="306">
        <f t="shared" si="9"/>
        <v>95458365.453376681</v>
      </c>
      <c r="T15" s="306">
        <f t="shared" si="9"/>
        <v>108062072.03415374</v>
      </c>
      <c r="U15" s="306">
        <f t="shared" si="9"/>
        <v>121058150.27197027</v>
      </c>
      <c r="V15" s="306">
        <f t="shared" si="9"/>
        <v>134456157.91361502</v>
      </c>
      <c r="W15" s="306">
        <f t="shared" si="9"/>
        <v>148507556.57259133</v>
      </c>
      <c r="X15" s="306">
        <f t="shared" si="9"/>
        <v>163238343.25380021</v>
      </c>
      <c r="Y15" s="306">
        <f t="shared" si="9"/>
        <v>178675454.98838744</v>
      </c>
      <c r="Z15" s="306">
        <f t="shared" si="9"/>
        <v>201333450.35403472</v>
      </c>
      <c r="AA15" s="306">
        <f t="shared" si="9"/>
        <v>225115998.9882316</v>
      </c>
      <c r="AB15" s="306">
        <f t="shared" si="9"/>
        <v>250068132.96268591</v>
      </c>
      <c r="AC15" s="306">
        <f t="shared" si="9"/>
        <v>276236517.53500777</v>
      </c>
      <c r="AD15" s="306">
        <f t="shared" si="9"/>
        <v>303669507.04523373</v>
      </c>
      <c r="AE15" s="306">
        <f t="shared" si="9"/>
        <v>332417202.65299112</v>
      </c>
      <c r="AF15" s="306">
        <f t="shared" si="9"/>
        <v>362531511.97423756</v>
      </c>
      <c r="AG15" s="306">
        <f t="shared" si="9"/>
        <v>394066210.67835784</v>
      </c>
      <c r="AH15" s="306">
        <f t="shared" si="9"/>
        <v>427077006.10830045</v>
      </c>
      <c r="AI15" s="306">
        <f t="shared" si="9"/>
        <v>461621602.98840415</v>
      </c>
      <c r="AJ15" s="306">
        <f t="shared" si="9"/>
        <v>475470251.07805634</v>
      </c>
      <c r="AK15" s="306">
        <f t="shared" si="9"/>
        <v>489734358.61039805</v>
      </c>
      <c r="AL15" s="306">
        <f t="shared" si="9"/>
        <v>504426389.36870998</v>
      </c>
      <c r="AM15" s="306">
        <f t="shared" si="9"/>
        <v>519559181.04977131</v>
      </c>
      <c r="AN15" s="306">
        <f t="shared" si="9"/>
        <v>535145956.48126441</v>
      </c>
      <c r="AO15" s="306">
        <f t="shared" si="9"/>
        <v>551200335.17570233</v>
      </c>
      <c r="AP15" s="306">
        <f t="shared" si="9"/>
        <v>567736345.23097348</v>
      </c>
    </row>
    <row r="16" spans="1:42" x14ac:dyDescent="0.35">
      <c r="C16" s="306"/>
      <c r="D16" s="306"/>
      <c r="E16" s="306"/>
      <c r="F16" s="306"/>
      <c r="G16" s="306"/>
      <c r="H16" s="306"/>
      <c r="I16" s="306"/>
      <c r="J16" s="306"/>
      <c r="K16" s="306"/>
      <c r="L16" s="306"/>
      <c r="M16" s="306"/>
      <c r="N16" s="306"/>
      <c r="O16" s="306"/>
      <c r="P16" s="306"/>
      <c r="Q16" s="306"/>
      <c r="R16" s="306"/>
      <c r="S16" s="306"/>
      <c r="T16" s="306"/>
      <c r="U16" s="306"/>
      <c r="V16" s="306"/>
      <c r="W16" s="306"/>
      <c r="X16" s="306"/>
      <c r="Y16" s="306"/>
      <c r="Z16" s="306"/>
      <c r="AA16" s="306"/>
      <c r="AB16" s="306"/>
      <c r="AC16" s="306"/>
      <c r="AD16" s="306"/>
      <c r="AE16" s="306"/>
      <c r="AF16" s="306"/>
      <c r="AG16" s="306"/>
      <c r="AH16" s="306"/>
      <c r="AI16" s="306"/>
      <c r="AJ16" s="306"/>
      <c r="AK16" s="306"/>
      <c r="AL16" s="306"/>
      <c r="AM16" s="306"/>
      <c r="AN16" s="306"/>
      <c r="AO16" s="306"/>
      <c r="AP16" s="306"/>
    </row>
    <row r="17" spans="1:42" x14ac:dyDescent="0.35">
      <c r="A17" s="303" t="s">
        <v>315</v>
      </c>
      <c r="C17" s="311">
        <f>Assumptions!C233</f>
        <v>1</v>
      </c>
      <c r="D17" s="311">
        <f>Assumptions!D233</f>
        <v>1</v>
      </c>
      <c r="E17" s="311">
        <f>Assumptions!E233</f>
        <v>1</v>
      </c>
      <c r="F17" s="311">
        <f>Assumptions!F233</f>
        <v>1</v>
      </c>
      <c r="G17" s="311">
        <f>Assumptions!G233</f>
        <v>1</v>
      </c>
      <c r="H17" s="311">
        <f>Assumptions!H233</f>
        <v>0.95249293206643715</v>
      </c>
      <c r="I17" s="311">
        <f>Assumptions!I233</f>
        <v>0.9072427856365185</v>
      </c>
      <c r="J17" s="311">
        <f>Assumptions!J233</f>
        <v>0.86414234098704956</v>
      </c>
      <c r="K17" s="311">
        <f>Assumptions!K233</f>
        <v>0.82308947208950978</v>
      </c>
      <c r="L17" s="311">
        <f>Assumptions!L233</f>
        <v>0.78398690462355303</v>
      </c>
      <c r="M17" s="311">
        <f>Assumptions!M233</f>
        <v>0.76588939917663157</v>
      </c>
      <c r="N17" s="311">
        <f>Assumptions!N233</f>
        <v>0.74820965543142959</v>
      </c>
      <c r="O17" s="311">
        <f>Assumptions!O233</f>
        <v>0.73093802980254052</v>
      </c>
      <c r="P17" s="311">
        <f>Assumptions!P233</f>
        <v>0.7140651013164897</v>
      </c>
      <c r="Q17" s="311">
        <f>Assumptions!Q233</f>
        <v>0.69758166647297426</v>
      </c>
      <c r="R17" s="311">
        <f>Assumptions!R233</f>
        <v>0.68566041805957811</v>
      </c>
      <c r="S17" s="311">
        <f>Assumptions!S233</f>
        <v>0.67394289656528583</v>
      </c>
      <c r="T17" s="311">
        <f>Assumptions!T233</f>
        <v>0.66242562042037179</v>
      </c>
      <c r="U17" s="311">
        <f>Assumptions!U233</f>
        <v>0.65110516755302961</v>
      </c>
      <c r="V17" s="311">
        <f>Assumptions!V233</f>
        <v>0.63997817437258842</v>
      </c>
      <c r="W17" s="311">
        <f>Assumptions!W233</f>
        <v>0.63997817437258842</v>
      </c>
      <c r="X17" s="311">
        <f>Assumptions!X233</f>
        <v>0.63997817437258842</v>
      </c>
      <c r="Y17" s="311">
        <f>Assumptions!Y233</f>
        <v>0.63997817437258842</v>
      </c>
      <c r="Z17" s="311">
        <f>Assumptions!Z233</f>
        <v>0.63997817437258842</v>
      </c>
      <c r="AA17" s="311">
        <f>Assumptions!AA233</f>
        <v>0.63997817437258842</v>
      </c>
      <c r="AB17" s="311">
        <f>Assumptions!AB233</f>
        <v>0.63997817437258842</v>
      </c>
      <c r="AC17" s="311">
        <f>Assumptions!AC233</f>
        <v>0.63997817437258842</v>
      </c>
      <c r="AD17" s="311">
        <f>Assumptions!AD233</f>
        <v>0.63997817437258842</v>
      </c>
      <c r="AE17" s="311">
        <f>Assumptions!AE233</f>
        <v>0.63997817437258842</v>
      </c>
      <c r="AF17" s="311">
        <f>Assumptions!AF233</f>
        <v>0.63997817437258842</v>
      </c>
      <c r="AG17" s="311">
        <f>Assumptions!AG233</f>
        <v>0.63997817437258842</v>
      </c>
      <c r="AH17" s="311">
        <f>Assumptions!AH233</f>
        <v>0.63997817437258842</v>
      </c>
      <c r="AI17" s="311">
        <f>Assumptions!AI233</f>
        <v>0.63997817437258842</v>
      </c>
      <c r="AJ17" s="311">
        <f>Assumptions!AJ233</f>
        <v>0.63997817437258842</v>
      </c>
      <c r="AK17" s="311">
        <f>Assumptions!AK233</f>
        <v>0.63997817437258842</v>
      </c>
      <c r="AL17" s="311">
        <f>Assumptions!AL233</f>
        <v>0.63997817437258842</v>
      </c>
      <c r="AM17" s="311">
        <f>Assumptions!AM233</f>
        <v>0.63997817437258842</v>
      </c>
      <c r="AN17" s="311">
        <f>Assumptions!AN233</f>
        <v>0.63997817437258842</v>
      </c>
      <c r="AO17" s="311">
        <f>Assumptions!AO233</f>
        <v>0.63997817437258842</v>
      </c>
      <c r="AP17" s="311">
        <f>Assumptions!AP233</f>
        <v>0.63997817437258842</v>
      </c>
    </row>
    <row r="18" spans="1:42" x14ac:dyDescent="0.35">
      <c r="A18" s="303" t="s">
        <v>316</v>
      </c>
      <c r="C18" s="311">
        <f>Assumptions!C234</f>
        <v>1</v>
      </c>
      <c r="D18" s="311">
        <f>Assumptions!D234</f>
        <v>1</v>
      </c>
      <c r="E18" s="311">
        <f>Assumptions!E234</f>
        <v>1</v>
      </c>
      <c r="F18" s="311">
        <f>Assumptions!F234</f>
        <v>1</v>
      </c>
      <c r="G18" s="311">
        <f>Assumptions!G234</f>
        <v>1</v>
      </c>
      <c r="H18" s="311">
        <f>Assumptions!H234</f>
        <v>0.93957507589304434</v>
      </c>
      <c r="I18" s="311">
        <f>Assumptions!I234</f>
        <v>0.88280132323942007</v>
      </c>
      <c r="J18" s="311">
        <f>Assumptions!J234</f>
        <v>0.82945812028115806</v>
      </c>
      <c r="K18" s="311">
        <f>Assumptions!K234</f>
        <v>0.77933817631327096</v>
      </c>
      <c r="L18" s="311">
        <f>Assumptions!L234</f>
        <v>0.73224672615588837</v>
      </c>
      <c r="M18" s="311">
        <f>Assumptions!M234</f>
        <v>0.70945060140627048</v>
      </c>
      <c r="N18" s="311">
        <f>Assumptions!N234</f>
        <v>0.68736415999839751</v>
      </c>
      <c r="O18" s="311">
        <f>Assumptions!O234</f>
        <v>0.6659653082452468</v>
      </c>
      <c r="P18" s="311">
        <f>Assumptions!P234</f>
        <v>0.64523264027501892</v>
      </c>
      <c r="Q18" s="311">
        <f>Assumptions!Q234</f>
        <v>0.62514541661824385</v>
      </c>
      <c r="R18" s="311">
        <f>Assumptions!R234</f>
        <v>0.61016421445388369</v>
      </c>
      <c r="S18" s="311">
        <f>Assumptions!S234</f>
        <v>0.59554202702805192</v>
      </c>
      <c r="T18" s="311">
        <f>Assumptions!T234</f>
        <v>0.58127025078670347</v>
      </c>
      <c r="U18" s="311">
        <f>Assumptions!U234</f>
        <v>0.56734048835435447</v>
      </c>
      <c r="V18" s="311">
        <f>Assumptions!V234</f>
        <v>0.5537445435931474</v>
      </c>
      <c r="W18" s="311">
        <f>Assumptions!W234</f>
        <v>0.5537445435931474</v>
      </c>
      <c r="X18" s="311">
        <f>Assumptions!X234</f>
        <v>0.5537445435931474</v>
      </c>
      <c r="Y18" s="311">
        <f>Assumptions!Y234</f>
        <v>0.5537445435931474</v>
      </c>
      <c r="Z18" s="311">
        <f>Assumptions!Z234</f>
        <v>0.5537445435931474</v>
      </c>
      <c r="AA18" s="311">
        <f>Assumptions!AA234</f>
        <v>0.5537445435931474</v>
      </c>
      <c r="AB18" s="311">
        <f>Assumptions!AB234</f>
        <v>0.5537445435931474</v>
      </c>
      <c r="AC18" s="311">
        <f>Assumptions!AC234</f>
        <v>0.5537445435931474</v>
      </c>
      <c r="AD18" s="311">
        <f>Assumptions!AD234</f>
        <v>0.5537445435931474</v>
      </c>
      <c r="AE18" s="311">
        <f>Assumptions!AE234</f>
        <v>0.5537445435931474</v>
      </c>
      <c r="AF18" s="311">
        <f>Assumptions!AF234</f>
        <v>0.5537445435931474</v>
      </c>
      <c r="AG18" s="311">
        <f>Assumptions!AG234</f>
        <v>0.5537445435931474</v>
      </c>
      <c r="AH18" s="311">
        <f>Assumptions!AH234</f>
        <v>0.5537445435931474</v>
      </c>
      <c r="AI18" s="311">
        <f>Assumptions!AI234</f>
        <v>0.5537445435931474</v>
      </c>
      <c r="AJ18" s="311">
        <f>Assumptions!AJ234</f>
        <v>0.5537445435931474</v>
      </c>
      <c r="AK18" s="311">
        <f>Assumptions!AK234</f>
        <v>0.5537445435931474</v>
      </c>
      <c r="AL18" s="311">
        <f>Assumptions!AL234</f>
        <v>0.5537445435931474</v>
      </c>
      <c r="AM18" s="311">
        <f>Assumptions!AM234</f>
        <v>0.5537445435931474</v>
      </c>
      <c r="AN18" s="311">
        <f>Assumptions!AN234</f>
        <v>0.5537445435931474</v>
      </c>
      <c r="AO18" s="311">
        <f>Assumptions!AO234</f>
        <v>0.5537445435931474</v>
      </c>
      <c r="AP18" s="311">
        <f>Assumptions!AP234</f>
        <v>0.5537445435931474</v>
      </c>
    </row>
    <row r="19" spans="1:42" x14ac:dyDescent="0.35">
      <c r="A19" s="303" t="s">
        <v>393</v>
      </c>
      <c r="C19" s="312">
        <f>Assumptions!C235</f>
        <v>1</v>
      </c>
      <c r="D19" s="312">
        <f>Assumptions!D235</f>
        <v>1</v>
      </c>
      <c r="E19" s="312">
        <f>Assumptions!E235</f>
        <v>1</v>
      </c>
      <c r="F19" s="312">
        <f>Assumptions!F235</f>
        <v>0.99771256304947309</v>
      </c>
      <c r="G19" s="312">
        <f>Assumptions!G235</f>
        <v>0.99543035846674877</v>
      </c>
      <c r="H19" s="312">
        <f>Assumptions!H235</f>
        <v>0.99315337428311568</v>
      </c>
      <c r="I19" s="312">
        <f>Assumptions!I235</f>
        <v>0.99088159855724001</v>
      </c>
      <c r="J19" s="312">
        <f>Assumptions!J235</f>
        <v>0.98861501937510299</v>
      </c>
      <c r="K19" s="312">
        <f>Assumptions!K235</f>
        <v>0.98635362484993849</v>
      </c>
      <c r="L19" s="312">
        <f>Assumptions!L235</f>
        <v>0.98409740312217053</v>
      </c>
      <c r="M19" s="312">
        <f>Assumptions!M235</f>
        <v>0.98184634235935131</v>
      </c>
      <c r="N19" s="312">
        <f>Assumptions!N235</f>
        <v>0.97960043075609882</v>
      </c>
      <c r="O19" s="312">
        <f>Assumptions!O235</f>
        <v>0.97735965653403523</v>
      </c>
      <c r="P19" s="312">
        <f>Assumptions!P235</f>
        <v>0.97512400794172494</v>
      </c>
      <c r="Q19" s="312">
        <f>Assumptions!Q235</f>
        <v>0.97289347325461317</v>
      </c>
      <c r="R19" s="312">
        <f>Assumptions!R235</f>
        <v>0.97066804077496416</v>
      </c>
      <c r="S19" s="312">
        <f>Assumptions!S235</f>
        <v>0.96844769883179993</v>
      </c>
      <c r="T19" s="312">
        <f>Assumptions!T235</f>
        <v>0.96623243578083928</v>
      </c>
      <c r="U19" s="312">
        <f>Assumptions!U235</f>
        <v>0.96402224000443659</v>
      </c>
      <c r="V19" s="312">
        <f>Assumptions!V235</f>
        <v>0.96181709991152076</v>
      </c>
      <c r="W19" s="312">
        <f>Assumptions!W235</f>
        <v>0.95961700393753446</v>
      </c>
      <c r="X19" s="312">
        <f>Assumptions!X235</f>
        <v>0.9574219405443738</v>
      </c>
      <c r="Y19" s="312">
        <f>Assumptions!Y235</f>
        <v>0.95523189822032739</v>
      </c>
      <c r="Z19" s="312">
        <f>Assumptions!Z235</f>
        <v>0.95304686548001627</v>
      </c>
      <c r="AA19" s="312">
        <f>Assumptions!AA235</f>
        <v>0.95086683086433343</v>
      </c>
      <c r="AB19" s="312">
        <f>Assumptions!AB235</f>
        <v>0.94869178294038392</v>
      </c>
      <c r="AC19" s="312">
        <f>Assumptions!AC235</f>
        <v>0.94652171030142485</v>
      </c>
      <c r="AD19" s="312">
        <f>Assumptions!AD235</f>
        <v>0.94435660156680545</v>
      </c>
      <c r="AE19" s="312">
        <f>Assumptions!AE235</f>
        <v>0.9421964453819075</v>
      </c>
      <c r="AF19" s="312">
        <f>Assumptions!AF235</f>
        <v>0.94004123041808585</v>
      </c>
      <c r="AG19" s="312">
        <f>Assumptions!AG235</f>
        <v>0.93789094537260875</v>
      </c>
      <c r="AH19" s="312">
        <f>Assumptions!AH235</f>
        <v>0.93574557896859878</v>
      </c>
      <c r="AI19" s="312">
        <f>Assumptions!AI235</f>
        <v>0.93360511995497386</v>
      </c>
      <c r="AJ19" s="312">
        <f>Assumptions!AJ235</f>
        <v>0.93146955710638779</v>
      </c>
      <c r="AK19" s="312">
        <f>Assumptions!AK235</f>
        <v>0.92933887922317171</v>
      </c>
      <c r="AL19" s="312">
        <f>Assumptions!AL235</f>
        <v>0.92721307513127538</v>
      </c>
      <c r="AM19" s="312">
        <f>Assumptions!AM235</f>
        <v>0.92509213368220844</v>
      </c>
      <c r="AN19" s="312">
        <f>Assumptions!AN235</f>
        <v>0.92297604375298192</v>
      </c>
      <c r="AO19" s="312">
        <f>Assumptions!AO235</f>
        <v>0.92086479424605017</v>
      </c>
      <c r="AP19" s="312">
        <f>Assumptions!AP235</f>
        <v>0.91875837408925243</v>
      </c>
    </row>
    <row r="20" spans="1:42" x14ac:dyDescent="0.35">
      <c r="C20" s="306"/>
      <c r="D20" s="306"/>
      <c r="E20" s="306"/>
      <c r="F20" s="306"/>
      <c r="G20" s="306"/>
      <c r="H20" s="306"/>
      <c r="I20" s="306"/>
      <c r="J20" s="306"/>
      <c r="K20" s="306"/>
      <c r="L20" s="306"/>
      <c r="M20" s="306"/>
      <c r="N20" s="306"/>
      <c r="O20" s="306"/>
      <c r="P20" s="306"/>
      <c r="Q20" s="306"/>
      <c r="R20" s="306"/>
      <c r="S20" s="306"/>
      <c r="T20" s="306"/>
      <c r="U20" s="306"/>
      <c r="V20" s="306"/>
      <c r="W20" s="306"/>
      <c r="X20" s="306"/>
      <c r="Y20" s="306"/>
      <c r="Z20" s="306"/>
      <c r="AA20" s="306"/>
      <c r="AB20" s="306"/>
      <c r="AC20" s="306"/>
      <c r="AD20" s="306"/>
      <c r="AE20" s="306"/>
      <c r="AF20" s="306"/>
      <c r="AG20" s="306"/>
      <c r="AH20" s="306"/>
      <c r="AI20" s="306"/>
      <c r="AJ20" s="306"/>
      <c r="AK20" s="306"/>
      <c r="AL20" s="306"/>
      <c r="AM20" s="306"/>
      <c r="AN20" s="306"/>
      <c r="AO20" s="306"/>
      <c r="AP20" s="306"/>
    </row>
    <row r="21" spans="1:42" x14ac:dyDescent="0.35">
      <c r="A21" s="303" t="s">
        <v>394</v>
      </c>
      <c r="C21" s="305"/>
      <c r="D21" s="305"/>
      <c r="E21" s="305"/>
      <c r="F21" s="306">
        <f t="shared" ref="F21:AP21" si="10">(F11*F19)-F11</f>
        <v>-285577.4298119396</v>
      </c>
      <c r="G21" s="306">
        <f t="shared" si="10"/>
        <v>-587616.66783647239</v>
      </c>
      <c r="H21" s="306">
        <f t="shared" si="10"/>
        <v>-906829.80299793184</v>
      </c>
      <c r="I21" s="306">
        <f t="shared" si="10"/>
        <v>-1243956.3197547793</v>
      </c>
      <c r="J21" s="306">
        <f t="shared" si="10"/>
        <v>-1599764.0867377818</v>
      </c>
      <c r="K21" s="306">
        <f t="shared" si="10"/>
        <v>-1975050.3796574771</v>
      </c>
      <c r="L21" s="306">
        <f t="shared" si="10"/>
        <v>-2370642.9396368861</v>
      </c>
      <c r="M21" s="306">
        <f t="shared" si="10"/>
        <v>-2787401.0681625903</v>
      </c>
      <c r="N21" s="306">
        <f t="shared" si="10"/>
        <v>-3226216.7598875761</v>
      </c>
      <c r="O21" s="306">
        <f t="shared" si="10"/>
        <v>-3688015.8745599091</v>
      </c>
      <c r="P21" s="306">
        <f t="shared" si="10"/>
        <v>-4173759.3493928313</v>
      </c>
      <c r="Q21" s="306">
        <f t="shared" si="10"/>
        <v>-4684444.4532355666</v>
      </c>
      <c r="R21" s="306">
        <f t="shared" si="10"/>
        <v>-5221106.0839494765</v>
      </c>
      <c r="S21" s="306">
        <f t="shared" si="10"/>
        <v>-5784818.1104392409</v>
      </c>
      <c r="T21" s="306">
        <f t="shared" si="10"/>
        <v>-6376694.7608376741</v>
      </c>
      <c r="U21" s="306">
        <f t="shared" si="10"/>
        <v>-6997892.0583916903</v>
      </c>
      <c r="V21" s="306">
        <f t="shared" si="10"/>
        <v>-7649609.3066476583</v>
      </c>
      <c r="W21" s="306">
        <f t="shared" si="10"/>
        <v>-8333090.6255873442</v>
      </c>
      <c r="X21" s="306">
        <f t="shared" si="10"/>
        <v>-9049626.5404193997</v>
      </c>
      <c r="Y21" s="306">
        <f t="shared" si="10"/>
        <v>-9800555.6247883141</v>
      </c>
      <c r="Z21" s="306">
        <f t="shared" si="10"/>
        <v>-10587266.200219333</v>
      </c>
      <c r="AA21" s="306">
        <f t="shared" si="10"/>
        <v>-11411198.093679041</v>
      </c>
      <c r="AB21" s="306">
        <f t="shared" si="10"/>
        <v>-12273844.455191433</v>
      </c>
      <c r="AC21" s="306">
        <f t="shared" si="10"/>
        <v>-13176753.637514442</v>
      </c>
      <c r="AD21" s="306">
        <f t="shared" si="10"/>
        <v>-14121531.13994652</v>
      </c>
      <c r="AE21" s="306">
        <f t="shared" si="10"/>
        <v>-15109841.6184012</v>
      </c>
      <c r="AF21" s="306">
        <f t="shared" si="10"/>
        <v>-16143410.963957697</v>
      </c>
      <c r="AG21" s="306">
        <f t="shared" si="10"/>
        <v>-17224028.452167779</v>
      </c>
      <c r="AH21" s="306">
        <f t="shared" si="10"/>
        <v>-18353548.965473503</v>
      </c>
      <c r="AI21" s="306">
        <f t="shared" si="10"/>
        <v>-19533895.291168094</v>
      </c>
      <c r="AJ21" s="306">
        <f t="shared" si="10"/>
        <v>-20767060.49741143</v>
      </c>
      <c r="AK21" s="306">
        <f t="shared" si="10"/>
        <v>-22055110.389893472</v>
      </c>
      <c r="AL21" s="306">
        <f t="shared" si="10"/>
        <v>-23400186.05182445</v>
      </c>
      <c r="AM21" s="306">
        <f t="shared" si="10"/>
        <v>-24804506.470017612</v>
      </c>
      <c r="AN21" s="306">
        <f t="shared" si="10"/>
        <v>-26270371.249920189</v>
      </c>
      <c r="AO21" s="306">
        <f t="shared" si="10"/>
        <v>-27800163.422543406</v>
      </c>
      <c r="AP21" s="306">
        <f t="shared" si="10"/>
        <v>-29396352.346335649</v>
      </c>
    </row>
    <row r="23" spans="1:42" x14ac:dyDescent="0.35">
      <c r="A23" s="303" t="s">
        <v>395</v>
      </c>
      <c r="C23" s="305"/>
      <c r="D23" s="305"/>
      <c r="E23" s="305"/>
      <c r="F23" s="306">
        <f t="shared" ref="F23:AP23" si="11">(F13*F17)-F13</f>
        <v>0</v>
      </c>
      <c r="G23" s="306">
        <f t="shared" si="11"/>
        <v>0</v>
      </c>
      <c r="H23" s="306">
        <f>(H13*H17)-H13</f>
        <v>-1918992.2005797625</v>
      </c>
      <c r="I23" s="306">
        <f t="shared" si="11"/>
        <v>-3859223.2695722803</v>
      </c>
      <c r="J23" s="306">
        <f t="shared" si="11"/>
        <v>-5822018.199755013</v>
      </c>
      <c r="K23" s="306">
        <f t="shared" si="11"/>
        <v>-7808728.7115605995</v>
      </c>
      <c r="L23" s="306">
        <f t="shared" si="11"/>
        <v>-9820734.3014451116</v>
      </c>
      <c r="M23" s="306">
        <f t="shared" si="11"/>
        <v>-10962817.527086489</v>
      </c>
      <c r="N23" s="306">
        <f t="shared" si="11"/>
        <v>-12144437.461036563</v>
      </c>
      <c r="O23" s="306">
        <f t="shared" si="11"/>
        <v>-13366813.028829038</v>
      </c>
      <c r="P23" s="306">
        <f t="shared" si="11"/>
        <v>-36577999.820117444</v>
      </c>
      <c r="Q23" s="306">
        <f t="shared" si="11"/>
        <v>-39847229.331889138</v>
      </c>
      <c r="R23" s="306">
        <f t="shared" si="11"/>
        <v>-42660536.156969845</v>
      </c>
      <c r="S23" s="306">
        <f t="shared" si="11"/>
        <v>-45578300.662556574</v>
      </c>
      <c r="T23" s="306">
        <f t="shared" si="11"/>
        <v>-48603905.262512192</v>
      </c>
      <c r="U23" s="306">
        <f t="shared" si="11"/>
        <v>-51740836.926273778</v>
      </c>
      <c r="V23" s="306">
        <f t="shared" si="11"/>
        <v>-54992690.353744745</v>
      </c>
      <c r="W23" s="306">
        <f t="shared" si="11"/>
        <v>-56642471.064357087</v>
      </c>
      <c r="X23" s="306">
        <f t="shared" si="11"/>
        <v>-58341745.196287796</v>
      </c>
      <c r="Y23" s="306">
        <f t="shared" si="11"/>
        <v>-60091997.552176431</v>
      </c>
      <c r="Z23" s="306">
        <f t="shared" si="11"/>
        <v>-99031611.965986758</v>
      </c>
      <c r="AA23" s="306">
        <f t="shared" si="11"/>
        <v>-102002560.32496637</v>
      </c>
      <c r="AB23" s="306">
        <f t="shared" si="11"/>
        <v>-105062637.13471535</v>
      </c>
      <c r="AC23" s="306">
        <f t="shared" si="11"/>
        <v>-108214516.24875683</v>
      </c>
      <c r="AD23" s="306">
        <f t="shared" si="11"/>
        <v>-111460951.73621953</v>
      </c>
      <c r="AE23" s="306">
        <f t="shared" si="11"/>
        <v>-114804780.28830612</v>
      </c>
      <c r="AF23" s="306">
        <f t="shared" si="11"/>
        <v>-118248923.69695529</v>
      </c>
      <c r="AG23" s="306">
        <f t="shared" si="11"/>
        <v>-121796391.40786397</v>
      </c>
      <c r="AH23" s="306">
        <f t="shared" si="11"/>
        <v>-125450283.15009987</v>
      </c>
      <c r="AI23" s="306">
        <f t="shared" si="11"/>
        <v>-129213791.64460289</v>
      </c>
      <c r="AJ23" s="306">
        <f t="shared" si="11"/>
        <v>0</v>
      </c>
      <c r="AK23" s="306">
        <f t="shared" si="11"/>
        <v>0</v>
      </c>
      <c r="AL23" s="306">
        <f t="shared" si="11"/>
        <v>0</v>
      </c>
      <c r="AM23" s="306">
        <f t="shared" si="11"/>
        <v>0</v>
      </c>
      <c r="AN23" s="306">
        <f t="shared" si="11"/>
        <v>0</v>
      </c>
      <c r="AO23" s="306">
        <f t="shared" si="11"/>
        <v>0</v>
      </c>
      <c r="AP23" s="306">
        <f t="shared" si="11"/>
        <v>0</v>
      </c>
    </row>
    <row r="24" spans="1:42" x14ac:dyDescent="0.35">
      <c r="A24" s="303" t="s">
        <v>396</v>
      </c>
      <c r="C24" s="305"/>
      <c r="D24" s="305"/>
      <c r="E24" s="305"/>
      <c r="F24" s="306">
        <f>(F14*F18)-F14</f>
        <v>0</v>
      </c>
      <c r="G24" s="306">
        <f>(G14*G18)-G14</f>
        <v>0</v>
      </c>
      <c r="H24" s="306">
        <f>(H14*H18)-H14</f>
        <v>-9763175.3021703064</v>
      </c>
      <c r="I24" s="306">
        <f t="shared" ref="I24:AP24" si="12">(I14*I18)-I14</f>
        <v>-19504503.821993977</v>
      </c>
      <c r="J24" s="306">
        <f t="shared" si="12"/>
        <v>-29233476.706642836</v>
      </c>
      <c r="K24" s="306">
        <f t="shared" si="12"/>
        <v>-38959542.736533999</v>
      </c>
      <c r="L24" s="306">
        <f t="shared" si="12"/>
        <v>-48692117.599307433</v>
      </c>
      <c r="M24" s="306">
        <f t="shared" si="12"/>
        <v>-54422824.565573141</v>
      </c>
      <c r="N24" s="306">
        <f t="shared" si="12"/>
        <v>-60316632.29157877</v>
      </c>
      <c r="O24" s="306">
        <f t="shared" si="12"/>
        <v>-66378452.020574495</v>
      </c>
      <c r="P24" s="306">
        <f t="shared" si="12"/>
        <v>-181533355.7386747</v>
      </c>
      <c r="Q24" s="306">
        <f t="shared" si="12"/>
        <v>-197566283.44475353</v>
      </c>
      <c r="R24" s="306">
        <f t="shared" si="12"/>
        <v>-211625955.87752497</v>
      </c>
      <c r="S24" s="306">
        <f t="shared" si="12"/>
        <v>-226150657.70127887</v>
      </c>
      <c r="T24" s="306">
        <f t="shared" si="12"/>
        <v>-241154569.68863803</v>
      </c>
      <c r="U24" s="306">
        <f t="shared" si="12"/>
        <v>-256652299.25766975</v>
      </c>
      <c r="V24" s="306">
        <f t="shared" si="12"/>
        <v>-272658893.27774775</v>
      </c>
      <c r="W24" s="306">
        <f t="shared" si="12"/>
        <v>-280838660.0760802</v>
      </c>
      <c r="X24" s="306">
        <f t="shared" si="12"/>
        <v>-289263819.8783626</v>
      </c>
      <c r="Y24" s="306">
        <f t="shared" si="12"/>
        <v>-297941734.47471344</v>
      </c>
      <c r="Z24" s="306">
        <f t="shared" si="12"/>
        <v>-491007978.41432774</v>
      </c>
      <c r="AA24" s="306">
        <f t="shared" si="12"/>
        <v>-505738217.76675761</v>
      </c>
      <c r="AB24" s="306">
        <f t="shared" si="12"/>
        <v>-520910364.29976034</v>
      </c>
      <c r="AC24" s="306">
        <f t="shared" si="12"/>
        <v>-536537675.22875321</v>
      </c>
      <c r="AD24" s="306">
        <f t="shared" si="12"/>
        <v>-552633805.48561585</v>
      </c>
      <c r="AE24" s="306">
        <f t="shared" si="12"/>
        <v>-569212819.65018427</v>
      </c>
      <c r="AF24" s="306">
        <f t="shared" si="12"/>
        <v>-586289204.23968983</v>
      </c>
      <c r="AG24" s="306">
        <f t="shared" si="12"/>
        <v>-603877880.36688054</v>
      </c>
      <c r="AH24" s="306">
        <f t="shared" si="12"/>
        <v>-621994216.77788699</v>
      </c>
      <c r="AI24" s="306">
        <f t="shared" si="12"/>
        <v>-640654043.28122365</v>
      </c>
      <c r="AJ24" s="306">
        <f t="shared" si="12"/>
        <v>0</v>
      </c>
      <c r="AK24" s="306">
        <f t="shared" si="12"/>
        <v>0</v>
      </c>
      <c r="AL24" s="306">
        <f t="shared" si="12"/>
        <v>0</v>
      </c>
      <c r="AM24" s="306">
        <f t="shared" si="12"/>
        <v>0</v>
      </c>
      <c r="AN24" s="306">
        <f t="shared" si="12"/>
        <v>0</v>
      </c>
      <c r="AO24" s="306">
        <f t="shared" si="12"/>
        <v>0</v>
      </c>
      <c r="AP24" s="306">
        <f t="shared" si="12"/>
        <v>0</v>
      </c>
    </row>
    <row r="25" spans="1:42" x14ac:dyDescent="0.35">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6"/>
      <c r="AL25" s="306"/>
      <c r="AM25" s="306"/>
      <c r="AN25" s="306"/>
      <c r="AO25" s="306"/>
      <c r="AP25" s="306"/>
    </row>
    <row r="26" spans="1:42" x14ac:dyDescent="0.35">
      <c r="A26" s="303" t="s">
        <v>397</v>
      </c>
      <c r="C26" s="305"/>
      <c r="D26" s="305"/>
      <c r="E26" s="305"/>
      <c r="F26" s="306">
        <f t="shared" ref="F26:AP26" si="13">(F12*F19)-F12</f>
        <v>-435471.43211397529</v>
      </c>
      <c r="G26" s="306">
        <f t="shared" si="13"/>
        <v>-896045.15330672264</v>
      </c>
      <c r="H26" s="306">
        <f t="shared" si="13"/>
        <v>-1382807.0140388012</v>
      </c>
      <c r="I26" s="306">
        <f t="shared" si="13"/>
        <v>-1896884.6396844387</v>
      </c>
      <c r="J26" s="306">
        <f t="shared" si="13"/>
        <v>-2439448.9380863905</v>
      </c>
      <c r="K26" s="306">
        <f t="shared" si="13"/>
        <v>-3011715.6593678892</v>
      </c>
      <c r="L26" s="306">
        <f t="shared" si="13"/>
        <v>-3614947.0097631514</v>
      </c>
      <c r="M26" s="306">
        <f t="shared" si="13"/>
        <v>-4250453.3212868869</v>
      </c>
      <c r="N26" s="306">
        <f t="shared" si="13"/>
        <v>-4919594.7791233659</v>
      </c>
      <c r="O26" s="306">
        <f t="shared" si="13"/>
        <v>-5623783.2086773217</v>
      </c>
      <c r="P26" s="306">
        <f t="shared" si="13"/>
        <v>-15911209.810733438</v>
      </c>
      <c r="Q26" s="306">
        <f t="shared" si="13"/>
        <v>-17858044.104291916</v>
      </c>
      <c r="R26" s="306">
        <f t="shared" si="13"/>
        <v>-19903906.141091347</v>
      </c>
      <c r="S26" s="306">
        <f t="shared" si="13"/>
        <v>-22052889.725307107</v>
      </c>
      <c r="T26" s="306">
        <f t="shared" si="13"/>
        <v>-24309242.518606782</v>
      </c>
      <c r="U26" s="306">
        <f t="shared" si="13"/>
        <v>-26677371.514036417</v>
      </c>
      <c r="V26" s="306">
        <f t="shared" si="13"/>
        <v>-29161848.697845101</v>
      </c>
      <c r="W26" s="306">
        <f t="shared" si="13"/>
        <v>-31767416.905544519</v>
      </c>
      <c r="X26" s="306">
        <f t="shared" si="13"/>
        <v>-34498995.878701568</v>
      </c>
      <c r="Y26" s="306">
        <f t="shared" si="13"/>
        <v>-37361688.529180646</v>
      </c>
      <c r="Z26" s="306">
        <f t="shared" si="13"/>
        <v>-64577259.868432999</v>
      </c>
      <c r="AA26" s="306">
        <f t="shared" si="13"/>
        <v>-69602850.326972246</v>
      </c>
      <c r="AB26" s="306">
        <f t="shared" si="13"/>
        <v>-74864580.523270607</v>
      </c>
      <c r="AC26" s="306">
        <f t="shared" si="13"/>
        <v>-80371894.668565273</v>
      </c>
      <c r="AD26" s="306">
        <f t="shared" si="13"/>
        <v>-86134585.540656567</v>
      </c>
      <c r="AE26" s="306">
        <f t="shared" si="13"/>
        <v>-92162806.744402409</v>
      </c>
      <c r="AF26" s="306">
        <f t="shared" si="13"/>
        <v>-98467085.389881849</v>
      </c>
      <c r="AG26" s="306">
        <f t="shared" si="13"/>
        <v>-105058335.20213938</v>
      </c>
      <c r="AH26" s="306">
        <f t="shared" si="13"/>
        <v>-111947870.0768702</v>
      </c>
      <c r="AI26" s="306">
        <f t="shared" si="13"/>
        <v>-119147418.09688234</v>
      </c>
      <c r="AJ26" s="306">
        <f t="shared" si="13"/>
        <v>0</v>
      </c>
      <c r="AK26" s="306">
        <f t="shared" si="13"/>
        <v>0</v>
      </c>
      <c r="AL26" s="306">
        <f t="shared" si="13"/>
        <v>0</v>
      </c>
      <c r="AM26" s="306">
        <f t="shared" si="13"/>
        <v>0</v>
      </c>
      <c r="AN26" s="306">
        <f t="shared" si="13"/>
        <v>0</v>
      </c>
      <c r="AO26" s="306">
        <f t="shared" si="13"/>
        <v>0</v>
      </c>
      <c r="AP26" s="306">
        <f t="shared" si="13"/>
        <v>0</v>
      </c>
    </row>
    <row r="27" spans="1:42" x14ac:dyDescent="0.35">
      <c r="C27" s="306"/>
      <c r="D27" s="306"/>
      <c r="E27" s="306"/>
      <c r="F27" s="306"/>
      <c r="G27" s="306"/>
      <c r="H27" s="306"/>
      <c r="I27" s="306"/>
      <c r="J27" s="306"/>
      <c r="K27" s="306"/>
      <c r="L27" s="306"/>
      <c r="M27" s="306"/>
      <c r="N27" s="306"/>
      <c r="O27" s="306"/>
      <c r="P27" s="306"/>
      <c r="Q27" s="306"/>
      <c r="R27" s="306"/>
      <c r="S27" s="306"/>
      <c r="T27" s="306"/>
      <c r="U27" s="306"/>
      <c r="V27" s="306"/>
      <c r="W27" s="306"/>
      <c r="X27" s="306"/>
      <c r="Y27" s="306"/>
      <c r="Z27" s="306"/>
      <c r="AA27" s="306"/>
      <c r="AB27" s="306"/>
      <c r="AC27" s="306"/>
      <c r="AD27" s="306"/>
      <c r="AE27" s="306"/>
      <c r="AF27" s="306"/>
      <c r="AG27" s="306"/>
      <c r="AH27" s="306"/>
      <c r="AI27" s="306"/>
      <c r="AJ27" s="306"/>
      <c r="AK27" s="306"/>
      <c r="AL27" s="306"/>
      <c r="AM27" s="306"/>
      <c r="AN27" s="306"/>
      <c r="AO27" s="306"/>
      <c r="AP27" s="306"/>
    </row>
    <row r="28" spans="1:42" x14ac:dyDescent="0.35">
      <c r="A28" s="303" t="s">
        <v>398</v>
      </c>
      <c r="C28" s="305"/>
      <c r="D28" s="305"/>
      <c r="E28" s="305"/>
      <c r="F28" s="306">
        <f t="shared" ref="F28:AP28" si="14">(F15*F19)-F15</f>
        <v>-10427.407648062333</v>
      </c>
      <c r="G28" s="306">
        <f t="shared" si="14"/>
        <v>-42862.705312132835</v>
      </c>
      <c r="H28" s="306">
        <f t="shared" si="14"/>
        <v>-97187.712849028409</v>
      </c>
      <c r="I28" s="306">
        <f t="shared" si="14"/>
        <v>-173315.74657141045</v>
      </c>
      <c r="J28" s="306">
        <f t="shared" si="14"/>
        <v>-271190.7754881978</v>
      </c>
      <c r="K28" s="306">
        <f t="shared" si="14"/>
        <v>-390786.60146264732</v>
      </c>
      <c r="L28" s="306">
        <f t="shared" si="14"/>
        <v>-532106.06102376804</v>
      </c>
      <c r="M28" s="306">
        <f t="shared" si="14"/>
        <v>-697321.38813909143</v>
      </c>
      <c r="N28" s="306">
        <f t="shared" si="14"/>
        <v>-887284.98016056418</v>
      </c>
      <c r="O28" s="306">
        <f t="shared" si="14"/>
        <v>-1102874.492525585</v>
      </c>
      <c r="P28" s="306">
        <f t="shared" si="14"/>
        <v>-1490284.5600080118</v>
      </c>
      <c r="Q28" s="306">
        <f t="shared" si="14"/>
        <v>-1935154.4853028059</v>
      </c>
      <c r="R28" s="306">
        <f t="shared" si="14"/>
        <v>-2441523.355242908</v>
      </c>
      <c r="S28" s="306">
        <f t="shared" si="14"/>
        <v>-3011931.0958090425</v>
      </c>
      <c r="T28" s="306">
        <f t="shared" si="14"/>
        <v>-3648992.9570688605</v>
      </c>
      <c r="U28" s="306">
        <f t="shared" si="14"/>
        <v>-4355401.0759917945</v>
      </c>
      <c r="V28" s="306">
        <f t="shared" si="14"/>
        <v>-5133926.0438963473</v>
      </c>
      <c r="W28" s="306">
        <f t="shared" si="14"/>
        <v>-5997180.072317332</v>
      </c>
      <c r="X28" s="306">
        <f t="shared" si="14"/>
        <v>-6950371.8844982386</v>
      </c>
      <c r="Y28" s="306">
        <f t="shared" si="14"/>
        <v>-7998960.954449445</v>
      </c>
      <c r="Z28" s="306">
        <f t="shared" si="14"/>
        <v>-9453236.5778454542</v>
      </c>
      <c r="AA28" s="306">
        <f t="shared" si="14"/>
        <v>-11060662.453433335</v>
      </c>
      <c r="AB28" s="306">
        <f t="shared" si="14"/>
        <v>-12830550.045742422</v>
      </c>
      <c r="AC28" s="306">
        <f t="shared" si="14"/>
        <v>-14772656.510062695</v>
      </c>
      <c r="AD28" s="306">
        <f t="shared" si="14"/>
        <v>-16897203.372529745</v>
      </c>
      <c r="AE28" s="306">
        <f t="shared" si="14"/>
        <v>-19214895.929545701</v>
      </c>
      <c r="AF28" s="306">
        <f t="shared" si="14"/>
        <v>-21736943.392646253</v>
      </c>
      <c r="AG28" s="306">
        <f t="shared" si="14"/>
        <v>-24475079.805831194</v>
      </c>
      <c r="AH28" s="306">
        <f t="shared" si="14"/>
        <v>-27441585.763313055</v>
      </c>
      <c r="AI28" s="306">
        <f t="shared" si="14"/>
        <v>-30649310.956607759</v>
      </c>
      <c r="AJ28" s="306">
        <f t="shared" si="14"/>
        <v>-32584186.889116228</v>
      </c>
      <c r="AK28" s="306">
        <f t="shared" si="14"/>
        <v>-34605178.662331879</v>
      </c>
      <c r="AL28" s="306">
        <f t="shared" si="14"/>
        <v>-36715645.704782307</v>
      </c>
      <c r="AM28" s="306">
        <f t="shared" si="14"/>
        <v>-38919069.678257525</v>
      </c>
      <c r="AN28" s="306">
        <f t="shared" si="14"/>
        <v>-41219058.737781525</v>
      </c>
      <c r="AO28" s="306">
        <f t="shared" si="14"/>
        <v>-43619351.93577534</v>
      </c>
      <c r="AP28" s="306">
        <f t="shared" si="14"/>
        <v>-46123823.775189757</v>
      </c>
    </row>
    <row r="29" spans="1:42" x14ac:dyDescent="0.35">
      <c r="C29" s="306"/>
      <c r="D29" s="306"/>
      <c r="E29" s="306"/>
      <c r="F29" s="306"/>
      <c r="G29" s="306"/>
      <c r="H29" s="306"/>
      <c r="I29" s="306"/>
      <c r="J29" s="306"/>
      <c r="K29" s="306"/>
      <c r="L29" s="306"/>
      <c r="M29" s="306"/>
      <c r="N29" s="306"/>
      <c r="O29" s="306"/>
      <c r="P29" s="306"/>
      <c r="Q29" s="306"/>
      <c r="R29" s="306"/>
      <c r="S29" s="306"/>
      <c r="T29" s="306"/>
      <c r="U29" s="306"/>
      <c r="V29" s="306"/>
      <c r="W29" s="306"/>
      <c r="X29" s="306"/>
      <c r="Y29" s="306"/>
      <c r="Z29" s="306"/>
      <c r="AA29" s="306"/>
      <c r="AB29" s="306"/>
      <c r="AC29" s="306"/>
      <c r="AD29" s="306"/>
      <c r="AE29" s="306"/>
      <c r="AF29" s="306"/>
      <c r="AG29" s="306"/>
      <c r="AH29" s="306"/>
      <c r="AI29" s="306"/>
      <c r="AJ29" s="306"/>
      <c r="AK29" s="306"/>
      <c r="AL29" s="306"/>
      <c r="AM29" s="306"/>
      <c r="AN29" s="306"/>
      <c r="AO29" s="306"/>
      <c r="AP29" s="306"/>
    </row>
    <row r="30" spans="1:42" s="313" customFormat="1" x14ac:dyDescent="0.35">
      <c r="A30" s="313" t="s">
        <v>399</v>
      </c>
      <c r="C30" s="305"/>
      <c r="D30" s="305"/>
      <c r="E30" s="305"/>
      <c r="F30" s="306">
        <f t="shared" ref="F30:AP30" si="15">SUM(F11:F12,F15,F21:F24,F26:F28)</f>
        <v>319048384.50668609</v>
      </c>
      <c r="G30" s="306">
        <f t="shared" si="15"/>
        <v>332531303.71838164</v>
      </c>
      <c r="H30" s="306">
        <f t="shared" si="15"/>
        <v>334544270.70198083</v>
      </c>
      <c r="I30" s="306">
        <f t="shared" si="15"/>
        <v>336780198.93929076</v>
      </c>
      <c r="J30" s="306">
        <f t="shared" si="15"/>
        <v>339238504.96581131</v>
      </c>
      <c r="K30" s="306">
        <f t="shared" si="15"/>
        <v>341918722.82252532</v>
      </c>
      <c r="L30" s="306">
        <f t="shared" si="15"/>
        <v>344820500.97697216</v>
      </c>
      <c r="M30" s="306">
        <f t="shared" si="15"/>
        <v>352973797.92047662</v>
      </c>
      <c r="N30" s="306">
        <f t="shared" si="15"/>
        <v>361314032.82154024</v>
      </c>
      <c r="O30" s="306">
        <f t="shared" si="15"/>
        <v>369845166.4837383</v>
      </c>
      <c r="P30" s="306">
        <f t="shared" si="15"/>
        <v>627625684.01943099</v>
      </c>
      <c r="Q30" s="306">
        <f t="shared" si="15"/>
        <v>641125422.90896988</v>
      </c>
      <c r="R30" s="306">
        <f t="shared" si="15"/>
        <v>657959255.93546939</v>
      </c>
      <c r="S30" s="306">
        <f t="shared" si="15"/>
        <v>675151640.73387527</v>
      </c>
      <c r="T30" s="306">
        <f t="shared" si="15"/>
        <v>692708695.59965634</v>
      </c>
      <c r="U30" s="306">
        <f t="shared" si="15"/>
        <v>710636579.05536783</v>
      </c>
      <c r="V30" s="306">
        <f t="shared" si="15"/>
        <v>728941486.73796737</v>
      </c>
      <c r="W30" s="306">
        <f t="shared" si="15"/>
        <v>757933503.22806585</v>
      </c>
      <c r="X30" s="306">
        <f t="shared" si="15"/>
        <v>787928692.2368722</v>
      </c>
      <c r="Y30" s="306">
        <f t="shared" si="15"/>
        <v>818959273.46526098</v>
      </c>
      <c r="Z30" s="306">
        <f t="shared" si="15"/>
        <v>1127517592.5134821</v>
      </c>
      <c r="AA30" s="306">
        <f t="shared" si="15"/>
        <v>1174167250.064271</v>
      </c>
      <c r="AB30" s="306">
        <f t="shared" si="15"/>
        <v>1222458898.7471089</v>
      </c>
      <c r="AC30" s="306">
        <f t="shared" si="15"/>
        <v>1272445745.7517519</v>
      </c>
      <c r="AD30" s="306">
        <f t="shared" si="15"/>
        <v>1324182636.0159738</v>
      </c>
      <c r="AE30" s="306">
        <f t="shared" si="15"/>
        <v>1377726100.8552315</v>
      </c>
      <c r="AF30" s="306">
        <f t="shared" si="15"/>
        <v>1433134407.9971783</v>
      </c>
      <c r="AG30" s="306">
        <f t="shared" si="15"/>
        <v>1490467613.0607288</v>
      </c>
      <c r="AH30" s="306">
        <f t="shared" si="15"/>
        <v>1549787612.5204287</v>
      </c>
      <c r="AI30" s="306">
        <f t="shared" si="15"/>
        <v>1611158198.1980643</v>
      </c>
      <c r="AJ30" s="306">
        <f t="shared" si="15"/>
        <v>725153095.11934209</v>
      </c>
      <c r="AK30" s="306">
        <f t="shared" si="15"/>
        <v>745199183.72882056</v>
      </c>
      <c r="AL30" s="306">
        <f t="shared" si="15"/>
        <v>765799425.20787048</v>
      </c>
      <c r="AM30" s="306">
        <f t="shared" si="15"/>
        <v>786969138.52513647</v>
      </c>
      <c r="AN30" s="306">
        <f t="shared" si="15"/>
        <v>808724066.12591219</v>
      </c>
      <c r="AO30" s="306">
        <f t="shared" si="15"/>
        <v>831080385.63870358</v>
      </c>
      <c r="AP30" s="306">
        <f t="shared" si="15"/>
        <v>854054721.90540779</v>
      </c>
    </row>
  </sheetData>
  <sheetProtection algorithmName="SHA-512" hashValue="QQ3B8TjXEeud1OgVvySGLgnce41eZZsSpnoZLkEZznP3PQq9l8zdh+8BzlQzhW4c3cTHvEXwlATEDGO1TOHYOQ==" saltValue="nkSL+b0UyC5Buq/sp9ccbA==" spinCount="100000" sheet="1" objects="1" scenarios="1"/>
  <pageMargins left="0.7" right="0.7" top="0.75" bottom="0.75" header="0.3" footer="0.3"/>
  <pageSetup paperSize="9"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6C2DE-9BE4-4037-94A4-1EFE6C6C590E}">
  <dimension ref="A1:AS28"/>
  <sheetViews>
    <sheetView zoomScaleNormal="100" workbookViewId="0">
      <selection sqref="A1:XFD1048576"/>
    </sheetView>
  </sheetViews>
  <sheetFormatPr defaultColWidth="10.83203125" defaultRowHeight="15.5" x14ac:dyDescent="0.35"/>
  <cols>
    <col min="1" max="1" width="62.83203125" bestFit="1" customWidth="1"/>
    <col min="3" max="5" width="16.25" hidden="1" customWidth="1"/>
    <col min="6" max="42" width="16.25" bestFit="1" customWidth="1"/>
    <col min="43" max="45" width="14.5" bestFit="1" customWidth="1"/>
  </cols>
  <sheetData>
    <row r="1" spans="1:45" x14ac:dyDescent="0.35">
      <c r="C1">
        <v>2022</v>
      </c>
      <c r="D1">
        <f>C1+1</f>
        <v>2023</v>
      </c>
      <c r="E1">
        <f t="shared" ref="E1:AP1" si="0">D1+1</f>
        <v>2024</v>
      </c>
      <c r="F1">
        <f t="shared" si="0"/>
        <v>2025</v>
      </c>
      <c r="G1">
        <f t="shared" si="0"/>
        <v>2026</v>
      </c>
      <c r="H1">
        <f t="shared" si="0"/>
        <v>2027</v>
      </c>
      <c r="I1">
        <f t="shared" si="0"/>
        <v>2028</v>
      </c>
      <c r="J1">
        <f t="shared" si="0"/>
        <v>2029</v>
      </c>
      <c r="K1">
        <f t="shared" si="0"/>
        <v>2030</v>
      </c>
      <c r="L1">
        <f t="shared" si="0"/>
        <v>2031</v>
      </c>
      <c r="M1">
        <f t="shared" si="0"/>
        <v>2032</v>
      </c>
      <c r="N1">
        <f t="shared" si="0"/>
        <v>2033</v>
      </c>
      <c r="O1">
        <f t="shared" si="0"/>
        <v>2034</v>
      </c>
      <c r="P1">
        <f t="shared" si="0"/>
        <v>2035</v>
      </c>
      <c r="Q1">
        <f t="shared" si="0"/>
        <v>2036</v>
      </c>
      <c r="R1">
        <f t="shared" si="0"/>
        <v>2037</v>
      </c>
      <c r="S1">
        <f t="shared" si="0"/>
        <v>2038</v>
      </c>
      <c r="T1">
        <f t="shared" si="0"/>
        <v>2039</v>
      </c>
      <c r="U1">
        <f t="shared" si="0"/>
        <v>2040</v>
      </c>
      <c r="V1">
        <f t="shared" si="0"/>
        <v>2041</v>
      </c>
      <c r="W1">
        <f t="shared" si="0"/>
        <v>2042</v>
      </c>
      <c r="X1">
        <f t="shared" si="0"/>
        <v>2043</v>
      </c>
      <c r="Y1">
        <f t="shared" si="0"/>
        <v>2044</v>
      </c>
      <c r="Z1">
        <f t="shared" si="0"/>
        <v>2045</v>
      </c>
      <c r="AA1">
        <f t="shared" si="0"/>
        <v>2046</v>
      </c>
      <c r="AB1">
        <f t="shared" si="0"/>
        <v>2047</v>
      </c>
      <c r="AC1">
        <f t="shared" si="0"/>
        <v>2048</v>
      </c>
      <c r="AD1">
        <f t="shared" si="0"/>
        <v>2049</v>
      </c>
      <c r="AE1">
        <f t="shared" si="0"/>
        <v>2050</v>
      </c>
      <c r="AF1">
        <f t="shared" si="0"/>
        <v>2051</v>
      </c>
      <c r="AG1">
        <f t="shared" si="0"/>
        <v>2052</v>
      </c>
      <c r="AH1">
        <f t="shared" si="0"/>
        <v>2053</v>
      </c>
      <c r="AI1">
        <f t="shared" si="0"/>
        <v>2054</v>
      </c>
      <c r="AJ1">
        <f t="shared" si="0"/>
        <v>2055</v>
      </c>
      <c r="AK1">
        <f t="shared" si="0"/>
        <v>2056</v>
      </c>
      <c r="AL1">
        <f t="shared" si="0"/>
        <v>2057</v>
      </c>
      <c r="AM1">
        <f t="shared" si="0"/>
        <v>2058</v>
      </c>
      <c r="AN1">
        <f t="shared" si="0"/>
        <v>2059</v>
      </c>
      <c r="AO1">
        <f t="shared" si="0"/>
        <v>2060</v>
      </c>
      <c r="AP1">
        <f t="shared" si="0"/>
        <v>2061</v>
      </c>
    </row>
    <row r="3" spans="1:45" x14ac:dyDescent="0.35">
      <c r="A3" t="s">
        <v>31</v>
      </c>
      <c r="C3" s="162"/>
      <c r="D3" s="162"/>
      <c r="E3" s="162"/>
      <c r="F3" s="77">
        <f>Assumptions!E101*(1+Assumptions!$B$28)</f>
        <v>451743518.89530468</v>
      </c>
      <c r="G3" s="77">
        <f>F3*('Price and Financial Ratios'!I4+1)*(1+Assumptions!$B$28)</f>
        <v>494582161.28631419</v>
      </c>
      <c r="H3" s="77">
        <f>G3*('Price and Financial Ratios'!J4+1)*(1+Assumptions!$B$28)</f>
        <v>521334962.48499835</v>
      </c>
      <c r="I3" s="77">
        <f>H3*('Price and Financial Ratios'!K4+1)*(1+Assumptions!$B$28)</f>
        <v>541570595.33103955</v>
      </c>
      <c r="J3" s="77">
        <f>I3*('Price and Financial Ratios'!L4+1)*(1+Assumptions!$B$28)</f>
        <v>559833872.5698688</v>
      </c>
      <c r="K3" s="77">
        <f>J3*('Price and Financial Ratios'!M4+1)*(1+Assumptions!$B$28)</f>
        <v>553055810.35145676</v>
      </c>
      <c r="L3" s="77">
        <f>K3*('Price and Financial Ratios'!N4+1)*(1+Assumptions!$B$28)</f>
        <v>568890113.51647556</v>
      </c>
      <c r="M3" s="77">
        <f>L3*('Price and Financial Ratios'!O4+1)*(1+Assumptions!$B$28)</f>
        <v>588074681.42166185</v>
      </c>
      <c r="N3" s="77">
        <f>M3*('Price and Financial Ratios'!P4+1)*(1+Assumptions!$B$28)</f>
        <v>604911594.83078957</v>
      </c>
      <c r="O3" s="77">
        <f>N3*('Price and Financial Ratios'!Q4+1)*(1+Assumptions!$B$28)</f>
        <v>622230558.67007887</v>
      </c>
      <c r="P3" s="77">
        <f>O3*('Price and Financial Ratios'!R4+1)*(1+Assumptions!$B$28)</f>
        <v>684404954.71646726</v>
      </c>
      <c r="Q3" s="77">
        <f>P3*('Price and Financial Ratios'!S4+1)*(1+Assumptions!$B$28)</f>
        <v>738851336.92794776</v>
      </c>
      <c r="R3" s="77">
        <f>Q3*('Price and Financial Ratios'!T4+1)*(1+Assumptions!$B$28)</f>
        <v>790104282.71694267</v>
      </c>
      <c r="S3" s="77">
        <f>R3*('Price and Financial Ratios'!U4+1)*(1+Assumptions!$B$28)</f>
        <v>836865777.76873529</v>
      </c>
      <c r="T3" s="77">
        <f>S3*('Price and Financial Ratios'!V4+1)*(1+Assumptions!$B$28)</f>
        <v>886394802.96472549</v>
      </c>
      <c r="U3" s="77">
        <f>T3*('Price and Financial Ratios'!W4+1)*(1+Assumptions!$B$28)</f>
        <v>929827698.29847026</v>
      </c>
      <c r="V3" s="77">
        <f>U3*('Price and Financial Ratios'!X4+1)*(1+Assumptions!$B$28)</f>
        <v>975388783.45323217</v>
      </c>
      <c r="W3" s="77">
        <f>V3*('Price and Financial Ratios'!Y4+1)*(1+Assumptions!$B$28)</f>
        <v>1023182338.6497859</v>
      </c>
      <c r="X3" s="77">
        <f>W3*('Price and Financial Ratios'!Z4+1)*(1+Assumptions!$B$28)</f>
        <v>1073317753.7867819</v>
      </c>
      <c r="Y3" s="77">
        <f>X3*('Price and Financial Ratios'!AA4+1)*(1+Assumptions!$B$28)</f>
        <v>1125909778.8123691</v>
      </c>
      <c r="Z3" s="77">
        <f>Y3*('Price and Financial Ratios'!AB4+1)*(1+Assumptions!$B$28)</f>
        <v>1215479139.3647888</v>
      </c>
      <c r="AA3" s="77">
        <f>Z3*('Price and Financial Ratios'!AC4+1)*(1+Assumptions!$B$28)</f>
        <v>1305984500.112819</v>
      </c>
      <c r="AB3" s="77">
        <f>AA3*('Price and Financial Ratios'!AD4+1)*(1+Assumptions!$B$28)</f>
        <v>1396578574.2385554</v>
      </c>
      <c r="AC3" s="77">
        <f>AB3*('Price and Financial Ratios'!AE4+1)*(1+Assumptions!$B$28)</f>
        <v>1493457015.6488886</v>
      </c>
      <c r="AD3" s="77">
        <f>AC3*('Price and Financial Ratios'!AF4+1)*(1+Assumptions!$B$28)</f>
        <v>1581845706.0723646</v>
      </c>
      <c r="AE3" s="77">
        <f>AD3*('Price and Financial Ratios'!AG4+1)*(1+Assumptions!$B$28)</f>
        <v>1667410465.6089456</v>
      </c>
      <c r="AF3" s="77">
        <f>AE3*('Price and Financial Ratios'!AH4+1)*(1+Assumptions!$B$28)</f>
        <v>1757603570.4047694</v>
      </c>
      <c r="AG3" s="77">
        <f>AF3*('Price and Financial Ratios'!AI4+1)*(1+Assumptions!$B$28)</f>
        <v>1843725253.0413094</v>
      </c>
      <c r="AH3" s="77">
        <f>AG3*('Price and Financial Ratios'!AJ4+1)*(1+Assumptions!$B$28)</f>
        <v>1915289506.3031304</v>
      </c>
      <c r="AI3" s="77">
        <f>AH3*('Price and Financial Ratios'!AK4+1)*(1+Assumptions!$B$28)</f>
        <v>1989631528.2896969</v>
      </c>
      <c r="AJ3" s="77">
        <f>AI3*('Price and Financial Ratios'!AL4+1)*(1+Assumptions!$B$28)</f>
        <v>2026332488.4125373</v>
      </c>
      <c r="AK3" s="77">
        <f>AJ3*('Price and Financial Ratios'!AM4+1)*(1+Assumptions!$B$28)</f>
        <v>2063710438.4477241</v>
      </c>
      <c r="AL3" s="77">
        <f>AK3*('Price and Financial Ratios'!AN4+1)*(1+Assumptions!$B$28)</f>
        <v>2101777866.2250001</v>
      </c>
      <c r="AM3" s="77">
        <f>AL3*('Price and Financial Ratios'!AO4+1)*(1+Assumptions!$B$28)</f>
        <v>2140547489.9259777</v>
      </c>
      <c r="AN3" s="77">
        <f>AM3*('Price and Financial Ratios'!AP4+1)*(1+Assumptions!$B$28)</f>
        <v>2180032262.3332338</v>
      </c>
      <c r="AO3" s="77">
        <f>AN3*('Price and Financial Ratios'!AQ4+1)*(1+Assumptions!$B$28)</f>
        <v>2220245375.1577849</v>
      </c>
      <c r="AP3" s="77">
        <f>AO3*('Price and Financial Ratios'!AR4+1)*(1+Assumptions!$B$28)</f>
        <v>2261200263.4463878</v>
      </c>
      <c r="AQ3" s="77"/>
      <c r="AR3" s="77"/>
      <c r="AS3" s="77"/>
    </row>
    <row r="4" spans="1:45" x14ac:dyDescent="0.35">
      <c r="A4" t="s">
        <v>400</v>
      </c>
      <c r="C4" s="162"/>
      <c r="D4" s="162"/>
      <c r="E4" s="162"/>
      <c r="F4" s="77">
        <f>F25</f>
        <v>232653101.67930663</v>
      </c>
      <c r="G4" s="77">
        <f t="shared" ref="G4:AF4" si="1">G25</f>
        <v>242414350.58208215</v>
      </c>
      <c r="H4" s="77">
        <f t="shared" si="1"/>
        <v>241286747.25507331</v>
      </c>
      <c r="I4" s="77">
        <f t="shared" si="1"/>
        <v>239964307.74508163</v>
      </c>
      <c r="J4" s="77">
        <f t="shared" si="1"/>
        <v>238461699.52760828</v>
      </c>
      <c r="K4" s="77">
        <f t="shared" si="1"/>
        <v>213903221.76765525</v>
      </c>
      <c r="L4" s="77">
        <f t="shared" si="1"/>
        <v>211673634.49134433</v>
      </c>
      <c r="M4" s="77">
        <f t="shared" si="1"/>
        <v>214862691.00731629</v>
      </c>
      <c r="N4" s="77">
        <f t="shared" si="1"/>
        <v>217993063.84221023</v>
      </c>
      <c r="O4" s="77">
        <f t="shared" si="1"/>
        <v>221063830.88826403</v>
      </c>
      <c r="P4" s="77">
        <f t="shared" si="1"/>
        <v>225420652.2675409</v>
      </c>
      <c r="Q4" s="77">
        <f t="shared" si="1"/>
        <v>229648527.38686621</v>
      </c>
      <c r="R4" s="77">
        <f t="shared" si="1"/>
        <v>235273406.24701336</v>
      </c>
      <c r="S4" s="77">
        <f t="shared" si="1"/>
        <v>240859351.12788603</v>
      </c>
      <c r="T4" s="77">
        <f t="shared" si="1"/>
        <v>246405258.07537755</v>
      </c>
      <c r="U4" s="77">
        <f t="shared" si="1"/>
        <v>251909866.86527917</v>
      </c>
      <c r="V4" s="77">
        <f t="shared" si="1"/>
        <v>257371754.14767352</v>
      </c>
      <c r="W4" s="77">
        <f t="shared" si="1"/>
        <v>267775979.2525025</v>
      </c>
      <c r="X4" s="77">
        <f t="shared" si="1"/>
        <v>278522599.77574414</v>
      </c>
      <c r="Y4" s="77">
        <f t="shared" si="1"/>
        <v>289622607.68394238</v>
      </c>
      <c r="Z4" s="77">
        <f t="shared" si="1"/>
        <v>302253011.24794191</v>
      </c>
      <c r="AA4" s="77">
        <f t="shared" si="1"/>
        <v>315292787.58808959</v>
      </c>
      <c r="AB4" s="77">
        <f t="shared" si="1"/>
        <v>328754712.92699188</v>
      </c>
      <c r="AC4" s="77">
        <f t="shared" si="1"/>
        <v>342651969.98395836</v>
      </c>
      <c r="AD4" s="77">
        <f t="shared" si="1"/>
        <v>356998161.22609997</v>
      </c>
      <c r="AE4" s="77">
        <f t="shared" si="1"/>
        <v>371807322.55740601</v>
      </c>
      <c r="AF4" s="77">
        <f t="shared" si="1"/>
        <v>387093937.46030343</v>
      </c>
      <c r="AG4" s="77">
        <f t="shared" ref="AG4:AP4" si="2">AG25</f>
        <v>402872951.60468292</v>
      </c>
      <c r="AH4" s="77">
        <f t="shared" si="2"/>
        <v>419159787.93986511</v>
      </c>
      <c r="AI4" s="77">
        <f t="shared" si="2"/>
        <v>435970362.28548908</v>
      </c>
      <c r="AJ4" s="77">
        <f t="shared" si="2"/>
        <v>449820786.61781538</v>
      </c>
      <c r="AK4" s="77">
        <f t="shared" si="2"/>
        <v>464130149.92369181</v>
      </c>
      <c r="AL4" s="77">
        <f t="shared" si="2"/>
        <v>478913953.45456874</v>
      </c>
      <c r="AM4" s="77">
        <f t="shared" si="2"/>
        <v>494188224.99287057</v>
      </c>
      <c r="AN4" s="77">
        <f t="shared" si="2"/>
        <v>509969536.69843769</v>
      </c>
      <c r="AO4" s="77">
        <f t="shared" si="2"/>
        <v>526275023.55560493</v>
      </c>
      <c r="AP4" s="77">
        <f t="shared" si="2"/>
        <v>543122402.44091606</v>
      </c>
    </row>
    <row r="5" spans="1:45" x14ac:dyDescent="0.35">
      <c r="A5" t="s">
        <v>401</v>
      </c>
      <c r="C5" s="162"/>
      <c r="D5" s="162"/>
      <c r="E5" s="162"/>
      <c r="F5" s="77">
        <f>Depreciation!F6+Depreciation!F7</f>
        <v>129404588.56880006</v>
      </c>
      <c r="G5" s="77">
        <f>Depreciation!G6+Depreciation!G7</f>
        <v>137971297.87115315</v>
      </c>
      <c r="H5" s="77">
        <f>Depreciation!H6+Depreciation!H7</f>
        <v>146644136.44972226</v>
      </c>
      <c r="I5" s="77">
        <f>Depreciation!I6+Depreciation!I7</f>
        <v>155429882.66342649</v>
      </c>
      <c r="J5" s="77">
        <f>Depreciation!J6+Depreciation!J7</f>
        <v>164335357.59687716</v>
      </c>
      <c r="K5" s="77">
        <f>Depreciation!K6+Depreciation!K7</f>
        <v>173367429.45319429</v>
      </c>
      <c r="L5" s="77">
        <f>Depreciation!L6+Depreciation!L7</f>
        <v>182533017.90649736</v>
      </c>
      <c r="M5" s="77">
        <f>Depreciation!M6+Depreciation!M7</f>
        <v>191957043.87962398</v>
      </c>
      <c r="N5" s="77">
        <f>Depreciation!N6+Depreciation!N7</f>
        <v>201646500.0248934</v>
      </c>
      <c r="O5" s="77">
        <f>Depreciation!O6+Depreciation!O7</f>
        <v>211608555.06841797</v>
      </c>
      <c r="P5" s="77">
        <f>Depreciation!P6+Depreciation!P7</f>
        <v>227691176.94410396</v>
      </c>
      <c r="Q5" s="77">
        <f>Depreciation!Q6+Depreciation!Q7</f>
        <v>244206828.88356179</v>
      </c>
      <c r="R5" s="77">
        <f>Depreciation!R6+Depreciation!R7</f>
        <v>261238241.21002007</v>
      </c>
      <c r="S5" s="77">
        <f>Depreciation!S6+Depreciation!S7</f>
        <v>278798974.41883171</v>
      </c>
      <c r="T5" s="77">
        <f>Depreciation!T6+Depreciation!T7</f>
        <v>296902899.26857245</v>
      </c>
      <c r="U5" s="77">
        <f>Depreciation!U6+Depreciation!U7</f>
        <v>315564202.32342148</v>
      </c>
      <c r="V5" s="77">
        <f>Depreciation!V6+Depreciation!V7</f>
        <v>334797391.52660978</v>
      </c>
      <c r="W5" s="77">
        <f>Depreciation!W6+Depreciation!W7</f>
        <v>354859027.19397593</v>
      </c>
      <c r="X5" s="77">
        <f>Depreciation!X6+Depreciation!X7</f>
        <v>375780357.99382639</v>
      </c>
      <c r="Y5" s="77">
        <f>Depreciation!Y6+Depreciation!Y7</f>
        <v>397593730.17061436</v>
      </c>
      <c r="Z5" s="77">
        <f>Depreciation!Z6+Depreciation!Z7</f>
        <v>426819273.7917285</v>
      </c>
      <c r="AA5" s="77">
        <f>Depreciation!AA6+Depreciation!AA7</f>
        <v>457366397.12905622</v>
      </c>
      <c r="AB5" s="77">
        <f>Depreciation!AB6+Depreciation!AB7</f>
        <v>489286043.04773521</v>
      </c>
      <c r="AC5" s="77">
        <f>Depreciation!AC6+Depreciation!AC7</f>
        <v>522630964.92260861</v>
      </c>
      <c r="AD5" s="77">
        <f>Depreciation!AD6+Depreciation!AD7</f>
        <v>557455787.85446262</v>
      </c>
      <c r="AE5" s="77">
        <f>Depreciation!AE6+Depreciation!AE7</f>
        <v>593817071.88649678</v>
      </c>
      <c r="AF5" s="77">
        <f>Depreciation!AF6+Depreciation!AF7</f>
        <v>631773377.28474844</v>
      </c>
      <c r="AG5" s="77">
        <f>Depreciation!AG6+Depreciation!AG7</f>
        <v>671385331.94818401</v>
      </c>
      <c r="AH5" s="77">
        <f>Depreciation!AH6+Depreciation!AH7</f>
        <v>712715701.01622152</v>
      </c>
      <c r="AI5" s="77">
        <f>Depreciation!AI6+Depreciation!AI7</f>
        <v>755829458.74356282</v>
      </c>
      <c r="AJ5" s="77">
        <f>Depreciation!AJ6+Depreciation!AJ7</f>
        <v>778504342.50586987</v>
      </c>
      <c r="AK5" s="77">
        <f>Depreciation!AK6+Depreciation!AK7</f>
        <v>801859472.78104591</v>
      </c>
      <c r="AL5" s="77">
        <f>Depreciation!AL6+Depreciation!AL7</f>
        <v>825915256.9644773</v>
      </c>
      <c r="AM5" s="77">
        <f>Depreciation!AM6+Depreciation!AM7</f>
        <v>850692714.67341161</v>
      </c>
      <c r="AN5" s="77">
        <f>Depreciation!AN6+Depreciation!AN7</f>
        <v>876213496.11361396</v>
      </c>
      <c r="AO5" s="77">
        <f>Depreciation!AO6+Depreciation!AO7</f>
        <v>902499900.99702239</v>
      </c>
      <c r="AP5" s="77">
        <f>Depreciation!AP6+Depreciation!AP7</f>
        <v>929574898.02693319</v>
      </c>
    </row>
    <row r="6" spans="1:45" x14ac:dyDescent="0.35">
      <c r="A6" t="s">
        <v>402</v>
      </c>
      <c r="C6" s="162"/>
      <c r="D6" s="162"/>
      <c r="E6" s="162"/>
      <c r="F6" s="77">
        <f ca="1">'Debt worksheet'!F10</f>
        <v>61263408.625907168</v>
      </c>
      <c r="G6" s="77">
        <f ca="1">'Debt worksheet'!G10</f>
        <v>71128474.875499189</v>
      </c>
      <c r="H6" s="77">
        <f ca="1">'Debt worksheet'!H10</f>
        <v>79472363.106948137</v>
      </c>
      <c r="I6" s="77">
        <f ca="1">'Debt worksheet'!I10</f>
        <v>84852649.803674012</v>
      </c>
      <c r="J6" s="77">
        <f ca="1">'Debt worksheet'!J10</f>
        <v>89697018.436114177</v>
      </c>
      <c r="K6" s="77">
        <f ca="1">'Debt worksheet'!K10</f>
        <v>94080571.343107492</v>
      </c>
      <c r="L6" s="77">
        <f ca="1">'Debt worksheet'!L10</f>
        <v>97979821.164066076</v>
      </c>
      <c r="M6" s="77">
        <f ca="1">'Debt worksheet'!M10</f>
        <v>101701905.38537543</v>
      </c>
      <c r="N6" s="77">
        <f ca="1">'Debt worksheet'!N10</f>
        <v>105350111.31783418</v>
      </c>
      <c r="O6" s="77">
        <f ca="1">'Debt worksheet'!O10</f>
        <v>108905359.19434845</v>
      </c>
      <c r="P6" s="77">
        <f ca="1">'Debt worksheet'!P10</f>
        <v>121605102.57978551</v>
      </c>
      <c r="Q6" s="77">
        <f ca="1">'Debt worksheet'!Q10</f>
        <v>133225621.2346701</v>
      </c>
      <c r="R6" s="77">
        <f ca="1">'Debt worksheet'!R10</f>
        <v>144074489.15220785</v>
      </c>
      <c r="S6" s="77">
        <f ca="1">'Debt worksheet'!S10</f>
        <v>154333205.77344048</v>
      </c>
      <c r="T6" s="77">
        <f ca="1">'Debt worksheet'!T10</f>
        <v>163865489.88605884</v>
      </c>
      <c r="U6" s="77">
        <f ca="1">'Debt worksheet'!U10</f>
        <v>172927419.64554548</v>
      </c>
      <c r="V6" s="77">
        <f ca="1">'Debt worksheet'!V10</f>
        <v>181417257.97504038</v>
      </c>
      <c r="W6" s="77">
        <f ca="1">'Debt worksheet'!W10</f>
        <v>189911253.6329557</v>
      </c>
      <c r="X6" s="77">
        <f ca="1">'Debt worksheet'!X10</f>
        <v>198364827.94528857</v>
      </c>
      <c r="Y6" s="77">
        <f ca="1">'Debt worksheet'!Y10</f>
        <v>206728184.8618046</v>
      </c>
      <c r="Z6" s="77">
        <f ca="1">'Debt worksheet'!Z10</f>
        <v>225874464.36555329</v>
      </c>
      <c r="AA6" s="77">
        <f ca="1">'Debt worksheet'!AA10</f>
        <v>244496402.3476783</v>
      </c>
      <c r="AB6" s="77">
        <f ca="1">'Debt worksheet'!AB10</f>
        <v>262659199.08503798</v>
      </c>
      <c r="AC6" s="77">
        <f ca="1">'Debt worksheet'!AC10</f>
        <v>280155583.86180341</v>
      </c>
      <c r="AD6" s="77">
        <f ca="1">'Debt worksheet'!AD10</f>
        <v>297435880.19757104</v>
      </c>
      <c r="AE6" s="77">
        <f ca="1">'Debt worksheet'!AE10</f>
        <v>314719239.23730862</v>
      </c>
      <c r="AF6" s="77">
        <f ca="1">'Debt worksheet'!AF10</f>
        <v>331903081.6421628</v>
      </c>
      <c r="AG6" s="77">
        <f ca="1">'Debt worksheet'!AG10</f>
        <v>349274487.57468522</v>
      </c>
      <c r="AH6" s="77">
        <f ca="1">'Debt worksheet'!AH10</f>
        <v>367608068.53753167</v>
      </c>
      <c r="AI6" s="77">
        <f ca="1">'Debt worksheet'!AI10</f>
        <v>386937915.87130833</v>
      </c>
      <c r="AJ6" s="77">
        <f ca="1">'Debt worksheet'!AJ10</f>
        <v>366070528.51020586</v>
      </c>
      <c r="AK6" s="77">
        <f ca="1">'Debt worksheet'!AK10</f>
        <v>344129718.91746265</v>
      </c>
      <c r="AL6" s="77">
        <f ca="1">'Debt worksheet'!AL10</f>
        <v>321082493.15806949</v>
      </c>
      <c r="AM6" s="77">
        <f ca="1">'Debt worksheet'!AM10</f>
        <v>296895211.83127141</v>
      </c>
      <c r="AN6" s="77">
        <f ca="1">'Debt worksheet'!AN10</f>
        <v>271533594.01503593</v>
      </c>
      <c r="AO6" s="77">
        <f ca="1">'Debt worksheet'!AO10</f>
        <v>244962722.54817811</v>
      </c>
      <c r="AP6" s="77">
        <f ca="1">'Debt worksheet'!AP10</f>
        <v>217147050.74908605</v>
      </c>
    </row>
    <row r="7" spans="1:45" x14ac:dyDescent="0.35">
      <c r="A7" t="s">
        <v>403</v>
      </c>
      <c r="C7" s="162"/>
      <c r="D7" s="162"/>
      <c r="E7" s="162"/>
      <c r="F7" s="77">
        <f t="shared" ref="F7:AP7" ca="1" si="3">F3-F4-F5-F6</f>
        <v>28422420.021290824</v>
      </c>
      <c r="G7" s="77">
        <f t="shared" ca="1" si="3"/>
        <v>43068037.957579702</v>
      </c>
      <c r="H7" s="77">
        <f t="shared" ca="1" si="3"/>
        <v>53931715.673254639</v>
      </c>
      <c r="I7" s="77">
        <f t="shared" ca="1" si="3"/>
        <v>61323755.118857384</v>
      </c>
      <c r="J7" s="77">
        <f t="shared" ca="1" si="3"/>
        <v>67339797.009269193</v>
      </c>
      <c r="K7" s="77">
        <f t="shared" ca="1" si="3"/>
        <v>71704587.787499726</v>
      </c>
      <c r="L7" s="77">
        <f t="shared" ca="1" si="3"/>
        <v>76703639.95456779</v>
      </c>
      <c r="M7" s="77">
        <f t="shared" ca="1" si="3"/>
        <v>79553041.149346158</v>
      </c>
      <c r="N7" s="77">
        <f t="shared" ca="1" si="3"/>
        <v>79921919.645851746</v>
      </c>
      <c r="O7" s="77">
        <f t="shared" ca="1" si="3"/>
        <v>80652813.519048393</v>
      </c>
      <c r="P7" s="77">
        <f t="shared" ca="1" si="3"/>
        <v>109688022.92503686</v>
      </c>
      <c r="Q7" s="77">
        <f t="shared" ca="1" si="3"/>
        <v>131770359.42284966</v>
      </c>
      <c r="R7" s="77">
        <f t="shared" ca="1" si="3"/>
        <v>149518146.10770142</v>
      </c>
      <c r="S7" s="77">
        <f t="shared" ca="1" si="3"/>
        <v>162874246.44857705</v>
      </c>
      <c r="T7" s="77">
        <f t="shared" ca="1" si="3"/>
        <v>179221155.73471662</v>
      </c>
      <c r="U7" s="77">
        <f t="shared" ca="1" si="3"/>
        <v>189426209.4642241</v>
      </c>
      <c r="V7" s="77">
        <f t="shared" ca="1" si="3"/>
        <v>201802379.80390853</v>
      </c>
      <c r="W7" s="77">
        <f t="shared" ca="1" si="3"/>
        <v>210636078.57035169</v>
      </c>
      <c r="X7" s="77">
        <f t="shared" ca="1" si="3"/>
        <v>220649968.07192287</v>
      </c>
      <c r="Y7" s="77">
        <f t="shared" ca="1" si="3"/>
        <v>231965256.09600782</v>
      </c>
      <c r="Z7" s="77">
        <f t="shared" ca="1" si="3"/>
        <v>260532389.95956501</v>
      </c>
      <c r="AA7" s="77">
        <f t="shared" ca="1" si="3"/>
        <v>288828913.04799485</v>
      </c>
      <c r="AB7" s="77">
        <f t="shared" ca="1" si="3"/>
        <v>315878619.17879033</v>
      </c>
      <c r="AC7" s="77">
        <f t="shared" ca="1" si="3"/>
        <v>348018496.88051832</v>
      </c>
      <c r="AD7" s="77">
        <f t="shared" ca="1" si="3"/>
        <v>369955876.79423094</v>
      </c>
      <c r="AE7" s="77">
        <f t="shared" ca="1" si="3"/>
        <v>387066831.92773426</v>
      </c>
      <c r="AF7" s="77">
        <f t="shared" ca="1" si="3"/>
        <v>406833174.01755488</v>
      </c>
      <c r="AG7" s="77">
        <f t="shared" ca="1" si="3"/>
        <v>420192481.91375721</v>
      </c>
      <c r="AH7" s="77">
        <f t="shared" ca="1" si="3"/>
        <v>415805948.80951208</v>
      </c>
      <c r="AI7" s="77">
        <f t="shared" ca="1" si="3"/>
        <v>410893791.38933671</v>
      </c>
      <c r="AJ7" s="77">
        <f t="shared" ca="1" si="3"/>
        <v>431936830.77864635</v>
      </c>
      <c r="AK7" s="77">
        <f t="shared" ca="1" si="3"/>
        <v>453591096.82552379</v>
      </c>
      <c r="AL7" s="77">
        <f t="shared" ca="1" si="3"/>
        <v>475866162.64788473</v>
      </c>
      <c r="AM7" s="77">
        <f t="shared" ca="1" si="3"/>
        <v>498771338.42842412</v>
      </c>
      <c r="AN7" s="77">
        <f t="shared" ca="1" si="3"/>
        <v>522315635.50614625</v>
      </c>
      <c r="AO7" s="77">
        <f t="shared" ca="1" si="3"/>
        <v>546507728.05697954</v>
      </c>
      <c r="AP7" s="77">
        <f t="shared" ca="1" si="3"/>
        <v>571355912.22945249</v>
      </c>
    </row>
    <row r="10" spans="1:45" x14ac:dyDescent="0.35">
      <c r="A10" t="s">
        <v>404</v>
      </c>
      <c r="C10" s="155"/>
      <c r="D10" s="155"/>
      <c r="E10" s="155"/>
      <c r="F10" s="38">
        <f>Assumptions!$E$102*Assumptions!F21*Assumptions!F29</f>
        <v>210481690.28236207</v>
      </c>
      <c r="G10" s="38">
        <f>Assumptions!$E$102*Assumptions!G21*Assumptions!G29</f>
        <v>218651543.66235787</v>
      </c>
      <c r="H10" s="38">
        <f>Assumptions!$E$102*Assumptions!H21*Assumptions!H29</f>
        <v>227138510.15637836</v>
      </c>
      <c r="I10" s="38">
        <f>Assumptions!$E$102*Assumptions!I21*Assumptions!I29</f>
        <v>235954898.5198454</v>
      </c>
      <c r="J10" s="38">
        <f>Assumptions!$E$102*Assumptions!J21*Assumptions!J29</f>
        <v>245113495.27290681</v>
      </c>
      <c r="K10" s="38">
        <f>Assumptions!$E$102*Assumptions!K21*Assumptions!K29</f>
        <v>254627583.24488917</v>
      </c>
      <c r="L10" s="38">
        <f>Assumptions!$E$102*Assumptions!L21*Assumptions!L29</f>
        <v>264510960.83855408</v>
      </c>
      <c r="M10" s="38">
        <f>Assumptions!$E$102*Assumptions!M21*Assumptions!M29</f>
        <v>274777962.04209715</v>
      </c>
      <c r="N10" s="38">
        <f>Assumptions!$E$102*Assumptions!N21*Assumptions!N29</f>
        <v>285443477.21791333</v>
      </c>
      <c r="O10" s="38">
        <f>Assumptions!$E$102*Assumptions!O21*Assumptions!O29</f>
        <v>296522974.69827896</v>
      </c>
      <c r="P10" s="38">
        <f>Assumptions!$E$102*Assumptions!P21*Assumptions!P29</f>
        <v>308032523.21927035</v>
      </c>
      <c r="Q10" s="38">
        <f>Assumptions!$E$102*Assumptions!Q21*Assumptions!Q29</f>
        <v>319988815.22545666</v>
      </c>
      <c r="R10" s="38">
        <f>Assumptions!$E$102*Assumptions!R21*Assumptions!R29</f>
        <v>332409191.07916391</v>
      </c>
      <c r="S10" s="38">
        <f>Assumptions!$E$102*Assumptions!S21*Assumptions!S29</f>
        <v>345311664.20942336</v>
      </c>
      <c r="T10" s="38">
        <f>Assumptions!$E$102*Assumptions!T21*Assumptions!T29</f>
        <v>358714947.23707646</v>
      </c>
      <c r="U10" s="38">
        <f>Assumptions!$E$102*Assumptions!U21*Assumptions!U29</f>
        <v>372638479.11392695</v>
      </c>
      <c r="V10" s="38">
        <f>Assumptions!$E$102*Assumptions!V21*Assumptions!V29</f>
        <v>387102453.31529963</v>
      </c>
      <c r="W10" s="38">
        <f>Assumptions!$E$102*Assumptions!W21*Assumptions!W29</f>
        <v>402127847.12689465</v>
      </c>
      <c r="X10" s="38">
        <f>Assumptions!$E$102*Assumptions!X21*Assumptions!X29</f>
        <v>417736452.06841147</v>
      </c>
      <c r="Y10" s="38">
        <f>Assumptions!$E$102*Assumptions!Y21*Assumptions!Y29</f>
        <v>433950905.49806708</v>
      </c>
      <c r="Z10" s="38">
        <f>Assumptions!$E$102*Assumptions!Z21*Assumptions!Z29</f>
        <v>450794723.4438445</v>
      </c>
      <c r="AA10" s="38">
        <f>Assumptions!$E$102*Assumptions!AA21*Assumptions!AA29</f>
        <v>468292334.70908701</v>
      </c>
      <c r="AB10" s="38">
        <f>Assumptions!$E$102*Assumptions!AB21*Assumptions!AB29</f>
        <v>486469116.30190265</v>
      </c>
      <c r="AC10" s="38">
        <f>Assumptions!$E$102*Assumptions!AC21*Assumptions!AC29</f>
        <v>505351430.23976123</v>
      </c>
      <c r="AD10" s="38">
        <f>Assumptions!$E$102*Assumptions!AD21*Assumptions!AD29</f>
        <v>524966661.78266358</v>
      </c>
      <c r="AE10" s="38">
        <f>Assumptions!$E$102*Assumptions!AE21*Assumptions!AE29</f>
        <v>545343259.15033305</v>
      </c>
      <c r="AF10" s="38">
        <f>Assumptions!$E$102*Assumptions!AF21*Assumptions!AF29</f>
        <v>566510774.78102934</v>
      </c>
      <c r="AG10" s="38">
        <f>Assumptions!$E$102*Assumptions!AG21*Assumptions!AG29</f>
        <v>588499908.19182587</v>
      </c>
      <c r="AH10" s="38">
        <f>Assumptions!$E$102*Assumptions!AH21*Assumptions!AH29</f>
        <v>611342550.50250995</v>
      </c>
      <c r="AI10" s="38">
        <f>Assumptions!$E$102*Assumptions!AI21*Assumptions!AI29</f>
        <v>635071830.68767917</v>
      </c>
      <c r="AJ10" s="38">
        <f>Assumptions!$E$102*Assumptions!AJ21*Assumptions!AJ29</f>
        <v>659722163.62411427</v>
      </c>
      <c r="AK10" s="38">
        <f>Assumptions!$E$102*Assumptions!AK21*Assumptions!AK29</f>
        <v>685329300.00311279</v>
      </c>
      <c r="AL10" s="38">
        <f>Assumptions!$E$102*Assumptions!AL21*Assumptions!AL29</f>
        <v>711930378.18017149</v>
      </c>
      <c r="AM10" s="38">
        <f>Assumptions!$E$102*Assumptions!AM21*Assumptions!AM29</f>
        <v>739563978.03721488</v>
      </c>
      <c r="AN10" s="38">
        <f>Assumptions!$E$102*Assumptions!AN21*Assumptions!AN29</f>
        <v>768270176.9354893</v>
      </c>
      <c r="AO10" s="38">
        <f>Assumptions!$E$102*Assumptions!AO21*Assumptions!AO29</f>
        <v>798090607.84026873</v>
      </c>
      <c r="AP10" s="38">
        <f>Assumptions!$E$102*Assumptions!AP21*Assumptions!AP29</f>
        <v>829068519.70167434</v>
      </c>
    </row>
    <row r="11" spans="1:45" x14ac:dyDescent="0.35">
      <c r="A11" t="s">
        <v>405</v>
      </c>
      <c r="C11" s="156"/>
      <c r="D11" s="156"/>
      <c r="E11" s="156"/>
      <c r="F11" s="38">
        <f>Assumptions!F94*Assumptions!F23</f>
        <v>21017881.664830822</v>
      </c>
      <c r="G11" s="38">
        <f>Assumptions!G94*Assumptions!G23</f>
        <v>21438239.298127439</v>
      </c>
      <c r="H11" s="38">
        <f>Assumptions!H94*Assumptions!H23</f>
        <v>21867004.084089991</v>
      </c>
      <c r="I11" s="38">
        <f>Assumptions!I94*Assumptions!I23</f>
        <v>22304344.16577179</v>
      </c>
      <c r="J11" s="38">
        <f>Assumptions!J94*Assumptions!J23</f>
        <v>22750431.049087226</v>
      </c>
      <c r="K11" s="38">
        <f>Assumptions!K94*Assumptions!K23</f>
        <v>0</v>
      </c>
      <c r="L11" s="38">
        <f>Assumptions!L94*Assumptions!L23</f>
        <v>0</v>
      </c>
      <c r="M11" s="38">
        <f>Assumptions!M94*Assumptions!M23</f>
        <v>0</v>
      </c>
      <c r="N11" s="38">
        <f>Assumptions!N94*Assumptions!N23</f>
        <v>0</v>
      </c>
      <c r="O11" s="38">
        <f>Assumptions!O94*Assumptions!O23</f>
        <v>0</v>
      </c>
      <c r="P11" s="38">
        <f>Assumptions!P94*Assumptions!P23</f>
        <v>0</v>
      </c>
      <c r="Q11" s="38">
        <f>Assumptions!Q94*Assumptions!Q23</f>
        <v>0</v>
      </c>
      <c r="R11" s="38">
        <f>Assumptions!R94*Assumptions!R23</f>
        <v>0</v>
      </c>
      <c r="S11" s="38">
        <f>Assumptions!S94*Assumptions!S23</f>
        <v>0</v>
      </c>
      <c r="T11" s="38">
        <f>Assumptions!T94*Assumptions!T23</f>
        <v>0</v>
      </c>
      <c r="U11" s="38">
        <f>Assumptions!U94*Assumptions!U23</f>
        <v>0</v>
      </c>
      <c r="V11" s="38">
        <f>Assumptions!V94*Assumptions!V23</f>
        <v>0</v>
      </c>
      <c r="W11" s="38">
        <f>Assumptions!W94*Assumptions!W23</f>
        <v>0</v>
      </c>
      <c r="X11" s="38">
        <f>Assumptions!X94*Assumptions!X23</f>
        <v>0</v>
      </c>
      <c r="Y11" s="38">
        <f>Assumptions!Y94*Assumptions!Y23</f>
        <v>0</v>
      </c>
      <c r="Z11" s="38">
        <f>Assumptions!Z94*Assumptions!Z23</f>
        <v>0</v>
      </c>
      <c r="AA11" s="38">
        <f>Assumptions!AA94*Assumptions!AA23</f>
        <v>0</v>
      </c>
      <c r="AB11" s="38">
        <f>Assumptions!AB94*Assumptions!AB23</f>
        <v>0</v>
      </c>
      <c r="AC11" s="38">
        <f>Assumptions!AC94*Assumptions!AC23</f>
        <v>0</v>
      </c>
      <c r="AD11" s="38">
        <f>Assumptions!AD94*Assumptions!AD23</f>
        <v>0</v>
      </c>
      <c r="AE11" s="38">
        <f>Assumptions!AE94*Assumptions!AE23</f>
        <v>0</v>
      </c>
      <c r="AF11" s="38">
        <f>Assumptions!AF94*Assumptions!AF23</f>
        <v>0</v>
      </c>
      <c r="AG11" s="38">
        <f>Assumptions!AG94*Assumptions!AG23</f>
        <v>0</v>
      </c>
      <c r="AH11" s="38">
        <f>Assumptions!AH94*Assumptions!AH23</f>
        <v>0</v>
      </c>
      <c r="AI11" s="38">
        <f>Assumptions!AI94*Assumptions!AI23</f>
        <v>0</v>
      </c>
      <c r="AJ11" s="38">
        <f>Assumptions!AJ94*Assumptions!AJ23</f>
        <v>0</v>
      </c>
      <c r="AK11" s="38">
        <f>Assumptions!AK94*Assumptions!AK23</f>
        <v>0</v>
      </c>
      <c r="AL11" s="38">
        <f>Assumptions!AL94*Assumptions!AL23</f>
        <v>0</v>
      </c>
      <c r="AM11" s="38">
        <f>Assumptions!AM94*Assumptions!AM23</f>
        <v>0</v>
      </c>
      <c r="AN11" s="38">
        <f>Assumptions!AN94*Assumptions!AN23</f>
        <v>0</v>
      </c>
      <c r="AO11" s="38">
        <f>Assumptions!AO94*Assumptions!AO23</f>
        <v>0</v>
      </c>
      <c r="AP11" s="38">
        <f>Assumptions!AP94*Assumptions!AP23</f>
        <v>0</v>
      </c>
    </row>
    <row r="12" spans="1:45" x14ac:dyDescent="0.35">
      <c r="A12" t="s">
        <v>406</v>
      </c>
      <c r="C12" s="156"/>
      <c r="D12" s="156"/>
      <c r="E12" s="156"/>
      <c r="F12" s="38">
        <f>Assumptions!F293*Assumptions!F23</f>
        <v>1686929.1510900271</v>
      </c>
      <c r="G12" s="38">
        <f>Assumptions!G293*Assumptions!G23</f>
        <v>3437399.549269069</v>
      </c>
      <c r="H12" s="38">
        <f>Assumptions!H293*Assumptions!H23</f>
        <v>5151459.5285916291</v>
      </c>
      <c r="I12" s="38">
        <f>Assumptions!I293*Assumptions!I23</f>
        <v>6830897.6530093625</v>
      </c>
      <c r="J12" s="38">
        <f>Assumptions!J293*Assumptions!J23</f>
        <v>8477426.4130640719</v>
      </c>
      <c r="K12" s="38">
        <f>Assumptions!K293*Assumptions!K23</f>
        <v>10092684.967161968</v>
      </c>
      <c r="L12" s="38">
        <f>Assumptions!L293*Assumptions!L23</f>
        <v>11678241.756091563</v>
      </c>
      <c r="M12" s="38">
        <f>Assumptions!M293*Assumptions!M23</f>
        <v>13276362.375590026</v>
      </c>
      <c r="N12" s="38">
        <f>Assumptions!N293*Assumptions!N23</f>
        <v>14887279.177511703</v>
      </c>
      <c r="O12" s="38">
        <f>Assumptions!O293*Assumptions!O23</f>
        <v>16511222.435535355</v>
      </c>
      <c r="P12" s="38">
        <f>Assumptions!P293*Assumptions!P23</f>
        <v>20108880.180694442</v>
      </c>
      <c r="Q12" s="38">
        <f>Assumptions!Q293*Assumptions!Q23</f>
        <v>23730331.676422935</v>
      </c>
      <c r="R12" s="38">
        <f>Assumptions!R293*Assumptions!R23</f>
        <v>27399636.32076218</v>
      </c>
      <c r="S12" s="38">
        <f>Assumptions!S293*Assumptions!S23</f>
        <v>31117301.558304895</v>
      </c>
      <c r="T12" s="38">
        <f>Assumptions!T293*Assumptions!T23</f>
        <v>34883830.913548276</v>
      </c>
      <c r="U12" s="38">
        <f>Assumptions!U293*Assumptions!U23</f>
        <v>38699723.570748791</v>
      </c>
      <c r="V12" s="38">
        <f>Assumptions!V293*Assumptions!V23</f>
        <v>42565473.937351406</v>
      </c>
      <c r="W12" s="38">
        <f>Assumptions!W293*Assumptions!W23</f>
        <v>46557352.481175147</v>
      </c>
      <c r="X12" s="38">
        <f>Assumptions!X293*Assumptions!X23</f>
        <v>50678627.9728247</v>
      </c>
      <c r="Y12" s="38">
        <f>Assumptions!Y293*Assumptions!Y23</f>
        <v>54932645.418095417</v>
      </c>
      <c r="Z12" s="38">
        <f>Assumptions!Z293*Assumptions!Z23</f>
        <v>61297745.369035088</v>
      </c>
      <c r="AA12" s="38">
        <f>Assumptions!AA293*Assumptions!AA23</f>
        <v>67873129.303003028</v>
      </c>
      <c r="AB12" s="38">
        <f>Assumptions!AB293*Assumptions!AB23</f>
        <v>74664267.739803061</v>
      </c>
      <c r="AC12" s="38">
        <f>Assumptions!AC293*Assumptions!AC23</f>
        <v>81676758.931587815</v>
      </c>
      <c r="AD12" s="38">
        <f>Assumptions!AD293*Assumptions!AD23</f>
        <v>88916331.660721466</v>
      </c>
      <c r="AE12" s="38">
        <f>Assumptions!AE293*Assumptions!AE23</f>
        <v>96388848.096286878</v>
      </c>
      <c r="AF12" s="38">
        <f>Assumptions!AF293*Assumptions!AF23</f>
        <v>104100306.71042567</v>
      </c>
      <c r="AG12" s="38">
        <f>Assumptions!AG293*Assumptions!AG23</f>
        <v>112056845.25572264</v>
      </c>
      <c r="AH12" s="38">
        <f>Assumptions!AH293*Assumptions!AH23</f>
        <v>120264743.80486985</v>
      </c>
      <c r="AI12" s="38">
        <f>Assumptions!AI293*Assumptions!AI23</f>
        <v>128730427.85387032</v>
      </c>
      <c r="AJ12" s="38">
        <f>Assumptions!AJ293*Assumptions!AJ23</f>
        <v>131305036.41094773</v>
      </c>
      <c r="AK12" s="38">
        <f>Assumptions!AK293*Assumptions!AK23</f>
        <v>133931137.13916668</v>
      </c>
      <c r="AL12" s="38">
        <f>Assumptions!AL293*Assumptions!AL23</f>
        <v>136609759.88195002</v>
      </c>
      <c r="AM12" s="38">
        <f>Assumptions!AM293*Assumptions!AM23</f>
        <v>139341955.07958901</v>
      </c>
      <c r="AN12" s="38">
        <f>Assumptions!AN293*Assumptions!AN23</f>
        <v>142128794.1811808</v>
      </c>
      <c r="AO12" s="38">
        <f>Assumptions!AO293*Assumptions!AO23</f>
        <v>144971370.06480443</v>
      </c>
      <c r="AP12" s="38">
        <f>Assumptions!AP293*Assumptions!AP23</f>
        <v>147870797.46610051</v>
      </c>
    </row>
    <row r="13" spans="1:45" x14ac:dyDescent="0.35">
      <c r="C13" s="3"/>
      <c r="D13" s="3"/>
      <c r="E13" s="38"/>
      <c r="F13" s="38"/>
      <c r="G13" s="38"/>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row>
    <row r="14" spans="1:45" x14ac:dyDescent="0.35">
      <c r="A14" t="s">
        <v>407</v>
      </c>
      <c r="C14" s="45">
        <f>Assumptions!C232</f>
        <v>1</v>
      </c>
      <c r="D14" s="45">
        <f>Assumptions!D232</f>
        <v>1</v>
      </c>
      <c r="E14" s="45">
        <f>Assumptions!E232</f>
        <v>1</v>
      </c>
      <c r="F14" s="45">
        <f>Assumptions!F232</f>
        <v>1</v>
      </c>
      <c r="G14" s="45">
        <f>Assumptions!G232</f>
        <v>1</v>
      </c>
      <c r="H14" s="45">
        <f>Assumptions!H232</f>
        <v>0.95208528006461701</v>
      </c>
      <c r="I14" s="45">
        <f>Assumptions!I232</f>
        <v>0.90646638051572026</v>
      </c>
      <c r="J14" s="45">
        <f>Assumptions!J232</f>
        <v>0.86303329776246918</v>
      </c>
      <c r="K14" s="45">
        <f>Assumptions!K232</f>
        <v>0.82168129900527043</v>
      </c>
      <c r="L14" s="45">
        <f>Assumptions!L232</f>
        <v>0.78231066968729124</v>
      </c>
      <c r="M14" s="45">
        <f>Assumptions!M232</f>
        <v>0.76406396966831724</v>
      </c>
      <c r="N14" s="45">
        <f>Assumptions!N232</f>
        <v>0.74624285768550735</v>
      </c>
      <c r="O14" s="45">
        <f>Assumptions!O232</f>
        <v>0.72883740727674307</v>
      </c>
      <c r="P14" s="45">
        <f>Assumptions!P232</f>
        <v>0.711837923505799</v>
      </c>
      <c r="Q14" s="45">
        <f>Assumptions!Q232</f>
        <v>0.69523493756220756</v>
      </c>
      <c r="R14" s="45">
        <f>Assumptions!R232</f>
        <v>0.68321643434245127</v>
      </c>
      <c r="S14" s="45">
        <f>Assumptions!S232</f>
        <v>0.6714056945877328</v>
      </c>
      <c r="T14" s="45">
        <f>Assumptions!T232</f>
        <v>0.65979912669794893</v>
      </c>
      <c r="U14" s="45">
        <f>Assumptions!U232</f>
        <v>0.64839320116086796</v>
      </c>
      <c r="V14" s="45">
        <f>Assumptions!V232</f>
        <v>0.63718444947881847</v>
      </c>
      <c r="W14" s="45">
        <f>Assumptions!W232</f>
        <v>0.63718444947881847</v>
      </c>
      <c r="X14" s="45">
        <f>Assumptions!X232</f>
        <v>0.63718444947881847</v>
      </c>
      <c r="Y14" s="45">
        <f>Assumptions!Y232</f>
        <v>0.63718444947881847</v>
      </c>
      <c r="Z14" s="45">
        <f>Assumptions!Z232</f>
        <v>0.63718444947881847</v>
      </c>
      <c r="AA14" s="45">
        <f>Assumptions!AA232</f>
        <v>0.63718444947881847</v>
      </c>
      <c r="AB14" s="45">
        <f>Assumptions!AB232</f>
        <v>0.63718444947881847</v>
      </c>
      <c r="AC14" s="45">
        <f>Assumptions!AC232</f>
        <v>0.63718444947881847</v>
      </c>
      <c r="AD14" s="45">
        <f>Assumptions!AD232</f>
        <v>0.63718444947881847</v>
      </c>
      <c r="AE14" s="45">
        <f>Assumptions!AE232</f>
        <v>0.63718444947881847</v>
      </c>
      <c r="AF14" s="45">
        <f>Assumptions!AF232</f>
        <v>0.63718444947881847</v>
      </c>
      <c r="AG14" s="45">
        <f>Assumptions!AG232</f>
        <v>0.63718444947881847</v>
      </c>
      <c r="AH14" s="45">
        <f>Assumptions!AH232</f>
        <v>0.63718444947881847</v>
      </c>
      <c r="AI14" s="45">
        <f>Assumptions!AI232</f>
        <v>0.63718444947881847</v>
      </c>
      <c r="AJ14" s="45">
        <f>Assumptions!AJ232</f>
        <v>0.63718444947881847</v>
      </c>
      <c r="AK14" s="45">
        <f>Assumptions!AK232</f>
        <v>0.63718444947881847</v>
      </c>
      <c r="AL14" s="45">
        <f>Assumptions!AL232</f>
        <v>0.63718444947881847</v>
      </c>
      <c r="AM14" s="45">
        <f>Assumptions!AM232</f>
        <v>0.63718444947881847</v>
      </c>
      <c r="AN14" s="45">
        <f>Assumptions!AN232</f>
        <v>0.63718444947881847</v>
      </c>
      <c r="AO14" s="45">
        <f>Assumptions!AO232</f>
        <v>0.63718444947881847</v>
      </c>
      <c r="AP14" s="45">
        <f>Assumptions!AP232</f>
        <v>0.63718444947881847</v>
      </c>
    </row>
    <row r="15" spans="1:45" x14ac:dyDescent="0.35">
      <c r="A15" t="s">
        <v>393</v>
      </c>
      <c r="C15" s="45">
        <f>Assumptions!C235</f>
        <v>1</v>
      </c>
      <c r="D15" s="45">
        <f>Assumptions!D235</f>
        <v>1</v>
      </c>
      <c r="E15" s="45">
        <f>Assumptions!E235</f>
        <v>1</v>
      </c>
      <c r="F15" s="45">
        <f>Assumptions!F235</f>
        <v>0.99771256304947309</v>
      </c>
      <c r="G15" s="45">
        <f>Assumptions!G235</f>
        <v>0.99543035846674877</v>
      </c>
      <c r="H15" s="45">
        <f>Assumptions!H235</f>
        <v>0.99315337428311568</v>
      </c>
      <c r="I15" s="45">
        <f>Assumptions!I235</f>
        <v>0.99088159855724001</v>
      </c>
      <c r="J15" s="45">
        <f>Assumptions!J235</f>
        <v>0.98861501937510299</v>
      </c>
      <c r="K15" s="45">
        <f>Assumptions!K235</f>
        <v>0.98635362484993849</v>
      </c>
      <c r="L15" s="45">
        <f>Assumptions!L235</f>
        <v>0.98409740312217053</v>
      </c>
      <c r="M15" s="45">
        <f>Assumptions!M235</f>
        <v>0.98184634235935131</v>
      </c>
      <c r="N15" s="45">
        <f>Assumptions!N235</f>
        <v>0.97960043075609882</v>
      </c>
      <c r="O15" s="45">
        <f>Assumptions!O235</f>
        <v>0.97735965653403523</v>
      </c>
      <c r="P15" s="45">
        <f>Assumptions!P235</f>
        <v>0.97512400794172494</v>
      </c>
      <c r="Q15" s="45">
        <f>Assumptions!Q235</f>
        <v>0.97289347325461317</v>
      </c>
      <c r="R15" s="45">
        <f>Assumptions!R235</f>
        <v>0.97066804077496416</v>
      </c>
      <c r="S15" s="45">
        <f>Assumptions!S235</f>
        <v>0.96844769883179993</v>
      </c>
      <c r="T15" s="45">
        <f>Assumptions!T235</f>
        <v>0.96623243578083928</v>
      </c>
      <c r="U15" s="45">
        <f>Assumptions!U235</f>
        <v>0.96402224000443659</v>
      </c>
      <c r="V15" s="45">
        <f>Assumptions!V235</f>
        <v>0.96181709991152076</v>
      </c>
      <c r="W15" s="45">
        <f>Assumptions!W235</f>
        <v>0.95961700393753446</v>
      </c>
      <c r="X15" s="45">
        <f>Assumptions!X235</f>
        <v>0.9574219405443738</v>
      </c>
      <c r="Y15" s="45">
        <f>Assumptions!Y235</f>
        <v>0.95523189822032739</v>
      </c>
      <c r="Z15" s="45">
        <f>Assumptions!Z235</f>
        <v>0.95304686548001627</v>
      </c>
      <c r="AA15" s="45">
        <f>Assumptions!AA235</f>
        <v>0.95086683086433343</v>
      </c>
      <c r="AB15" s="45">
        <f>Assumptions!AB235</f>
        <v>0.94869178294038392</v>
      </c>
      <c r="AC15" s="45">
        <f>Assumptions!AC235</f>
        <v>0.94652171030142485</v>
      </c>
      <c r="AD15" s="45">
        <f>Assumptions!AD235</f>
        <v>0.94435660156680545</v>
      </c>
      <c r="AE15" s="45">
        <f>Assumptions!AE235</f>
        <v>0.9421964453819075</v>
      </c>
      <c r="AF15" s="45">
        <f>Assumptions!AF235</f>
        <v>0.94004123041808585</v>
      </c>
      <c r="AG15" s="45">
        <f>Assumptions!AG235</f>
        <v>0.93789094537260875</v>
      </c>
      <c r="AH15" s="45">
        <f>Assumptions!AH235</f>
        <v>0.93574557896859878</v>
      </c>
      <c r="AI15" s="45">
        <f>Assumptions!AI235</f>
        <v>0.93360511995497386</v>
      </c>
      <c r="AJ15" s="45">
        <f>Assumptions!AJ235</f>
        <v>0.93146955710638779</v>
      </c>
      <c r="AK15" s="45">
        <f>Assumptions!AK235</f>
        <v>0.92933887922317171</v>
      </c>
      <c r="AL15" s="45">
        <f>Assumptions!AL235</f>
        <v>0.92721307513127538</v>
      </c>
      <c r="AM15" s="45">
        <f>Assumptions!AM235</f>
        <v>0.92509213368220844</v>
      </c>
      <c r="AN15" s="45">
        <f>Assumptions!AN235</f>
        <v>0.92297604375298192</v>
      </c>
      <c r="AO15" s="45">
        <f>Assumptions!AO235</f>
        <v>0.92086479424605017</v>
      </c>
      <c r="AP15" s="45">
        <f>Assumptions!AP235</f>
        <v>0.91875837408925243</v>
      </c>
    </row>
    <row r="16" spans="1:45" x14ac:dyDescent="0.35">
      <c r="C16" s="45"/>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row>
    <row r="17" spans="1:42" x14ac:dyDescent="0.35">
      <c r="A17" t="s">
        <v>408</v>
      </c>
      <c r="C17" s="163"/>
      <c r="D17" s="163"/>
      <c r="E17" s="163"/>
      <c r="F17" s="39">
        <f t="shared" ref="F17:AP17" si="4">(F10*F14)-F10</f>
        <v>0</v>
      </c>
      <c r="G17" s="39">
        <f t="shared" si="4"/>
        <v>0</v>
      </c>
      <c r="H17" s="39">
        <f t="shared" si="4"/>
        <v>-10883278.100683004</v>
      </c>
      <c r="I17" s="39">
        <f t="shared" si="4"/>
        <v>-22069715.693607062</v>
      </c>
      <c r="J17" s="39">
        <f t="shared" si="4"/>
        <v>-33572387.121444643</v>
      </c>
      <c r="K17" s="39">
        <f t="shared" si="4"/>
        <v>-45404859.881655991</v>
      </c>
      <c r="L17" s="39">
        <f t="shared" si="4"/>
        <v>-57581213.925315976</v>
      </c>
      <c r="M17" s="39">
        <f t="shared" si="4"/>
        <v>-64830021.586842209</v>
      </c>
      <c r="N17" s="39">
        <f t="shared" si="4"/>
        <v>-72433321.07112968</v>
      </c>
      <c r="O17" s="39">
        <f t="shared" si="4"/>
        <v>-80405938.621198028</v>
      </c>
      <c r="P17" s="39">
        <f t="shared" si="4"/>
        <v>-88763291.51861313</v>
      </c>
      <c r="Q17" s="39">
        <f t="shared" si="4"/>
        <v>-97521411.25158152</v>
      </c>
      <c r="R17" s="39">
        <f t="shared" si="4"/>
        <v>-105301768.80739897</v>
      </c>
      <c r="S17" s="39">
        <f t="shared" si="4"/>
        <v>-113467446.45164952</v>
      </c>
      <c r="T17" s="39">
        <f t="shared" si="4"/>
        <v>-122035138.31655258</v>
      </c>
      <c r="U17" s="39">
        <f t="shared" si="4"/>
        <v>-131022222.76553062</v>
      </c>
      <c r="V17" s="39">
        <f t="shared" si="4"/>
        <v>-140446789.70769042</v>
      </c>
      <c r="W17" s="39">
        <f t="shared" si="4"/>
        <v>-145898236.2352418</v>
      </c>
      <c r="X17" s="39">
        <f t="shared" si="4"/>
        <v>-151561280.82996586</v>
      </c>
      <c r="Y17" s="39">
        <f t="shared" si="4"/>
        <v>-157444136.67744642</v>
      </c>
      <c r="Z17" s="39">
        <f t="shared" si="4"/>
        <v>-163555335.75832224</v>
      </c>
      <c r="AA17" s="39">
        <f t="shared" si="4"/>
        <v>-169903741.22232682</v>
      </c>
      <c r="AB17" s="39">
        <f t="shared" si="4"/>
        <v>-176498560.2426275</v>
      </c>
      <c r="AC17" s="39">
        <f t="shared" si="4"/>
        <v>-183349357.36910546</v>
      </c>
      <c r="AD17" s="39">
        <f t="shared" si="4"/>
        <v>-190466068.39994401</v>
      </c>
      <c r="AE17" s="39">
        <f t="shared" si="4"/>
        <v>-197859014.79164344</v>
      </c>
      <c r="AF17" s="39">
        <f t="shared" si="4"/>
        <v>-205538918.62836027</v>
      </c>
      <c r="AG17" s="39">
        <f t="shared" si="4"/>
        <v>-213516918.1722821</v>
      </c>
      <c r="AH17" s="39">
        <f t="shared" si="4"/>
        <v>-221804584.01759136</v>
      </c>
      <c r="AI17" s="39">
        <f t="shared" si="4"/>
        <v>-230413935.87144488</v>
      </c>
      <c r="AJ17" s="39">
        <f t="shared" si="4"/>
        <v>-239357459.98630804</v>
      </c>
      <c r="AK17" s="39">
        <f t="shared" si="4"/>
        <v>-248648127.26892537</v>
      </c>
      <c r="AL17" s="39">
        <f t="shared" si="4"/>
        <v>-258299412.09219187</v>
      </c>
      <c r="AM17" s="39">
        <f t="shared" si="4"/>
        <v>-268325311.83720714</v>
      </c>
      <c r="AN17" s="39">
        <f t="shared" si="4"/>
        <v>-278740367.19385511</v>
      </c>
      <c r="AO17" s="39">
        <f t="shared" si="4"/>
        <v>-289559683.2493515</v>
      </c>
      <c r="AP17" s="39">
        <f t="shared" si="4"/>
        <v>-300798951.39534402</v>
      </c>
    </row>
    <row r="18" spans="1:42" x14ac:dyDescent="0.35">
      <c r="A18" t="s">
        <v>409</v>
      </c>
      <c r="C18" s="163"/>
      <c r="D18" s="163"/>
      <c r="E18" s="163"/>
      <c r="F18" s="39">
        <f>(F10*F15)-F10</f>
        <v>-481463.59576123953</v>
      </c>
      <c r="G18" s="39">
        <f t="shared" ref="G18:AP18" si="5">(G10*G15)-G10</f>
        <v>-999159.17522901297</v>
      </c>
      <c r="H18" s="39">
        <f t="shared" si="5"/>
        <v>-1555132.3649314642</v>
      </c>
      <c r="I18" s="39">
        <f t="shared" si="5"/>
        <v>-2151531.4870896339</v>
      </c>
      <c r="J18" s="39">
        <f t="shared" si="5"/>
        <v>-2790612.3945828378</v>
      </c>
      <c r="K18" s="39">
        <f t="shared" si="5"/>
        <v>-3474743.5245132744</v>
      </c>
      <c r="L18" s="39">
        <f t="shared" si="5"/>
        <v>-4206411.1799828708</v>
      </c>
      <c r="M18" s="39">
        <f t="shared" si="5"/>
        <v>-4988225.0501074195</v>
      </c>
      <c r="N18" s="39">
        <f t="shared" si="5"/>
        <v>-5822923.9787267447</v>
      </c>
      <c r="O18" s="39">
        <f t="shared" si="5"/>
        <v>-6713381.992718637</v>
      </c>
      <c r="P18" s="39">
        <f t="shared" si="5"/>
        <v>-7662614.6012930274</v>
      </c>
      <c r="Q18" s="39">
        <f t="shared" si="5"/>
        <v>-8673785.3781334758</v>
      </c>
      <c r="R18" s="39">
        <f t="shared" si="5"/>
        <v>-9750212.8387612104</v>
      </c>
      <c r="S18" s="39">
        <f t="shared" si="5"/>
        <v>-10895377.626028121</v>
      </c>
      <c r="T18" s="39">
        <f t="shared" si="5"/>
        <v>-12112930.017200828</v>
      </c>
      <c r="U18" s="39">
        <f t="shared" si="5"/>
        <v>-13406697.766672611</v>
      </c>
      <c r="V18" s="39">
        <f t="shared" si="5"/>
        <v>-14780694.298943281</v>
      </c>
      <c r="W18" s="39">
        <f t="shared" si="5"/>
        <v>-16239127.267133117</v>
      </c>
      <c r="X18" s="39">
        <f t="shared" si="5"/>
        <v>-17786407.492951155</v>
      </c>
      <c r="Y18" s="39">
        <f t="shared" si="5"/>
        <v>-19427158.304718554</v>
      </c>
      <c r="Z18" s="39">
        <f t="shared" si="5"/>
        <v>-21166225.290757716</v>
      </c>
      <c r="AA18" s="39">
        <f t="shared" si="5"/>
        <v>-23008686.48619777</v>
      </c>
      <c r="AB18" s="39">
        <f t="shared" si="5"/>
        <v>-24959863.012017667</v>
      </c>
      <c r="AC18" s="39">
        <f t="shared" si="5"/>
        <v>-27025330.185951233</v>
      </c>
      <c r="AD18" s="39">
        <f t="shared" si="5"/>
        <v>-29210929.125716805</v>
      </c>
      <c r="AE18" s="39">
        <f t="shared" si="5"/>
        <v>-31522778.865904868</v>
      </c>
      <c r="AF18" s="39">
        <f t="shared" si="5"/>
        <v>-33967289.0107674</v>
      </c>
      <c r="AG18" s="39">
        <f t="shared" si="5"/>
        <v>-36551172.946100831</v>
      </c>
      <c r="AH18" s="39">
        <f t="shared" si="5"/>
        <v>-39281461.634398937</v>
      </c>
      <c r="AI18" s="39">
        <f t="shared" si="5"/>
        <v>-42165518.018483639</v>
      </c>
      <c r="AJ18" s="39">
        <f t="shared" si="5"/>
        <v>-45211052.059892654</v>
      </c>
      <c r="AK18" s="39">
        <f t="shared" si="5"/>
        <v>-48426136.43941915</v>
      </c>
      <c r="AL18" s="39">
        <f t="shared" si="5"/>
        <v>-51819222.948362827</v>
      </c>
      <c r="AM18" s="39">
        <f t="shared" si="5"/>
        <v>-55399159.600265861</v>
      </c>
      <c r="AN18" s="39">
        <f t="shared" si="5"/>
        <v>-59175208.494167924</v>
      </c>
      <c r="AO18" s="39">
        <f t="shared" si="5"/>
        <v>-63157064.461734533</v>
      </c>
      <c r="AP18" s="39">
        <f t="shared" si="5"/>
        <v>-67354874.531980634</v>
      </c>
    </row>
    <row r="19" spans="1:42" x14ac:dyDescent="0.35">
      <c r="C19" s="39"/>
      <c r="D19" s="39"/>
      <c r="E19" s="39"/>
      <c r="F19" s="39"/>
      <c r="G19" s="39"/>
      <c r="H19" s="39"/>
      <c r="I19" s="3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row>
    <row r="20" spans="1:42" x14ac:dyDescent="0.35">
      <c r="A20" t="s">
        <v>410</v>
      </c>
      <c r="C20" s="163"/>
      <c r="D20" s="163"/>
      <c r="E20" s="163"/>
      <c r="F20" s="39">
        <f t="shared" ref="F20:AP20" si="6">(F11*F15)-F11</f>
        <v>-48077.079141937196</v>
      </c>
      <c r="G20" s="39">
        <f t="shared" si="6"/>
        <v>-97965.068696502596</v>
      </c>
      <c r="H20" s="39">
        <f t="shared" si="6"/>
        <v>-149715.19251334667</v>
      </c>
      <c r="I20" s="39">
        <f t="shared" si="6"/>
        <v>-203379.96402098984</v>
      </c>
      <c r="J20" s="39">
        <f t="shared" si="6"/>
        <v>-259013.21670191363</v>
      </c>
      <c r="K20" s="39">
        <f t="shared" si="6"/>
        <v>0</v>
      </c>
      <c r="L20" s="39">
        <f t="shared" si="6"/>
        <v>0</v>
      </c>
      <c r="M20" s="39">
        <f t="shared" si="6"/>
        <v>0</v>
      </c>
      <c r="N20" s="39">
        <f t="shared" si="6"/>
        <v>0</v>
      </c>
      <c r="O20" s="39">
        <f t="shared" si="6"/>
        <v>0</v>
      </c>
      <c r="P20" s="39">
        <f t="shared" si="6"/>
        <v>0</v>
      </c>
      <c r="Q20" s="39">
        <f t="shared" si="6"/>
        <v>0</v>
      </c>
      <c r="R20" s="39">
        <f t="shared" si="6"/>
        <v>0</v>
      </c>
      <c r="S20" s="39">
        <f t="shared" si="6"/>
        <v>0</v>
      </c>
      <c r="T20" s="39">
        <f t="shared" si="6"/>
        <v>0</v>
      </c>
      <c r="U20" s="39">
        <f t="shared" si="6"/>
        <v>0</v>
      </c>
      <c r="V20" s="39">
        <f t="shared" si="6"/>
        <v>0</v>
      </c>
      <c r="W20" s="39">
        <f t="shared" si="6"/>
        <v>0</v>
      </c>
      <c r="X20" s="39">
        <f t="shared" si="6"/>
        <v>0</v>
      </c>
      <c r="Y20" s="39">
        <f t="shared" si="6"/>
        <v>0</v>
      </c>
      <c r="Z20" s="39">
        <f t="shared" si="6"/>
        <v>0</v>
      </c>
      <c r="AA20" s="39">
        <f t="shared" si="6"/>
        <v>0</v>
      </c>
      <c r="AB20" s="39">
        <f t="shared" si="6"/>
        <v>0</v>
      </c>
      <c r="AC20" s="39">
        <f t="shared" si="6"/>
        <v>0</v>
      </c>
      <c r="AD20" s="39">
        <f t="shared" si="6"/>
        <v>0</v>
      </c>
      <c r="AE20" s="39">
        <f t="shared" si="6"/>
        <v>0</v>
      </c>
      <c r="AF20" s="39">
        <f t="shared" si="6"/>
        <v>0</v>
      </c>
      <c r="AG20" s="39">
        <f t="shared" si="6"/>
        <v>0</v>
      </c>
      <c r="AH20" s="39">
        <f t="shared" si="6"/>
        <v>0</v>
      </c>
      <c r="AI20" s="39">
        <f t="shared" si="6"/>
        <v>0</v>
      </c>
      <c r="AJ20" s="39">
        <f t="shared" si="6"/>
        <v>0</v>
      </c>
      <c r="AK20" s="39">
        <f t="shared" si="6"/>
        <v>0</v>
      </c>
      <c r="AL20" s="39">
        <f t="shared" si="6"/>
        <v>0</v>
      </c>
      <c r="AM20" s="39">
        <f t="shared" si="6"/>
        <v>0</v>
      </c>
      <c r="AN20" s="39">
        <f t="shared" si="6"/>
        <v>0</v>
      </c>
      <c r="AO20" s="39">
        <f t="shared" si="6"/>
        <v>0</v>
      </c>
      <c r="AP20" s="39">
        <f t="shared" si="6"/>
        <v>0</v>
      </c>
    </row>
    <row r="22" spans="1:42" x14ac:dyDescent="0.35">
      <c r="A22" t="s">
        <v>411</v>
      </c>
      <c r="C22" s="163"/>
      <c r="D22" s="163"/>
      <c r="E22" s="163"/>
      <c r="F22" s="39">
        <f t="shared" ref="F22:AP22" si="7">(F12*F14)-F12</f>
        <v>0</v>
      </c>
      <c r="G22" s="39">
        <f>(G12*G14)-G12</f>
        <v>0</v>
      </c>
      <c r="H22" s="39">
        <f t="shared" si="7"/>
        <v>-246830.74057092797</v>
      </c>
      <c r="I22" s="39">
        <f t="shared" si="7"/>
        <v>-638918.58181263693</v>
      </c>
      <c r="J22" s="39">
        <f t="shared" si="7"/>
        <v>-1161125.1392587256</v>
      </c>
      <c r="K22" s="39">
        <f t="shared" si="7"/>
        <v>-1799714.4728933573</v>
      </c>
      <c r="L22" s="39">
        <f t="shared" si="7"/>
        <v>-2542228.6271134838</v>
      </c>
      <c r="M22" s="39">
        <f t="shared" si="7"/>
        <v>-3132372.2361416202</v>
      </c>
      <c r="N22" s="39">
        <f t="shared" si="7"/>
        <v>-3777753.4209234212</v>
      </c>
      <c r="O22" s="39">
        <f t="shared" si="7"/>
        <v>-4477225.8846501764</v>
      </c>
      <c r="P22" s="39">
        <f t="shared" si="7"/>
        <v>-5794616.6688419934</v>
      </c>
      <c r="Q22" s="39">
        <f t="shared" si="7"/>
        <v>-7232176.0150345601</v>
      </c>
      <c r="R22" s="39">
        <f t="shared" si="7"/>
        <v>-8679754.4914111234</v>
      </c>
      <c r="S22" s="39">
        <f t="shared" si="7"/>
        <v>-10224968.091855258</v>
      </c>
      <c r="T22" s="39">
        <f t="shared" si="7"/>
        <v>-11867509.74091021</v>
      </c>
      <c r="U22" s="39">
        <f t="shared" si="7"/>
        <v>-13607085.920670286</v>
      </c>
      <c r="V22" s="39">
        <f t="shared" si="7"/>
        <v>-15443415.859775156</v>
      </c>
      <c r="W22" s="39">
        <f t="shared" si="7"/>
        <v>-16891731.471266259</v>
      </c>
      <c r="X22" s="39">
        <f t="shared" si="7"/>
        <v>-18386994.307618544</v>
      </c>
      <c r="Y22" s="39">
        <f t="shared" si="7"/>
        <v>-19930417.988951147</v>
      </c>
      <c r="Z22" s="39">
        <f t="shared" si="7"/>
        <v>-22239775.231773674</v>
      </c>
      <c r="AA22" s="39">
        <f t="shared" si="7"/>
        <v>-24625426.773664385</v>
      </c>
      <c r="AB22" s="39">
        <f t="shared" si="7"/>
        <v>-27089357.404277541</v>
      </c>
      <c r="AC22" s="39">
        <f t="shared" si="7"/>
        <v>-29633598.256549865</v>
      </c>
      <c r="AD22" s="39">
        <f t="shared" si="7"/>
        <v>-32260227.821808621</v>
      </c>
      <c r="AE22" s="39">
        <f t="shared" si="7"/>
        <v>-34971372.986156866</v>
      </c>
      <c r="AF22" s="39">
        <f t="shared" si="7"/>
        <v>-37769210.088566937</v>
      </c>
      <c r="AG22" s="39">
        <f t="shared" si="7"/>
        <v>-40655966.001121864</v>
      </c>
      <c r="AH22" s="39">
        <f t="shared" si="7"/>
        <v>-43633919.23185271</v>
      </c>
      <c r="AI22" s="39">
        <f t="shared" si="7"/>
        <v>-46705401.050629199</v>
      </c>
      <c r="AJ22" s="39">
        <f t="shared" si="7"/>
        <v>-47639509.071641788</v>
      </c>
      <c r="AK22" s="39">
        <f t="shared" si="7"/>
        <v>-48592299.253074616</v>
      </c>
      <c r="AL22" s="39">
        <f t="shared" si="7"/>
        <v>-49564145.238136113</v>
      </c>
      <c r="AM22" s="39">
        <f t="shared" si="7"/>
        <v>-50555428.142898828</v>
      </c>
      <c r="AN22" s="39">
        <f t="shared" si="7"/>
        <v>-51566536.705756813</v>
      </c>
      <c r="AO22" s="39">
        <f t="shared" si="7"/>
        <v>-52597867.439871952</v>
      </c>
      <c r="AP22" s="39">
        <f t="shared" si="7"/>
        <v>-53649824.788669392</v>
      </c>
    </row>
    <row r="23" spans="1:42" x14ac:dyDescent="0.35">
      <c r="A23" t="s">
        <v>412</v>
      </c>
      <c r="C23" s="163"/>
      <c r="D23" s="163"/>
      <c r="E23" s="163"/>
      <c r="F23" s="39">
        <f t="shared" ref="F23:AP23" si="8">(F12*F15)-F12</f>
        <v>-3858.7440731243696</v>
      </c>
      <c r="G23" s="39">
        <f t="shared" si="8"/>
        <v>-15707.683746718802</v>
      </c>
      <c r="H23" s="39">
        <f t="shared" si="8"/>
        <v>-35270.115287944674</v>
      </c>
      <c r="I23" s="39">
        <f t="shared" si="8"/>
        <v>-62286.867014546879</v>
      </c>
      <c r="J23" s="39">
        <f t="shared" si="8"/>
        <v>-96515.33546172455</v>
      </c>
      <c r="K23" s="39">
        <f t="shared" si="8"/>
        <v>-137728.56533327885</v>
      </c>
      <c r="L23" s="39">
        <f t="shared" si="8"/>
        <v>-185714.37088895962</v>
      </c>
      <c r="M23" s="39">
        <f t="shared" si="8"/>
        <v>-241014.53727965057</v>
      </c>
      <c r="N23" s="39">
        <f t="shared" si="8"/>
        <v>-303694.08243493736</v>
      </c>
      <c r="O23" s="39">
        <f t="shared" si="8"/>
        <v>-373819.74698346294</v>
      </c>
      <c r="P23" s="39">
        <f t="shared" si="8"/>
        <v>-500228.34367575869</v>
      </c>
      <c r="Q23" s="39">
        <f t="shared" si="8"/>
        <v>-643246.87026385963</v>
      </c>
      <c r="R23" s="39">
        <f t="shared" si="8"/>
        <v>-803685.01534140855</v>
      </c>
      <c r="S23" s="39">
        <f t="shared" si="8"/>
        <v>-981822.47030933574</v>
      </c>
      <c r="T23" s="39">
        <f t="shared" si="8"/>
        <v>-1177942.0005835816</v>
      </c>
      <c r="U23" s="39">
        <f t="shared" si="8"/>
        <v>-1392329.3665230498</v>
      </c>
      <c r="V23" s="39">
        <f t="shared" si="8"/>
        <v>-1625273.2385686561</v>
      </c>
      <c r="W23" s="39">
        <f t="shared" si="8"/>
        <v>-1880125.3819261193</v>
      </c>
      <c r="X23" s="39">
        <f t="shared" si="8"/>
        <v>-2157797.634956494</v>
      </c>
      <c r="Y23" s="39">
        <f t="shared" si="8"/>
        <v>-2459230.2611039653</v>
      </c>
      <c r="Z23" s="39">
        <f t="shared" si="8"/>
        <v>-2878121.2840840146</v>
      </c>
      <c r="AA23" s="39">
        <f t="shared" si="8"/>
        <v>-3334821.9418114126</v>
      </c>
      <c r="AB23" s="39">
        <f t="shared" si="8"/>
        <v>-3830890.4557911009</v>
      </c>
      <c r="AC23" s="39">
        <f t="shared" si="8"/>
        <v>-4367933.3757841438</v>
      </c>
      <c r="AD23" s="39">
        <f t="shared" si="8"/>
        <v>-4947606.8698156029</v>
      </c>
      <c r="AE23" s="39">
        <f t="shared" si="8"/>
        <v>-5571618.0455087423</v>
      </c>
      <c r="AF23" s="39">
        <f t="shared" si="8"/>
        <v>-6241726.3034570068</v>
      </c>
      <c r="AG23" s="39">
        <f t="shared" si="8"/>
        <v>-6959744.7233608067</v>
      </c>
      <c r="AH23" s="39">
        <f t="shared" si="8"/>
        <v>-7727541.4836717099</v>
      </c>
      <c r="AI23" s="39">
        <f t="shared" si="8"/>
        <v>-8547041.3155026138</v>
      </c>
      <c r="AJ23" s="39">
        <f t="shared" si="8"/>
        <v>-8998392.2994041294</v>
      </c>
      <c r="AK23" s="39">
        <f t="shared" si="8"/>
        <v>-9463724.2571686059</v>
      </c>
      <c r="AL23" s="39">
        <f t="shared" si="8"/>
        <v>-9943404.3288620114</v>
      </c>
      <c r="AM23" s="39">
        <f t="shared" si="8"/>
        <v>-10437808.543561563</v>
      </c>
      <c r="AN23" s="39">
        <f t="shared" si="8"/>
        <v>-10947322.024452701</v>
      </c>
      <c r="AO23" s="39">
        <f t="shared" si="8"/>
        <v>-11472339.198510304</v>
      </c>
      <c r="AP23" s="39">
        <f t="shared" si="8"/>
        <v>-12013264.010864854</v>
      </c>
    </row>
    <row r="24" spans="1:42" x14ac:dyDescent="0.35">
      <c r="C24" s="45"/>
      <c r="D24" s="45"/>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row>
    <row r="25" spans="1:42" x14ac:dyDescent="0.35">
      <c r="A25" t="s">
        <v>413</v>
      </c>
      <c r="C25" s="156"/>
      <c r="D25" s="156"/>
      <c r="E25" s="156"/>
      <c r="F25" s="38">
        <f t="shared" ref="F25:AP25" si="9">F10+F11+F12+F17+F18+F20+F22+F23</f>
        <v>232653101.67930663</v>
      </c>
      <c r="G25" s="38">
        <f t="shared" si="9"/>
        <v>242414350.58208215</v>
      </c>
      <c r="H25" s="38">
        <f t="shared" si="9"/>
        <v>241286747.25507331</v>
      </c>
      <c r="I25" s="38">
        <f t="shared" si="9"/>
        <v>239964307.74508163</v>
      </c>
      <c r="J25" s="38">
        <f t="shared" si="9"/>
        <v>238461699.52760828</v>
      </c>
      <c r="K25" s="38">
        <f t="shared" si="9"/>
        <v>213903221.76765525</v>
      </c>
      <c r="L25" s="38">
        <f t="shared" si="9"/>
        <v>211673634.49134433</v>
      </c>
      <c r="M25" s="38">
        <f t="shared" si="9"/>
        <v>214862691.00731629</v>
      </c>
      <c r="N25" s="38">
        <f t="shared" si="9"/>
        <v>217993063.84221023</v>
      </c>
      <c r="O25" s="38">
        <f t="shared" si="9"/>
        <v>221063830.88826403</v>
      </c>
      <c r="P25" s="38">
        <f t="shared" si="9"/>
        <v>225420652.2675409</v>
      </c>
      <c r="Q25" s="38">
        <f t="shared" si="9"/>
        <v>229648527.38686621</v>
      </c>
      <c r="R25" s="38">
        <f t="shared" si="9"/>
        <v>235273406.24701336</v>
      </c>
      <c r="S25" s="38">
        <f t="shared" si="9"/>
        <v>240859351.12788603</v>
      </c>
      <c r="T25" s="38">
        <f t="shared" si="9"/>
        <v>246405258.07537755</v>
      </c>
      <c r="U25" s="38">
        <f t="shared" si="9"/>
        <v>251909866.86527917</v>
      </c>
      <c r="V25" s="38">
        <f t="shared" si="9"/>
        <v>257371754.14767352</v>
      </c>
      <c r="W25" s="38">
        <f t="shared" si="9"/>
        <v>267775979.2525025</v>
      </c>
      <c r="X25" s="38">
        <f t="shared" si="9"/>
        <v>278522599.77574414</v>
      </c>
      <c r="Y25" s="38">
        <f t="shared" si="9"/>
        <v>289622607.68394238</v>
      </c>
      <c r="Z25" s="38">
        <f t="shared" si="9"/>
        <v>302253011.24794191</v>
      </c>
      <c r="AA25" s="38">
        <f t="shared" si="9"/>
        <v>315292787.58808959</v>
      </c>
      <c r="AB25" s="38">
        <f t="shared" si="9"/>
        <v>328754712.92699188</v>
      </c>
      <c r="AC25" s="38">
        <f t="shared" si="9"/>
        <v>342651969.98395836</v>
      </c>
      <c r="AD25" s="38">
        <f t="shared" si="9"/>
        <v>356998161.22609997</v>
      </c>
      <c r="AE25" s="38">
        <f t="shared" si="9"/>
        <v>371807322.55740601</v>
      </c>
      <c r="AF25" s="38">
        <f t="shared" si="9"/>
        <v>387093937.46030343</v>
      </c>
      <c r="AG25" s="38">
        <f t="shared" si="9"/>
        <v>402872951.60468292</v>
      </c>
      <c r="AH25" s="38">
        <f t="shared" si="9"/>
        <v>419159787.93986511</v>
      </c>
      <c r="AI25" s="38">
        <f t="shared" si="9"/>
        <v>435970362.28548908</v>
      </c>
      <c r="AJ25" s="38">
        <f t="shared" si="9"/>
        <v>449820786.61781538</v>
      </c>
      <c r="AK25" s="38">
        <f t="shared" si="9"/>
        <v>464130149.92369181</v>
      </c>
      <c r="AL25" s="38">
        <f t="shared" si="9"/>
        <v>478913953.45456874</v>
      </c>
      <c r="AM25" s="38">
        <f t="shared" si="9"/>
        <v>494188224.99287057</v>
      </c>
      <c r="AN25" s="38">
        <f t="shared" si="9"/>
        <v>509969536.69843769</v>
      </c>
      <c r="AO25" s="38">
        <f t="shared" si="9"/>
        <v>526275023.55560493</v>
      </c>
      <c r="AP25" s="38">
        <f t="shared" si="9"/>
        <v>543122402.44091606</v>
      </c>
    </row>
    <row r="26" spans="1:42" x14ac:dyDescent="0.35">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row>
    <row r="27" spans="1:42" x14ac:dyDescent="0.35">
      <c r="C27" s="216"/>
      <c r="D27" s="216"/>
      <c r="E27" s="216"/>
      <c r="F27" s="216"/>
      <c r="G27" s="216"/>
      <c r="H27" s="216"/>
      <c r="I27" s="216"/>
      <c r="J27" s="216"/>
      <c r="K27" s="216"/>
      <c r="L27" s="216"/>
      <c r="M27" s="216"/>
      <c r="N27" s="216"/>
      <c r="O27" s="216"/>
      <c r="P27" s="216"/>
      <c r="Q27" s="216"/>
      <c r="R27" s="216"/>
      <c r="S27" s="216"/>
      <c r="T27" s="216"/>
      <c r="U27" s="216"/>
      <c r="V27" s="216"/>
      <c r="W27" s="216"/>
      <c r="X27" s="216"/>
      <c r="Y27" s="216"/>
      <c r="Z27" s="216"/>
      <c r="AA27" s="216"/>
      <c r="AB27" s="216"/>
      <c r="AC27" s="216"/>
      <c r="AD27" s="216"/>
      <c r="AE27" s="216"/>
      <c r="AF27" s="216"/>
      <c r="AG27" s="216"/>
      <c r="AH27" s="216"/>
      <c r="AI27" s="216"/>
      <c r="AJ27" s="216"/>
      <c r="AK27" s="216"/>
      <c r="AL27" s="216"/>
      <c r="AM27" s="216"/>
      <c r="AN27" s="216"/>
      <c r="AO27" s="216"/>
      <c r="AP27" s="216"/>
    </row>
    <row r="28" spans="1:42" x14ac:dyDescent="0.35">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row>
  </sheetData>
  <sheetProtection algorithmName="SHA-512" hashValue="tMrjAfJyfDPzlA42GxuOwJ0rDtTum6WjB8seKa1LAjAo2PIafH5Sc2WT3Il5zSYJEIv0WvTukLxM4Ib0TMmlng==" saltValue="NfIij8ZTA0/CyrQ6+6Y3EA==" spinCount="100000" sheet="1" objects="1" scenario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D0ECF-4F5E-4059-A487-594A3E6EDA24}">
  <dimension ref="A1:AP13"/>
  <sheetViews>
    <sheetView zoomScaleNormal="100" workbookViewId="0">
      <selection activeCell="E9" sqref="E9"/>
    </sheetView>
  </sheetViews>
  <sheetFormatPr defaultColWidth="10.83203125" defaultRowHeight="15.5" x14ac:dyDescent="0.35"/>
  <cols>
    <col min="1" max="1" width="32.58203125" customWidth="1"/>
    <col min="2" max="4" width="15.5" hidden="1" customWidth="1"/>
    <col min="5" max="26" width="16.5" bestFit="1" customWidth="1"/>
    <col min="27" max="30" width="17.08203125" customWidth="1"/>
    <col min="31" max="31" width="18.08203125" bestFit="1" customWidth="1"/>
    <col min="32" max="41" width="16.5" bestFit="1" customWidth="1"/>
    <col min="42" max="42" width="14.58203125" bestFit="1" customWidth="1"/>
  </cols>
  <sheetData>
    <row r="1" spans="1:42" x14ac:dyDescent="0.35">
      <c r="B1">
        <v>2022</v>
      </c>
      <c r="C1">
        <f t="shared" ref="C1:AO1" si="0">B1+1</f>
        <v>2023</v>
      </c>
      <c r="D1">
        <f t="shared" si="0"/>
        <v>2024</v>
      </c>
      <c r="E1">
        <f t="shared" si="0"/>
        <v>2025</v>
      </c>
      <c r="F1">
        <f t="shared" si="0"/>
        <v>2026</v>
      </c>
      <c r="G1">
        <f t="shared" si="0"/>
        <v>2027</v>
      </c>
      <c r="H1">
        <f t="shared" si="0"/>
        <v>2028</v>
      </c>
      <c r="I1">
        <f t="shared" si="0"/>
        <v>2029</v>
      </c>
      <c r="J1">
        <f t="shared" si="0"/>
        <v>2030</v>
      </c>
      <c r="K1">
        <f t="shared" si="0"/>
        <v>2031</v>
      </c>
      <c r="L1">
        <f t="shared" si="0"/>
        <v>2032</v>
      </c>
      <c r="M1">
        <f t="shared" si="0"/>
        <v>2033</v>
      </c>
      <c r="N1">
        <f t="shared" si="0"/>
        <v>2034</v>
      </c>
      <c r="O1">
        <f t="shared" si="0"/>
        <v>2035</v>
      </c>
      <c r="P1">
        <f t="shared" si="0"/>
        <v>2036</v>
      </c>
      <c r="Q1">
        <f t="shared" si="0"/>
        <v>2037</v>
      </c>
      <c r="R1">
        <f t="shared" si="0"/>
        <v>2038</v>
      </c>
      <c r="S1">
        <f t="shared" si="0"/>
        <v>2039</v>
      </c>
      <c r="T1">
        <f t="shared" si="0"/>
        <v>2040</v>
      </c>
      <c r="U1">
        <f t="shared" si="0"/>
        <v>2041</v>
      </c>
      <c r="V1">
        <f t="shared" si="0"/>
        <v>2042</v>
      </c>
      <c r="W1">
        <f t="shared" si="0"/>
        <v>2043</v>
      </c>
      <c r="X1">
        <f t="shared" si="0"/>
        <v>2044</v>
      </c>
      <c r="Y1">
        <f t="shared" si="0"/>
        <v>2045</v>
      </c>
      <c r="Z1">
        <f t="shared" si="0"/>
        <v>2046</v>
      </c>
      <c r="AA1">
        <f t="shared" si="0"/>
        <v>2047</v>
      </c>
      <c r="AB1">
        <f t="shared" si="0"/>
        <v>2048</v>
      </c>
      <c r="AC1">
        <f t="shared" si="0"/>
        <v>2049</v>
      </c>
      <c r="AD1">
        <f t="shared" si="0"/>
        <v>2050</v>
      </c>
      <c r="AE1">
        <f t="shared" si="0"/>
        <v>2051</v>
      </c>
      <c r="AF1">
        <f t="shared" si="0"/>
        <v>2052</v>
      </c>
      <c r="AG1">
        <f t="shared" si="0"/>
        <v>2053</v>
      </c>
      <c r="AH1">
        <f t="shared" si="0"/>
        <v>2054</v>
      </c>
      <c r="AI1">
        <f t="shared" si="0"/>
        <v>2055</v>
      </c>
      <c r="AJ1">
        <f t="shared" si="0"/>
        <v>2056</v>
      </c>
      <c r="AK1">
        <f t="shared" si="0"/>
        <v>2057</v>
      </c>
      <c r="AL1">
        <f t="shared" si="0"/>
        <v>2058</v>
      </c>
      <c r="AM1">
        <f t="shared" si="0"/>
        <v>2059</v>
      </c>
      <c r="AN1">
        <f t="shared" si="0"/>
        <v>2060</v>
      </c>
      <c r="AO1">
        <f t="shared" si="0"/>
        <v>2061</v>
      </c>
    </row>
    <row r="4" spans="1:42" x14ac:dyDescent="0.35">
      <c r="A4" t="s">
        <v>414</v>
      </c>
      <c r="B4" s="157"/>
      <c r="C4" s="157"/>
      <c r="D4" s="157"/>
      <c r="E4" s="1">
        <f>Assumptions!F35</f>
        <v>8732667641.6569996</v>
      </c>
      <c r="F4" s="1">
        <f>E4+Depreciation!F16</f>
        <v>9051716026.1636848</v>
      </c>
      <c r="G4" s="1">
        <f>F4+Depreciation!G16</f>
        <v>9384247329.8820667</v>
      </c>
      <c r="H4" s="1">
        <f>G4+Depreciation!H16</f>
        <v>9718791600.5840473</v>
      </c>
      <c r="I4" s="1">
        <f>H4+Depreciation!I16</f>
        <v>10055571799.523338</v>
      </c>
      <c r="J4" s="1">
        <f>I4+Depreciation!J16</f>
        <v>10394810304.489149</v>
      </c>
      <c r="K4" s="1">
        <f>J4+Depreciation!K16</f>
        <v>10736729027.311674</v>
      </c>
      <c r="L4" s="1">
        <f>K4+Depreciation!L16</f>
        <v>11081549528.288647</v>
      </c>
      <c r="M4" s="1">
        <f>L4+Depreciation!M16</f>
        <v>11434523326.209124</v>
      </c>
      <c r="N4" s="1">
        <f>M4+Depreciation!N16</f>
        <v>11795837359.030664</v>
      </c>
      <c r="O4" s="1">
        <f>N4+Depreciation!O16</f>
        <v>12165682525.514402</v>
      </c>
      <c r="P4" s="1">
        <f>O4+Depreciation!P16</f>
        <v>12793308209.533833</v>
      </c>
      <c r="Q4" s="1">
        <f>P4+Depreciation!Q16</f>
        <v>13434433632.442802</v>
      </c>
      <c r="R4" s="1">
        <f>Q4+Depreciation!R16</f>
        <v>14092392888.378271</v>
      </c>
      <c r="S4" s="1">
        <f>R4+Depreciation!S16</f>
        <v>14767544529.112146</v>
      </c>
      <c r="T4" s="1">
        <f>S4+Depreciation!T16</f>
        <v>15460253224.711803</v>
      </c>
      <c r="U4" s="1">
        <f>T4+Depreciation!U16</f>
        <v>16170889803.767172</v>
      </c>
      <c r="V4" s="1">
        <f>U4+Depreciation!V16</f>
        <v>16899831290.505138</v>
      </c>
      <c r="W4" s="1">
        <f>V4+Depreciation!W16</f>
        <v>17657764793.733204</v>
      </c>
      <c r="X4" s="1">
        <f>W4+Depreciation!X16</f>
        <v>18445693485.970078</v>
      </c>
      <c r="Y4" s="1">
        <f>X4+Depreciation!Y16</f>
        <v>19264652759.435337</v>
      </c>
      <c r="Z4" s="1">
        <f>Y4+Depreciation!Z16</f>
        <v>20392170351.948818</v>
      </c>
      <c r="AA4" s="1">
        <f>Z4+Depreciation!AA16</f>
        <v>21566337602.013088</v>
      </c>
      <c r="AB4" s="1">
        <f>AA4+Depreciation!AB16</f>
        <v>22788796500.760197</v>
      </c>
      <c r="AC4" s="1">
        <f>AB4+Depreciation!AC16</f>
        <v>24061242246.511948</v>
      </c>
      <c r="AD4" s="1">
        <f>AC4+Depreciation!AD16</f>
        <v>25385424882.52792</v>
      </c>
      <c r="AE4" s="1">
        <f>AD4+Depreciation!AE16</f>
        <v>26763150983.383152</v>
      </c>
      <c r="AF4" s="1">
        <f>AE4+Depreciation!AF16</f>
        <v>28196285391.380329</v>
      </c>
      <c r="AG4" s="1">
        <f>AF4+Depreciation!AG16</f>
        <v>29686753004.441059</v>
      </c>
      <c r="AH4" s="1">
        <f>AG4+Depreciation!AH16</f>
        <v>31236540616.961487</v>
      </c>
      <c r="AI4" s="1">
        <f>AH4+Depreciation!AI16</f>
        <v>32847698815.15955</v>
      </c>
      <c r="AJ4" s="1">
        <f>AI4+Depreciation!AJ16</f>
        <v>33572851910.278893</v>
      </c>
      <c r="AK4" s="1">
        <f>AJ4+Depreciation!AK16</f>
        <v>34318051094.007713</v>
      </c>
      <c r="AL4" s="1">
        <f>AK4+Depreciation!AL16</f>
        <v>35083850519.215584</v>
      </c>
      <c r="AM4" s="1">
        <f>AL4+Depreciation!AM16</f>
        <v>35870819657.740723</v>
      </c>
      <c r="AN4" s="1">
        <f>AM4+Depreciation!AN16</f>
        <v>36679543723.866638</v>
      </c>
      <c r="AO4" s="1">
        <f>AN4+Depreciation!AO16</f>
        <v>37510624109.505341</v>
      </c>
      <c r="AP4" s="1"/>
    </row>
    <row r="5" spans="1:42" x14ac:dyDescent="0.35">
      <c r="A5" t="s">
        <v>415</v>
      </c>
      <c r="B5" s="157"/>
      <c r="C5" s="157"/>
      <c r="D5" s="157"/>
      <c r="E5" s="1">
        <f>Depreciation!F10</f>
        <v>4495738409.3972998</v>
      </c>
      <c r="F5" s="1">
        <f>Depreciation!G10</f>
        <v>4633709707.2684526</v>
      </c>
      <c r="G5" s="1">
        <f>Depreciation!H10</f>
        <v>4780353843.7181749</v>
      </c>
      <c r="H5" s="1">
        <f>Depreciation!I10</f>
        <v>4935783726.3816013</v>
      </c>
      <c r="I5" s="1">
        <f>Depreciation!J10</f>
        <v>5100119083.9784784</v>
      </c>
      <c r="J5" s="1">
        <f>Depreciation!K10</f>
        <v>5273486513.4316721</v>
      </c>
      <c r="K5" s="1">
        <f>Depreciation!L10</f>
        <v>5456019531.3381691</v>
      </c>
      <c r="L5" s="1">
        <f>Depreciation!M10</f>
        <v>5647976575.2177935</v>
      </c>
      <c r="M5" s="1">
        <f>Depreciation!N10</f>
        <v>5849623075.2426872</v>
      </c>
      <c r="N5" s="1">
        <f>Depreciation!O10</f>
        <v>6061231630.3111057</v>
      </c>
      <c r="O5" s="1">
        <f>Depreciation!P10</f>
        <v>6288922807.2552099</v>
      </c>
      <c r="P5" s="1">
        <f>Depreciation!Q10</f>
        <v>6533129636.1387711</v>
      </c>
      <c r="Q5" s="1">
        <f>Depreciation!R10</f>
        <v>6794367877.3487911</v>
      </c>
      <c r="R5" s="1">
        <f>Depreciation!S10</f>
        <v>7073166851.7676229</v>
      </c>
      <c r="S5" s="1">
        <f>Depreciation!T10</f>
        <v>7370069751.0361958</v>
      </c>
      <c r="T5" s="1">
        <f>Depreciation!U10</f>
        <v>7685633953.3596172</v>
      </c>
      <c r="U5" s="1">
        <f>Depreciation!V10</f>
        <v>8020431344.8862276</v>
      </c>
      <c r="V5" s="1">
        <f>Depreciation!W10</f>
        <v>8375290372.080204</v>
      </c>
      <c r="W5" s="1">
        <f>Depreciation!X10</f>
        <v>8751070730.0740299</v>
      </c>
      <c r="X5" s="1">
        <f>Depreciation!Y10</f>
        <v>9148664460.2446442</v>
      </c>
      <c r="Y5" s="1">
        <f>Depreciation!Z10</f>
        <v>9575483734.0363731</v>
      </c>
      <c r="Z5" s="1">
        <f>Depreciation!AA10</f>
        <v>10032850131.16543</v>
      </c>
      <c r="AA5" s="1">
        <f>Depreciation!AB10</f>
        <v>10522136174.213165</v>
      </c>
      <c r="AB5" s="1">
        <f>Depreciation!AC10</f>
        <v>11044767139.135773</v>
      </c>
      <c r="AC5" s="1">
        <f>Depreciation!AD10</f>
        <v>11602222926.990234</v>
      </c>
      <c r="AD5" s="1">
        <f>Depreciation!AE10</f>
        <v>12196039998.87673</v>
      </c>
      <c r="AE5" s="1">
        <f>Depreciation!AF10</f>
        <v>12827813376.161478</v>
      </c>
      <c r="AF5" s="1">
        <f>Depreciation!AG10</f>
        <v>13499198708.109663</v>
      </c>
      <c r="AG5" s="1">
        <f>Depreciation!AH10</f>
        <v>14211914409.125885</v>
      </c>
      <c r="AH5" s="1">
        <f>Depreciation!AI10</f>
        <v>14967743867.869448</v>
      </c>
      <c r="AI5" s="1">
        <f>Depreciation!AJ10</f>
        <v>15746248210.375317</v>
      </c>
      <c r="AJ5" s="1">
        <f>Depreciation!AK10</f>
        <v>16548107683.156363</v>
      </c>
      <c r="AK5" s="1">
        <f>Depreciation!AL10</f>
        <v>17374022940.120842</v>
      </c>
      <c r="AL5" s="1">
        <f>Depreciation!AM10</f>
        <v>18224715654.794254</v>
      </c>
      <c r="AM5" s="1">
        <f>Depreciation!AN10</f>
        <v>19100929150.907871</v>
      </c>
      <c r="AN5" s="1">
        <f>Depreciation!AO10</f>
        <v>20003429051.904892</v>
      </c>
      <c r="AO5" s="1">
        <f>Depreciation!AP10</f>
        <v>20933003949.931824</v>
      </c>
      <c r="AP5" s="1"/>
    </row>
    <row r="6" spans="1:42" x14ac:dyDescent="0.35">
      <c r="A6" t="s">
        <v>416</v>
      </c>
      <c r="B6" s="157"/>
      <c r="C6" s="157"/>
      <c r="D6" s="157"/>
      <c r="E6" s="1">
        <f>E4-E5</f>
        <v>4236929232.2596998</v>
      </c>
      <c r="F6" s="1">
        <f t="shared" ref="F6:AE6" si="1">F4-F5</f>
        <v>4418006318.8952322</v>
      </c>
      <c r="G6" s="1">
        <f t="shared" si="1"/>
        <v>4603893486.1638918</v>
      </c>
      <c r="H6" s="1">
        <f t="shared" si="1"/>
        <v>4783007874.202446</v>
      </c>
      <c r="I6" s="1">
        <f t="shared" si="1"/>
        <v>4955452715.5448599</v>
      </c>
      <c r="J6" s="1">
        <f t="shared" si="1"/>
        <v>5121323791.057477</v>
      </c>
      <c r="K6" s="1">
        <f t="shared" si="1"/>
        <v>5280709495.973505</v>
      </c>
      <c r="L6" s="1">
        <f t="shared" si="1"/>
        <v>5433572953.0708532</v>
      </c>
      <c r="M6" s="1">
        <f t="shared" si="1"/>
        <v>5584900250.9664364</v>
      </c>
      <c r="N6" s="1">
        <f t="shared" si="1"/>
        <v>5734605728.7195587</v>
      </c>
      <c r="O6" s="1">
        <f t="shared" si="1"/>
        <v>5876759718.2591925</v>
      </c>
      <c r="P6" s="1">
        <f t="shared" si="1"/>
        <v>6260178573.3950615</v>
      </c>
      <c r="Q6" s="1">
        <f t="shared" si="1"/>
        <v>6640065755.0940113</v>
      </c>
      <c r="R6" s="1">
        <f t="shared" si="1"/>
        <v>7019226036.6106482</v>
      </c>
      <c r="S6" s="1">
        <f t="shared" si="1"/>
        <v>7397474778.0759506</v>
      </c>
      <c r="T6" s="1">
        <f t="shared" si="1"/>
        <v>7774619271.3521862</v>
      </c>
      <c r="U6" s="1">
        <f t="shared" si="1"/>
        <v>8150458458.8809443</v>
      </c>
      <c r="V6" s="1">
        <f t="shared" si="1"/>
        <v>8524540918.4249344</v>
      </c>
      <c r="W6" s="1">
        <f t="shared" si="1"/>
        <v>8906694063.659174</v>
      </c>
      <c r="X6" s="1">
        <f t="shared" si="1"/>
        <v>9297029025.7254333</v>
      </c>
      <c r="Y6" s="1">
        <f t="shared" si="1"/>
        <v>9689169025.3989639</v>
      </c>
      <c r="Z6" s="1">
        <f t="shared" si="1"/>
        <v>10359320220.783388</v>
      </c>
      <c r="AA6" s="1">
        <f t="shared" si="1"/>
        <v>11044201427.799923</v>
      </c>
      <c r="AB6" s="1">
        <f t="shared" si="1"/>
        <v>11744029361.624424</v>
      </c>
      <c r="AC6" s="1">
        <f t="shared" si="1"/>
        <v>12459019319.521713</v>
      </c>
      <c r="AD6" s="1">
        <f t="shared" si="1"/>
        <v>13189384883.65119</v>
      </c>
      <c r="AE6" s="1">
        <f t="shared" si="1"/>
        <v>13935337607.221674</v>
      </c>
      <c r="AF6" s="1">
        <f t="shared" ref="AF6:AO6" si="2">AF4-AF5</f>
        <v>14697086683.270666</v>
      </c>
      <c r="AG6" s="1">
        <f t="shared" si="2"/>
        <v>15474838595.315174</v>
      </c>
      <c r="AH6" s="1">
        <f t="shared" si="2"/>
        <v>16268796749.092039</v>
      </c>
      <c r="AI6" s="1">
        <f t="shared" si="2"/>
        <v>17101450604.784233</v>
      </c>
      <c r="AJ6" s="1">
        <f t="shared" si="2"/>
        <v>17024744227.12253</v>
      </c>
      <c r="AK6" s="1">
        <f t="shared" si="2"/>
        <v>16944028153.886871</v>
      </c>
      <c r="AL6" s="1">
        <f t="shared" si="2"/>
        <v>16859134864.421329</v>
      </c>
      <c r="AM6" s="1">
        <f t="shared" si="2"/>
        <v>16769890506.832851</v>
      </c>
      <c r="AN6" s="1">
        <f t="shared" si="2"/>
        <v>16676114671.961746</v>
      </c>
      <c r="AO6" s="1">
        <f t="shared" si="2"/>
        <v>16577620159.573517</v>
      </c>
      <c r="AP6" s="1"/>
    </row>
    <row r="8" spans="1:42" x14ac:dyDescent="0.35">
      <c r="A8" t="s">
        <v>417</v>
      </c>
      <c r="B8" s="157"/>
      <c r="C8" s="157"/>
      <c r="D8" s="157"/>
      <c r="E8" s="1">
        <f ca="1">E6-E9</f>
        <v>3158380629.0762129</v>
      </c>
      <c r="F8" s="1">
        <f t="shared" ref="F8:AE8" ca="1" si="3">F6-F9</f>
        <v>3187965747.8220968</v>
      </c>
      <c r="G8" s="1">
        <f ca="1">G6-G9</f>
        <v>3239884496.5117526</v>
      </c>
      <c r="H8" s="1">
        <f t="shared" ca="1" si="3"/>
        <v>3298972323.3933001</v>
      </c>
      <c r="I8" s="1">
        <f t="shared" ca="1" si="3"/>
        <v>3363853814.376049</v>
      </c>
      <c r="J8" s="1">
        <f t="shared" ca="1" si="3"/>
        <v>3432878184.3068352</v>
      </c>
      <c r="K8" s="1">
        <f t="shared" ca="1" si="3"/>
        <v>3506680046.106956</v>
      </c>
      <c r="L8" s="1">
        <f t="shared" ca="1" si="3"/>
        <v>3578079790.3127975</v>
      </c>
      <c r="M8" s="1">
        <f t="shared" ca="1" si="3"/>
        <v>3649661475.0575857</v>
      </c>
      <c r="N8" s="1">
        <f t="shared" ca="1" si="3"/>
        <v>3721783154.9144363</v>
      </c>
      <c r="O8" s="1">
        <f t="shared" ca="1" si="3"/>
        <v>3573690660.3037801</v>
      </c>
      <c r="P8" s="1">
        <f t="shared" ca="1" si="3"/>
        <v>3691961280.837091</v>
      </c>
      <c r="Q8" s="1">
        <f t="shared" ca="1" si="3"/>
        <v>3824645593.918293</v>
      </c>
      <c r="R8" s="1">
        <f t="shared" ca="1" si="3"/>
        <v>3970327455.5684633</v>
      </c>
      <c r="S8" s="1">
        <f t="shared" ca="1" si="3"/>
        <v>4131991556.4373989</v>
      </c>
      <c r="T8" s="1">
        <f t="shared" ca="1" si="3"/>
        <v>4303489882.4459124</v>
      </c>
      <c r="U8" s="1">
        <f t="shared" ca="1" si="3"/>
        <v>4486987354.5672216</v>
      </c>
      <c r="V8" s="1">
        <f t="shared" ca="1" si="3"/>
        <v>4668631416.6474743</v>
      </c>
      <c r="W8" s="1">
        <f t="shared" ca="1" si="3"/>
        <v>4859286195.7105904</v>
      </c>
      <c r="X8" s="1">
        <f t="shared" ca="1" si="3"/>
        <v>5060220870.5782108</v>
      </c>
      <c r="Y8" s="1">
        <f t="shared" ca="1" si="3"/>
        <v>5012194941.4895535</v>
      </c>
      <c r="Z8" s="1">
        <f t="shared" ca="1" si="3"/>
        <v>5254374196.9867582</v>
      </c>
      <c r="AA8" s="1">
        <f t="shared" ca="1" si="3"/>
        <v>5521961167.4827099</v>
      </c>
      <c r="AB8" s="1">
        <f t="shared" ca="1" si="3"/>
        <v>5819992817.3585863</v>
      </c>
      <c r="AC8" s="1">
        <f t="shared" ca="1" si="3"/>
        <v>6138211803.8885956</v>
      </c>
      <c r="AD8" s="1">
        <f t="shared" ca="1" si="3"/>
        <v>6471735170.9770718</v>
      </c>
      <c r="AE8" s="1">
        <f t="shared" ca="1" si="3"/>
        <v>6823160037.8526812</v>
      </c>
      <c r="AF8" s="1">
        <f t="shared" ref="AF8:AO8" ca="1" si="4">AF6-AF9</f>
        <v>7186019314.7028856</v>
      </c>
      <c r="AG8" s="1">
        <f t="shared" ca="1" si="4"/>
        <v>7542505264.0526981</v>
      </c>
      <c r="AH8" s="1">
        <f t="shared" ca="1" si="4"/>
        <v>7892028469.7643986</v>
      </c>
      <c r="AI8" s="1">
        <f t="shared" ca="1" si="4"/>
        <v>9209970403.621767</v>
      </c>
      <c r="AJ8" s="1">
        <f t="shared" ca="1" si="4"/>
        <v>9643515411.8378143</v>
      </c>
      <c r="AK8" s="1">
        <f t="shared" ca="1" si="4"/>
        <v>10098781333.006645</v>
      </c>
      <c r="AL8" s="1">
        <f t="shared" ca="1" si="4"/>
        <v>10576382958.117804</v>
      </c>
      <c r="AM8" s="1">
        <f t="shared" ca="1" si="4"/>
        <v>11076943666.023174</v>
      </c>
      <c r="AN8" s="1">
        <f t="shared" ca="1" si="4"/>
        <v>11601095074.567368</v>
      </c>
      <c r="AO8" s="1">
        <f t="shared" ca="1" si="4"/>
        <v>12149476650.530115</v>
      </c>
    </row>
    <row r="9" spans="1:42" x14ac:dyDescent="0.35">
      <c r="A9" t="s">
        <v>418</v>
      </c>
      <c r="B9" s="157"/>
      <c r="C9" s="157"/>
      <c r="D9" s="157"/>
      <c r="E9" s="1">
        <f ca="1">'Debt worksheet'!F8</f>
        <v>1078548603.1834867</v>
      </c>
      <c r="F9" s="1">
        <f ca="1">'Debt worksheet'!G8</f>
        <v>1230040571.0731354</v>
      </c>
      <c r="G9" s="1">
        <f ca="1">'Debt worksheet'!H8</f>
        <v>1364008989.6521392</v>
      </c>
      <c r="H9" s="1">
        <f ca="1">'Debt worksheet'!I8</f>
        <v>1484035550.8091459</v>
      </c>
      <c r="I9" s="1">
        <f ca="1">'Debt worksheet'!J8</f>
        <v>1591598901.1688108</v>
      </c>
      <c r="J9" s="1">
        <f ca="1">'Debt worksheet'!K8</f>
        <v>1688445606.7506421</v>
      </c>
      <c r="K9" s="1">
        <f ca="1">'Debt worksheet'!L8</f>
        <v>1774029449.866549</v>
      </c>
      <c r="L9" s="1">
        <f ca="1">'Debt worksheet'!M8</f>
        <v>1855493162.7580554</v>
      </c>
      <c r="M9" s="1">
        <f ca="1">'Debt worksheet'!N8</f>
        <v>1935238775.9088504</v>
      </c>
      <c r="N9" s="1">
        <f ca="1">'Debt worksheet'!O8</f>
        <v>2012822573.8051224</v>
      </c>
      <c r="O9" s="1">
        <f ca="1">'Debt worksheet'!P8</f>
        <v>2303069057.9554124</v>
      </c>
      <c r="P9" s="1">
        <f ca="1">'Debt worksheet'!Q8</f>
        <v>2568217292.5579705</v>
      </c>
      <c r="Q9" s="1">
        <f ca="1">'Debt worksheet'!R8</f>
        <v>2815420161.1757183</v>
      </c>
      <c r="R9" s="1">
        <f ca="1">'Debt worksheet'!S8</f>
        <v>3048898581.0421848</v>
      </c>
      <c r="S9" s="1">
        <f ca="1">'Debt worksheet'!T8</f>
        <v>3265483221.6385517</v>
      </c>
      <c r="T9" s="1">
        <f ca="1">'Debt worksheet'!U8</f>
        <v>3471129388.9062738</v>
      </c>
      <c r="U9" s="1">
        <f ca="1">'Debt worksheet'!V8</f>
        <v>3663471104.3137226</v>
      </c>
      <c r="V9" s="1">
        <f ca="1">'Debt worksheet'!W8</f>
        <v>3855909501.7774606</v>
      </c>
      <c r="W9" s="1">
        <f ca="1">'Debt worksheet'!X8</f>
        <v>4047407867.9485836</v>
      </c>
      <c r="X9" s="1">
        <f ca="1">'Debt worksheet'!Y8</f>
        <v>4236808155.1472225</v>
      </c>
      <c r="Y9" s="1">
        <f ca="1">'Debt worksheet'!Z8</f>
        <v>4676974083.9094105</v>
      </c>
      <c r="Z9" s="1">
        <f ca="1">'Debt worksheet'!AA8</f>
        <v>5104946023.7966299</v>
      </c>
      <c r="AA9" s="1">
        <f ca="1">'Debt worksheet'!AB8</f>
        <v>5522240260.3172131</v>
      </c>
      <c r="AB9" s="1">
        <f ca="1">'Debt worksheet'!AC8</f>
        <v>5924036544.2658377</v>
      </c>
      <c r="AC9" s="1">
        <f ca="1">'Debt worksheet'!AD8</f>
        <v>6320807515.6331177</v>
      </c>
      <c r="AD9" s="1">
        <f ca="1">'Debt worksheet'!AE8</f>
        <v>6717649712.674118</v>
      </c>
      <c r="AE9" s="1">
        <f ca="1">'Debt worksheet'!AF8</f>
        <v>7112177569.3689928</v>
      </c>
      <c r="AF9" s="1">
        <f ca="1">'Debt worksheet'!AG8</f>
        <v>7511067368.5677805</v>
      </c>
      <c r="AG9" s="1">
        <f ca="1">'Debt worksheet'!AH8</f>
        <v>7932333331.262476</v>
      </c>
      <c r="AH9" s="1">
        <f ca="1">'Debt worksheet'!AI8</f>
        <v>8376768279.3276405</v>
      </c>
      <c r="AI9" s="1">
        <f ca="1">'Debt worksheet'!AJ8</f>
        <v>7891480201.162466</v>
      </c>
      <c r="AJ9" s="1">
        <f ca="1">'Debt worksheet'!AK8</f>
        <v>7381228815.2847166</v>
      </c>
      <c r="AK9" s="1">
        <f ca="1">'Debt worksheet'!AL8</f>
        <v>6845246820.8802252</v>
      </c>
      <c r="AL9" s="1">
        <f ca="1">'Debt worksheet'!AM8</f>
        <v>6282751906.3035259</v>
      </c>
      <c r="AM9" s="1">
        <f ca="1">'Debt worksheet'!AN8</f>
        <v>5692946840.8096781</v>
      </c>
      <c r="AN9" s="1">
        <f ca="1">'Debt worksheet'!AO8</f>
        <v>5075019597.3943796</v>
      </c>
      <c r="AO9" s="1">
        <f ca="1">'Debt worksheet'!AP8</f>
        <v>4428143509.0434017</v>
      </c>
      <c r="AP9" s="1"/>
    </row>
    <row r="13" spans="1:42" x14ac:dyDescent="0.35">
      <c r="B13" s="40"/>
      <c r="C13" s="40"/>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1"/>
    </row>
  </sheetData>
  <sheetProtection algorithmName="SHA-512" hashValue="7AqczrtxhHsZKz58hfZdPNKVNXgvUigmVZ48uqr894Gt0L7+5WuoxxszIaYXMdAO09QzETHrszMSEIegzW+qlg==" saltValue="nWAvK69pBCsKCodNiavWdQ==" spinCount="100000" sheet="1" objects="1" scenarios="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925C3-13B6-874B-9A6E-3E3801EE039C}">
  <dimension ref="A1:AP16"/>
  <sheetViews>
    <sheetView zoomScaleNormal="100" workbookViewId="0">
      <selection sqref="A1:XFD1048576"/>
    </sheetView>
  </sheetViews>
  <sheetFormatPr defaultColWidth="18.83203125" defaultRowHeight="15.5" x14ac:dyDescent="0.35"/>
  <cols>
    <col min="1" max="1" width="35.58203125" bestFit="1" customWidth="1"/>
    <col min="3" max="5" width="18.83203125" hidden="1" customWidth="1"/>
  </cols>
  <sheetData>
    <row r="1" spans="1:42" x14ac:dyDescent="0.35">
      <c r="C1">
        <v>2022</v>
      </c>
      <c r="D1">
        <f t="shared" ref="D1:AP1" si="0">C1+1</f>
        <v>2023</v>
      </c>
      <c r="E1">
        <f t="shared" si="0"/>
        <v>2024</v>
      </c>
      <c r="F1">
        <f t="shared" si="0"/>
        <v>2025</v>
      </c>
      <c r="G1">
        <f t="shared" si="0"/>
        <v>2026</v>
      </c>
      <c r="H1">
        <f t="shared" si="0"/>
        <v>2027</v>
      </c>
      <c r="I1">
        <f t="shared" si="0"/>
        <v>2028</v>
      </c>
      <c r="J1">
        <f t="shared" si="0"/>
        <v>2029</v>
      </c>
      <c r="K1">
        <f t="shared" si="0"/>
        <v>2030</v>
      </c>
      <c r="L1">
        <f t="shared" si="0"/>
        <v>2031</v>
      </c>
      <c r="M1">
        <f t="shared" si="0"/>
        <v>2032</v>
      </c>
      <c r="N1">
        <f t="shared" si="0"/>
        <v>2033</v>
      </c>
      <c r="O1">
        <f t="shared" si="0"/>
        <v>2034</v>
      </c>
      <c r="P1">
        <f t="shared" si="0"/>
        <v>2035</v>
      </c>
      <c r="Q1">
        <f t="shared" si="0"/>
        <v>2036</v>
      </c>
      <c r="R1">
        <f t="shared" si="0"/>
        <v>2037</v>
      </c>
      <c r="S1">
        <f t="shared" si="0"/>
        <v>2038</v>
      </c>
      <c r="T1">
        <f t="shared" si="0"/>
        <v>2039</v>
      </c>
      <c r="U1">
        <f t="shared" si="0"/>
        <v>2040</v>
      </c>
      <c r="V1">
        <f t="shared" si="0"/>
        <v>2041</v>
      </c>
      <c r="W1">
        <f t="shared" si="0"/>
        <v>2042</v>
      </c>
      <c r="X1">
        <f t="shared" si="0"/>
        <v>2043</v>
      </c>
      <c r="Y1">
        <f t="shared" si="0"/>
        <v>2044</v>
      </c>
      <c r="Z1">
        <f t="shared" si="0"/>
        <v>2045</v>
      </c>
      <c r="AA1">
        <f t="shared" si="0"/>
        <v>2046</v>
      </c>
      <c r="AB1">
        <f t="shared" si="0"/>
        <v>2047</v>
      </c>
      <c r="AC1">
        <f t="shared" si="0"/>
        <v>2048</v>
      </c>
      <c r="AD1">
        <f t="shared" si="0"/>
        <v>2049</v>
      </c>
      <c r="AE1">
        <f t="shared" si="0"/>
        <v>2050</v>
      </c>
      <c r="AF1">
        <f t="shared" si="0"/>
        <v>2051</v>
      </c>
      <c r="AG1">
        <f t="shared" si="0"/>
        <v>2052</v>
      </c>
      <c r="AH1">
        <f t="shared" si="0"/>
        <v>2053</v>
      </c>
      <c r="AI1">
        <f t="shared" si="0"/>
        <v>2054</v>
      </c>
      <c r="AJ1">
        <f t="shared" si="0"/>
        <v>2055</v>
      </c>
      <c r="AK1">
        <f t="shared" si="0"/>
        <v>2056</v>
      </c>
      <c r="AL1">
        <f t="shared" si="0"/>
        <v>2057</v>
      </c>
      <c r="AM1">
        <f t="shared" si="0"/>
        <v>2058</v>
      </c>
      <c r="AN1">
        <f t="shared" si="0"/>
        <v>2059</v>
      </c>
      <c r="AO1">
        <f t="shared" si="0"/>
        <v>2060</v>
      </c>
      <c r="AP1">
        <f t="shared" si="0"/>
        <v>2061</v>
      </c>
    </row>
    <row r="3" spans="1:42" x14ac:dyDescent="0.35">
      <c r="A3" t="s">
        <v>419</v>
      </c>
      <c r="C3" s="162"/>
      <c r="D3" s="162"/>
      <c r="E3" s="162"/>
      <c r="F3" s="77">
        <f ca="1">'Profit and Loss'!F7</f>
        <v>28422420.021290824</v>
      </c>
      <c r="G3" s="77">
        <f ca="1">'Profit and Loss'!G7</f>
        <v>43068037.957579702</v>
      </c>
      <c r="H3" s="77">
        <f ca="1">'Profit and Loss'!H7</f>
        <v>53931715.673254639</v>
      </c>
      <c r="I3" s="77">
        <f ca="1">'Profit and Loss'!I7</f>
        <v>61323755.118857384</v>
      </c>
      <c r="J3" s="77">
        <f ca="1">'Profit and Loss'!J7</f>
        <v>67339797.009269193</v>
      </c>
      <c r="K3" s="77">
        <f ca="1">'Profit and Loss'!K7</f>
        <v>71704587.787499726</v>
      </c>
      <c r="L3" s="77">
        <f ca="1">'Profit and Loss'!L7</f>
        <v>76703639.95456779</v>
      </c>
      <c r="M3" s="77">
        <f ca="1">'Profit and Loss'!M7</f>
        <v>79553041.149346158</v>
      </c>
      <c r="N3" s="77">
        <f ca="1">'Profit and Loss'!N7</f>
        <v>79921919.645851746</v>
      </c>
      <c r="O3" s="77">
        <f ca="1">'Profit and Loss'!O7</f>
        <v>80652813.519048393</v>
      </c>
      <c r="P3" s="77">
        <f ca="1">'Profit and Loss'!P7</f>
        <v>109688022.92503686</v>
      </c>
      <c r="Q3" s="77">
        <f ca="1">'Profit and Loss'!Q7</f>
        <v>131770359.42284966</v>
      </c>
      <c r="R3" s="77">
        <f ca="1">'Profit and Loss'!R7</f>
        <v>149518146.10770142</v>
      </c>
      <c r="S3" s="77">
        <f ca="1">'Profit and Loss'!S7</f>
        <v>162874246.44857705</v>
      </c>
      <c r="T3" s="77">
        <f ca="1">'Profit and Loss'!T7</f>
        <v>179221155.73471662</v>
      </c>
      <c r="U3" s="77">
        <f ca="1">'Profit and Loss'!U7</f>
        <v>189426209.4642241</v>
      </c>
      <c r="V3" s="77">
        <f ca="1">'Profit and Loss'!V7</f>
        <v>201802379.80390853</v>
      </c>
      <c r="W3" s="77">
        <f ca="1">'Profit and Loss'!W7</f>
        <v>210636078.57035169</v>
      </c>
      <c r="X3" s="77">
        <f ca="1">'Profit and Loss'!X7</f>
        <v>220649968.07192287</v>
      </c>
      <c r="Y3" s="77">
        <f ca="1">'Profit and Loss'!Y7</f>
        <v>231965256.09600782</v>
      </c>
      <c r="Z3" s="77">
        <f ca="1">'Profit and Loss'!Z7</f>
        <v>260532389.95956501</v>
      </c>
      <c r="AA3" s="77">
        <f ca="1">'Profit and Loss'!AA7</f>
        <v>288828913.04799485</v>
      </c>
      <c r="AB3" s="77">
        <f ca="1">'Profit and Loss'!AB7</f>
        <v>315878619.17879033</v>
      </c>
      <c r="AC3" s="77">
        <f ca="1">'Profit and Loss'!AC7</f>
        <v>348018496.88051832</v>
      </c>
      <c r="AD3" s="77">
        <f ca="1">'Profit and Loss'!AD7</f>
        <v>369955876.79423094</v>
      </c>
      <c r="AE3" s="77">
        <f ca="1">'Profit and Loss'!AE7</f>
        <v>387066831.92773426</v>
      </c>
      <c r="AF3" s="77">
        <f ca="1">'Profit and Loss'!AF7</f>
        <v>406833174.01755488</v>
      </c>
      <c r="AG3" s="77">
        <f ca="1">'Profit and Loss'!AG7</f>
        <v>420192481.91375721</v>
      </c>
      <c r="AH3" s="77">
        <f ca="1">'Profit and Loss'!AH7</f>
        <v>415805948.80951208</v>
      </c>
      <c r="AI3" s="77">
        <f ca="1">'Profit and Loss'!AI7</f>
        <v>410893791.38933671</v>
      </c>
      <c r="AJ3" s="77">
        <f ca="1">'Profit and Loss'!AJ7</f>
        <v>431936830.77864635</v>
      </c>
      <c r="AK3" s="77">
        <f ca="1">'Profit and Loss'!AK7</f>
        <v>453591096.82552379</v>
      </c>
      <c r="AL3" s="77">
        <f ca="1">'Profit and Loss'!AL7</f>
        <v>475866162.64788473</v>
      </c>
      <c r="AM3" s="77">
        <f ca="1">'Profit and Loss'!AM7</f>
        <v>498771338.42842412</v>
      </c>
      <c r="AN3" s="77">
        <f ca="1">'Profit and Loss'!AN7</f>
        <v>522315635.50614625</v>
      </c>
      <c r="AO3" s="77">
        <f ca="1">'Profit and Loss'!AO7</f>
        <v>546507728.05697954</v>
      </c>
      <c r="AP3" s="77">
        <f ca="1">'Profit and Loss'!AP7</f>
        <v>571355912.22945249</v>
      </c>
    </row>
    <row r="4" spans="1:42" x14ac:dyDescent="0.35">
      <c r="A4" t="s">
        <v>401</v>
      </c>
      <c r="C4" s="162"/>
      <c r="D4" s="162"/>
      <c r="E4" s="162"/>
      <c r="F4" s="77">
        <f>Depreciation!F6+Depreciation!F7</f>
        <v>129404588.56880006</v>
      </c>
      <c r="G4" s="77">
        <f>Depreciation!G6+Depreciation!G7</f>
        <v>137971297.87115315</v>
      </c>
      <c r="H4" s="77">
        <f>Depreciation!H6+Depreciation!H7</f>
        <v>146644136.44972226</v>
      </c>
      <c r="I4" s="77">
        <f>Depreciation!I6+Depreciation!I7</f>
        <v>155429882.66342649</v>
      </c>
      <c r="J4" s="77">
        <f>Depreciation!J6+Depreciation!J7</f>
        <v>164335357.59687716</v>
      </c>
      <c r="K4" s="77">
        <f>Depreciation!K6+Depreciation!K7</f>
        <v>173367429.45319429</v>
      </c>
      <c r="L4" s="77">
        <f>Depreciation!L6+Depreciation!L7</f>
        <v>182533017.90649736</v>
      </c>
      <c r="M4" s="77">
        <f>Depreciation!M6+Depreciation!M7</f>
        <v>191957043.87962398</v>
      </c>
      <c r="N4" s="77">
        <f>Depreciation!N6+Depreciation!N7</f>
        <v>201646500.0248934</v>
      </c>
      <c r="O4" s="77">
        <f>Depreciation!O6+Depreciation!O7</f>
        <v>211608555.06841797</v>
      </c>
      <c r="P4" s="77">
        <f>Depreciation!P6+Depreciation!P7</f>
        <v>227691176.94410396</v>
      </c>
      <c r="Q4" s="77">
        <f>Depreciation!Q6+Depreciation!Q7</f>
        <v>244206828.88356179</v>
      </c>
      <c r="R4" s="77">
        <f>Depreciation!R6+Depreciation!R7</f>
        <v>261238241.21002007</v>
      </c>
      <c r="S4" s="77">
        <f>Depreciation!S6+Depreciation!S7</f>
        <v>278798974.41883171</v>
      </c>
      <c r="T4" s="77">
        <f>Depreciation!T6+Depreciation!T7</f>
        <v>296902899.26857245</v>
      </c>
      <c r="U4" s="77">
        <f>Depreciation!U6+Depreciation!U7</f>
        <v>315564202.32342148</v>
      </c>
      <c r="V4" s="77">
        <f>Depreciation!V6+Depreciation!V7</f>
        <v>334797391.52660978</v>
      </c>
      <c r="W4" s="77">
        <f>Depreciation!W6+Depreciation!W7</f>
        <v>354859027.19397593</v>
      </c>
      <c r="X4" s="77">
        <f>Depreciation!X6+Depreciation!X7</f>
        <v>375780357.99382639</v>
      </c>
      <c r="Y4" s="77">
        <f>Depreciation!Y6+Depreciation!Y7</f>
        <v>397593730.17061436</v>
      </c>
      <c r="Z4" s="77">
        <f>Depreciation!Z6+Depreciation!Z7</f>
        <v>426819273.7917285</v>
      </c>
      <c r="AA4" s="77">
        <f>Depreciation!AA6+Depreciation!AA7</f>
        <v>457366397.12905622</v>
      </c>
      <c r="AB4" s="77">
        <f>Depreciation!AB6+Depreciation!AB7</f>
        <v>489286043.04773521</v>
      </c>
      <c r="AC4" s="77">
        <f>Depreciation!AC6+Depreciation!AC7</f>
        <v>522630964.92260861</v>
      </c>
      <c r="AD4" s="77">
        <f>Depreciation!AD6+Depreciation!AD7</f>
        <v>557455787.85446262</v>
      </c>
      <c r="AE4" s="77">
        <f>Depreciation!AE6+Depreciation!AE7</f>
        <v>593817071.88649678</v>
      </c>
      <c r="AF4" s="77">
        <f>Depreciation!AF6+Depreciation!AF7</f>
        <v>631773377.28474844</v>
      </c>
      <c r="AG4" s="77">
        <f>Depreciation!AG6+Depreciation!AG7</f>
        <v>671385331.94818401</v>
      </c>
      <c r="AH4" s="77">
        <f>Depreciation!AH6+Depreciation!AH7</f>
        <v>712715701.01622152</v>
      </c>
      <c r="AI4" s="77">
        <f>Depreciation!AI6+Depreciation!AI7</f>
        <v>755829458.74356282</v>
      </c>
      <c r="AJ4" s="77">
        <f>Depreciation!AJ6+Depreciation!AJ7</f>
        <v>778504342.50586987</v>
      </c>
      <c r="AK4" s="77">
        <f>Depreciation!AK6+Depreciation!AK7</f>
        <v>801859472.78104591</v>
      </c>
      <c r="AL4" s="77">
        <f>Depreciation!AL6+Depreciation!AL7</f>
        <v>825915256.9644773</v>
      </c>
      <c r="AM4" s="77">
        <f>Depreciation!AM6+Depreciation!AM7</f>
        <v>850692714.67341161</v>
      </c>
      <c r="AN4" s="77">
        <f>Depreciation!AN6+Depreciation!AN7</f>
        <v>876213496.11361396</v>
      </c>
      <c r="AO4" s="77">
        <f>Depreciation!AO6+Depreciation!AO7</f>
        <v>902499900.99702239</v>
      </c>
      <c r="AP4" s="77">
        <f>Depreciation!AP6+Depreciation!AP7</f>
        <v>929574898.02693319</v>
      </c>
    </row>
    <row r="5" spans="1:42" x14ac:dyDescent="0.35">
      <c r="A5" t="s">
        <v>420</v>
      </c>
      <c r="C5" s="162"/>
      <c r="D5" s="162"/>
      <c r="E5" s="162"/>
      <c r="F5" s="77">
        <f t="shared" ref="F5:AF5" ca="1" si="1">F4+F3</f>
        <v>157827008.59009087</v>
      </c>
      <c r="G5" s="77">
        <f ca="1">G4+G3</f>
        <v>181039335.82873285</v>
      </c>
      <c r="H5" s="77">
        <f t="shared" ca="1" si="1"/>
        <v>200575852.1229769</v>
      </c>
      <c r="I5" s="77">
        <f t="shared" ca="1" si="1"/>
        <v>216753637.78228387</v>
      </c>
      <c r="J5" s="77">
        <f t="shared" ca="1" si="1"/>
        <v>231675154.60614634</v>
      </c>
      <c r="K5" s="77">
        <f t="shared" ca="1" si="1"/>
        <v>245072017.24069402</v>
      </c>
      <c r="L5" s="77">
        <f t="shared" ca="1" si="1"/>
        <v>259236657.86106515</v>
      </c>
      <c r="M5" s="77">
        <f t="shared" ca="1" si="1"/>
        <v>271510085.02897012</v>
      </c>
      <c r="N5" s="77">
        <f t="shared" ca="1" si="1"/>
        <v>281568419.67074513</v>
      </c>
      <c r="O5" s="77">
        <f t="shared" ca="1" si="1"/>
        <v>292261368.58746636</v>
      </c>
      <c r="P5" s="77">
        <f t="shared" ca="1" si="1"/>
        <v>337379199.8691408</v>
      </c>
      <c r="Q5" s="77">
        <f t="shared" ca="1" si="1"/>
        <v>375977188.30641145</v>
      </c>
      <c r="R5" s="77">
        <f t="shared" ca="1" si="1"/>
        <v>410756387.31772149</v>
      </c>
      <c r="S5" s="77">
        <f t="shared" ca="1" si="1"/>
        <v>441673220.86740875</v>
      </c>
      <c r="T5" s="77">
        <f t="shared" ca="1" si="1"/>
        <v>476124055.0032891</v>
      </c>
      <c r="U5" s="77">
        <f t="shared" ca="1" si="1"/>
        <v>504990411.78764558</v>
      </c>
      <c r="V5" s="77">
        <f t="shared" ca="1" si="1"/>
        <v>536599771.33051831</v>
      </c>
      <c r="W5" s="77">
        <f t="shared" ca="1" si="1"/>
        <v>565495105.76432765</v>
      </c>
      <c r="X5" s="77">
        <f t="shared" ca="1" si="1"/>
        <v>596430326.06574929</v>
      </c>
      <c r="Y5" s="77">
        <f t="shared" ca="1" si="1"/>
        <v>629558986.26662219</v>
      </c>
      <c r="Z5" s="77">
        <f t="shared" ca="1" si="1"/>
        <v>687351663.75129354</v>
      </c>
      <c r="AA5" s="77">
        <f t="shared" ca="1" si="1"/>
        <v>746195310.17705107</v>
      </c>
      <c r="AB5" s="77">
        <f t="shared" ca="1" si="1"/>
        <v>805164662.22652555</v>
      </c>
      <c r="AC5" s="77">
        <f t="shared" ca="1" si="1"/>
        <v>870649461.80312693</v>
      </c>
      <c r="AD5" s="77">
        <f t="shared" ca="1" si="1"/>
        <v>927411664.64869356</v>
      </c>
      <c r="AE5" s="77">
        <f t="shared" ca="1" si="1"/>
        <v>980883903.81423104</v>
      </c>
      <c r="AF5" s="77">
        <f t="shared" ca="1" si="1"/>
        <v>1038606551.3023033</v>
      </c>
      <c r="AG5" s="77">
        <f t="shared" ref="AG5:AP5" ca="1" si="2">AG4+AG3</f>
        <v>1091577813.8619413</v>
      </c>
      <c r="AH5" s="77">
        <f t="shared" ca="1" si="2"/>
        <v>1128521649.8257337</v>
      </c>
      <c r="AI5" s="77">
        <f t="shared" ca="1" si="2"/>
        <v>1166723250.1328995</v>
      </c>
      <c r="AJ5" s="77">
        <f t="shared" ca="1" si="2"/>
        <v>1210441173.2845163</v>
      </c>
      <c r="AK5" s="77">
        <f t="shared" ca="1" si="2"/>
        <v>1255450569.6065698</v>
      </c>
      <c r="AL5" s="77">
        <f t="shared" ca="1" si="2"/>
        <v>1301781419.6123619</v>
      </c>
      <c r="AM5" s="77">
        <f t="shared" ca="1" si="2"/>
        <v>1349464053.1018357</v>
      </c>
      <c r="AN5" s="77">
        <f t="shared" ca="1" si="2"/>
        <v>1398529131.6197603</v>
      </c>
      <c r="AO5" s="77">
        <f t="shared" ca="1" si="2"/>
        <v>1449007629.0540018</v>
      </c>
      <c r="AP5" s="77">
        <f t="shared" ca="1" si="2"/>
        <v>1500930810.2563858</v>
      </c>
    </row>
    <row r="6" spans="1:42" x14ac:dyDescent="0.35">
      <c r="C6" s="2"/>
      <c r="D6" s="2"/>
      <c r="E6" s="2"/>
      <c r="F6" s="77"/>
      <c r="G6" s="77"/>
      <c r="H6" s="77"/>
      <c r="I6" s="77"/>
      <c r="J6" s="77"/>
      <c r="K6" s="77"/>
      <c r="L6" s="77"/>
      <c r="M6" s="77"/>
      <c r="N6" s="77"/>
      <c r="O6" s="77"/>
      <c r="P6" s="77"/>
      <c r="Q6" s="77"/>
      <c r="R6" s="77"/>
      <c r="S6" s="77"/>
      <c r="T6" s="77"/>
      <c r="U6" s="77"/>
      <c r="V6" s="77"/>
      <c r="W6" s="77"/>
      <c r="X6" s="77"/>
      <c r="Y6" s="77"/>
      <c r="Z6" s="77"/>
      <c r="AA6" s="77"/>
      <c r="AB6" s="77"/>
      <c r="AC6" s="77"/>
      <c r="AD6" s="77"/>
      <c r="AE6" s="77"/>
      <c r="AF6" s="77"/>
    </row>
    <row r="7" spans="1:42" x14ac:dyDescent="0.35">
      <c r="A7" t="s">
        <v>421</v>
      </c>
      <c r="C7" s="162"/>
      <c r="D7" s="162"/>
      <c r="E7" s="162"/>
      <c r="F7" s="77">
        <f>IF(AND(F1&lt;Assumptions!$B$77+Assumptions!$B$82,F1&gt;=Assumptions!$B$77),Assumptions!$B$78/Assumptions!$B$82,0)</f>
        <v>5096385.2784785135</v>
      </c>
      <c r="G7" s="77">
        <f>IF(AND(G1&lt;Assumptions!$B$77+Assumptions!$B$82,G1&gt;=Assumptions!$B$77),Assumptions!$B$78/Assumptions!$B$82,0)</f>
        <v>5096385.2784785135</v>
      </c>
      <c r="H7" s="77">
        <f>IF(AND(H1&lt;Assumptions!$B$77+Assumptions!$B$82,H1&gt;=Assumptions!$B$77),Assumptions!$B$78/Assumptions!$B$82,0)</f>
        <v>5096385.2784785135</v>
      </c>
      <c r="I7" s="77">
        <f>IF(AND(I1&lt;Assumptions!$B$77+Assumptions!$B$82,I1&gt;=Assumptions!$B$77),Assumptions!$B$78/Assumptions!$B$82,0)</f>
        <v>5096385.2784785135</v>
      </c>
      <c r="J7" s="77">
        <f>IF(AND(J1&lt;Assumptions!$B$77+Assumptions!$B$82,J1&gt;=Assumptions!$B$77),Assumptions!$B$78/Assumptions!$B$82,0)</f>
        <v>5096385.2784785135</v>
      </c>
      <c r="K7" s="77">
        <f>IF(AND(K1&lt;Assumptions!$B$77+Assumptions!$B$82,K1&gt;=Assumptions!$B$77),Assumptions!$B$78/Assumptions!$B$82,0)</f>
        <v>5096385.2784785135</v>
      </c>
      <c r="L7" s="77">
        <f>IF(AND(L1&lt;Assumptions!$B$77+Assumptions!$B$82,L1&gt;=Assumptions!$B$77),Assumptions!$B$78/Assumptions!$B$82,0)</f>
        <v>5096385.2784785135</v>
      </c>
      <c r="M7" s="77">
        <f>IF(AND(M1&lt;Assumptions!$B$77+Assumptions!$B$82,M1&gt;=Assumptions!$B$77),Assumptions!$B$78/Assumptions!$B$82,0)</f>
        <v>5096385.2784785135</v>
      </c>
      <c r="N7" s="77">
        <f>IF(AND(N1&lt;Assumptions!$B$77+Assumptions!$B$82,N1&gt;=Assumptions!$B$77),Assumptions!$B$78/Assumptions!$B$82,0)</f>
        <v>5096385.2784785135</v>
      </c>
      <c r="O7" s="77">
        <f>IF(AND(O1&lt;Assumptions!$B$77+Assumptions!$B$82,O1&gt;=Assumptions!$B$77),Assumptions!$B$78/Assumptions!$B$82,0)</f>
        <v>5096385.2784785135</v>
      </c>
      <c r="P7" s="77">
        <f>IF(AND(P1&lt;Assumptions!$B$77+Assumptions!$B$82,P1&gt;=Assumptions!$B$77),Assumptions!$B$78/Assumptions!$B$82,0)</f>
        <v>5096385.2784785135</v>
      </c>
      <c r="Q7" s="77">
        <f>IF(AND(Q1&lt;Assumptions!$B$77+Assumptions!$B$82,Q1&gt;=Assumptions!$B$77),Assumptions!$B$78/Assumptions!$B$82,0)</f>
        <v>5096385.2784785135</v>
      </c>
      <c r="R7" s="77">
        <f>IF(AND(R1&lt;Assumptions!$B$77+Assumptions!$B$82,R1&gt;=Assumptions!$B$77),Assumptions!$B$78/Assumptions!$B$82,0)</f>
        <v>5096385.2784785135</v>
      </c>
      <c r="S7" s="77">
        <f>IF(AND(S1&lt;Assumptions!$B$77+Assumptions!$B$82,S1&gt;=Assumptions!$B$77),Assumptions!$B$78/Assumptions!$B$82,0)</f>
        <v>5096385.2784785135</v>
      </c>
      <c r="T7" s="77">
        <f>IF(AND(T1&lt;Assumptions!$B$77+Assumptions!$B$82,T1&gt;=Assumptions!$B$77),Assumptions!$B$78/Assumptions!$B$82,0)</f>
        <v>5096385.2784785135</v>
      </c>
      <c r="U7" s="77">
        <f>IF(AND(U1&lt;Assumptions!$B$77+Assumptions!$B$82,U1&gt;=Assumptions!$B$77),Assumptions!$B$78/Assumptions!$B$82,0)</f>
        <v>5096385.2784785135</v>
      </c>
      <c r="V7" s="77">
        <f>IF(AND(V1&lt;Assumptions!$B$77+Assumptions!$B$82,V1&gt;=Assumptions!$B$77),Assumptions!$B$78/Assumptions!$B$82,0)</f>
        <v>5096385.2784785135</v>
      </c>
      <c r="W7" s="77">
        <f>IF(AND(W1&lt;Assumptions!$B$77+Assumptions!$B$82,W1&gt;=Assumptions!$B$77),Assumptions!$B$78/Assumptions!$B$82,0)</f>
        <v>5096385.2784785135</v>
      </c>
      <c r="X7" s="77">
        <f>IF(AND(X1&lt;Assumptions!$B$77+Assumptions!$B$82,X1&gt;=Assumptions!$B$77),Assumptions!$B$78/Assumptions!$B$82,0)</f>
        <v>5096385.2784785135</v>
      </c>
      <c r="Y7" s="77">
        <f>IF(AND(Y1&lt;Assumptions!$B$77+Assumptions!$B$82,Y1&gt;=Assumptions!$B$77),Assumptions!$B$78/Assumptions!$B$82,0)</f>
        <v>5096385.2784785135</v>
      </c>
      <c r="Z7" s="77">
        <f>IF(AND(Z1&lt;Assumptions!$B$77+Assumptions!$B$82,Z1&gt;=Assumptions!$B$77),Assumptions!$B$78/Assumptions!$B$82,0)</f>
        <v>5096385.2784785135</v>
      </c>
      <c r="AA7" s="77">
        <f>IF(AND(AA1&lt;Assumptions!$B$77+Assumptions!$B$82,AA1&gt;=Assumptions!$B$77),Assumptions!$B$78/Assumptions!$B$82,0)</f>
        <v>5096385.2784785135</v>
      </c>
      <c r="AB7" s="77">
        <f>IF(AND(AB1&lt;Assumptions!$B$77+Assumptions!$B$82,AB1&gt;=Assumptions!$B$77),Assumptions!$B$78/Assumptions!$B$82,0)</f>
        <v>5096385.2784785135</v>
      </c>
      <c r="AC7" s="77">
        <f>IF(AND(AC1&lt;Assumptions!$B$77+Assumptions!$B$82,AC1&gt;=Assumptions!$B$77),Assumptions!$B$78/Assumptions!$B$82,0)</f>
        <v>5096385.2784785135</v>
      </c>
      <c r="AD7" s="77">
        <f>IF(AND(AD1&lt;Assumptions!$B$77+Assumptions!$B$82,AD1&gt;=Assumptions!$B$77),Assumptions!$B$78/Assumptions!$B$82,0)</f>
        <v>5096385.2784785135</v>
      </c>
      <c r="AE7" s="77">
        <f>IF(AND(AE1&lt;Assumptions!$B$77+Assumptions!$B$82,AE1&gt;=Assumptions!$B$77),Assumptions!$B$78/Assumptions!$B$82,0)</f>
        <v>5096385.2784785135</v>
      </c>
      <c r="AF7" s="77">
        <f>IF(AND(AF1&lt;Assumptions!$B$77+Assumptions!$B$82,AF1&gt;=Assumptions!$B$77),Assumptions!$B$78/Assumptions!$B$82,0)</f>
        <v>5096385.2784785135</v>
      </c>
      <c r="AG7" s="77">
        <f>IF(AND(AG1&lt;Assumptions!$B$77+Assumptions!$B$82,AG1&gt;=Assumptions!$B$77),Assumptions!$B$78/Assumptions!$B$82,0)</f>
        <v>5096385.2784785135</v>
      </c>
      <c r="AH7" s="77">
        <f>IF(AND(AH1&lt;Assumptions!$B$77+Assumptions!$B$82,AH1&gt;=Assumptions!$B$77),Assumptions!$B$78/Assumptions!$B$82,0)</f>
        <v>5096385.2784785135</v>
      </c>
      <c r="AI7" s="77">
        <f>IF(AND(AI1&lt;Assumptions!$B$77+Assumptions!$B$82,AI1&gt;=Assumptions!$B$77),Assumptions!$B$78/Assumptions!$B$82,0)</f>
        <v>5096385.2784785135</v>
      </c>
      <c r="AJ7" s="77">
        <f>IF(AND(AJ1&lt;Assumptions!$B$77+Assumptions!$B$82,AJ1&gt;=Assumptions!$B$77),Assumptions!$B$78/Assumptions!$B$82,0)</f>
        <v>0</v>
      </c>
      <c r="AK7" s="77">
        <f>IF(AND(AK1&lt;Assumptions!$B$77+Assumptions!$B$82,AK1&gt;=Assumptions!$B$77),Assumptions!$B$78/Assumptions!$B$82,0)</f>
        <v>0</v>
      </c>
      <c r="AL7" s="77">
        <f>IF(AND(AL1&lt;Assumptions!$B$77+Assumptions!$B$82,AL1&gt;=Assumptions!$B$77),Assumptions!$B$78/Assumptions!$B$82,0)</f>
        <v>0</v>
      </c>
      <c r="AM7" s="77">
        <f>IF(AND(AM1&lt;Assumptions!$B$77+Assumptions!$B$82,AM1&gt;=Assumptions!$B$77),Assumptions!$B$78/Assumptions!$B$82,0)</f>
        <v>0</v>
      </c>
      <c r="AN7" s="77">
        <f>IF(AND(AN1&lt;Assumptions!$B$77+Assumptions!$B$82,AN1&gt;=Assumptions!$B$77),Assumptions!$B$78/Assumptions!$B$82,0)</f>
        <v>0</v>
      </c>
      <c r="AO7" s="77">
        <f>IF(AND(AO1&lt;Assumptions!$B$77+Assumptions!$B$82,AO1&gt;=Assumptions!$B$77),Assumptions!$B$78/Assumptions!$B$82,0)</f>
        <v>0</v>
      </c>
      <c r="AP7" s="77">
        <f>IF(AND(AP1&lt;Assumptions!$B$77+Assumptions!$B$82,AP1&gt;=Assumptions!$B$77),Assumptions!$B$78/Assumptions!$B$82,0)</f>
        <v>0</v>
      </c>
    </row>
    <row r="8" spans="1:42" x14ac:dyDescent="0.35">
      <c r="A8" t="s">
        <v>422</v>
      </c>
      <c r="C8" s="161"/>
      <c r="D8" s="161"/>
      <c r="E8" s="161"/>
      <c r="F8" s="6">
        <f>Investment!F30</f>
        <v>319048384.50668609</v>
      </c>
      <c r="G8" s="6">
        <f>Investment!G30</f>
        <v>332531303.71838164</v>
      </c>
      <c r="H8" s="6">
        <f>Investment!H30</f>
        <v>334544270.70198083</v>
      </c>
      <c r="I8" s="6">
        <f>Investment!I30</f>
        <v>336780198.93929076</v>
      </c>
      <c r="J8" s="6">
        <f>Investment!J30</f>
        <v>339238504.96581131</v>
      </c>
      <c r="K8" s="6">
        <f>Investment!K30</f>
        <v>341918722.82252532</v>
      </c>
      <c r="L8" s="6">
        <f>Investment!L30</f>
        <v>344820500.97697216</v>
      </c>
      <c r="M8" s="6">
        <f>Investment!M30</f>
        <v>352973797.92047662</v>
      </c>
      <c r="N8" s="6">
        <f>Investment!N30</f>
        <v>361314032.82154024</v>
      </c>
      <c r="O8" s="6">
        <f>Investment!O30</f>
        <v>369845166.4837383</v>
      </c>
      <c r="P8" s="6">
        <f>Investment!P30</f>
        <v>627625684.01943099</v>
      </c>
      <c r="Q8" s="6">
        <f>Investment!Q30</f>
        <v>641125422.90896988</v>
      </c>
      <c r="R8" s="6">
        <f>Investment!R30</f>
        <v>657959255.93546939</v>
      </c>
      <c r="S8" s="6">
        <f>Investment!S30</f>
        <v>675151640.73387527</v>
      </c>
      <c r="T8" s="6">
        <f>Investment!T30</f>
        <v>692708695.59965634</v>
      </c>
      <c r="U8" s="6">
        <f>Investment!U30</f>
        <v>710636579.05536783</v>
      </c>
      <c r="V8" s="6">
        <f>Investment!V30</f>
        <v>728941486.73796737</v>
      </c>
      <c r="W8" s="6">
        <f>Investment!W30</f>
        <v>757933503.22806585</v>
      </c>
      <c r="X8" s="6">
        <f>Investment!X30</f>
        <v>787928692.2368722</v>
      </c>
      <c r="Y8" s="6">
        <f>Investment!Y30</f>
        <v>818959273.46526098</v>
      </c>
      <c r="Z8" s="6">
        <f>Investment!Z30</f>
        <v>1127517592.5134821</v>
      </c>
      <c r="AA8" s="6">
        <f>Investment!AA30</f>
        <v>1174167250.064271</v>
      </c>
      <c r="AB8" s="6">
        <f>Investment!AB30</f>
        <v>1222458898.7471089</v>
      </c>
      <c r="AC8" s="6">
        <f>Investment!AC30</f>
        <v>1272445745.7517519</v>
      </c>
      <c r="AD8" s="6">
        <f>Investment!AD30</f>
        <v>1324182636.0159738</v>
      </c>
      <c r="AE8" s="6">
        <f>Investment!AE30</f>
        <v>1377726100.8552315</v>
      </c>
      <c r="AF8" s="6">
        <f>Investment!AF30</f>
        <v>1433134407.9971783</v>
      </c>
      <c r="AG8" s="6">
        <f>Investment!AG30</f>
        <v>1490467613.0607288</v>
      </c>
      <c r="AH8" s="6">
        <f>Investment!AH30</f>
        <v>1549787612.5204287</v>
      </c>
      <c r="AI8" s="6">
        <f>Investment!AI30</f>
        <v>1611158198.1980643</v>
      </c>
      <c r="AJ8" s="6">
        <f>Investment!AJ30</f>
        <v>725153095.11934209</v>
      </c>
      <c r="AK8" s="6">
        <f>Investment!AK30</f>
        <v>745199183.72882056</v>
      </c>
      <c r="AL8" s="6">
        <f>Investment!AL30</f>
        <v>765799425.20787048</v>
      </c>
      <c r="AM8" s="6">
        <f>Investment!AM30</f>
        <v>786969138.52513647</v>
      </c>
      <c r="AN8" s="6">
        <f>Investment!AN30</f>
        <v>808724066.12591219</v>
      </c>
      <c r="AO8" s="6">
        <f>Investment!AO30</f>
        <v>831080385.63870358</v>
      </c>
      <c r="AP8" s="6">
        <f>Investment!AP30</f>
        <v>854054721.90540779</v>
      </c>
    </row>
    <row r="9" spans="1:42" x14ac:dyDescent="0.35">
      <c r="C9" s="1"/>
      <c r="K9" s="1"/>
      <c r="L9" s="1"/>
      <c r="M9" s="1"/>
      <c r="N9" s="1"/>
      <c r="O9" s="1"/>
      <c r="P9" s="1"/>
      <c r="Q9" s="1"/>
      <c r="R9" s="1"/>
      <c r="S9" s="1"/>
      <c r="T9" s="1"/>
      <c r="U9" s="1"/>
      <c r="V9" s="1"/>
      <c r="W9" s="1"/>
      <c r="X9" s="1"/>
      <c r="Y9" s="1"/>
      <c r="Z9" s="1"/>
      <c r="AA9" s="1"/>
      <c r="AB9" s="1"/>
      <c r="AC9" s="1"/>
      <c r="AD9" s="1"/>
      <c r="AE9" s="1"/>
      <c r="AF9" s="1"/>
    </row>
    <row r="10" spans="1:42" ht="35.5" customHeight="1" x14ac:dyDescent="0.35">
      <c r="A10" s="217" t="s">
        <v>423</v>
      </c>
      <c r="C10" s="157"/>
      <c r="D10" s="157"/>
      <c r="E10" s="157"/>
      <c r="F10" s="1">
        <f t="shared" ref="F10:AP10" ca="1" si="3">F5-F7-F8</f>
        <v>-166317761.19507372</v>
      </c>
      <c r="G10" s="1">
        <f ca="1">G5-G7-G8</f>
        <v>-156588353.1681273</v>
      </c>
      <c r="H10" s="1">
        <f t="shared" ca="1" si="3"/>
        <v>-139064803.85748243</v>
      </c>
      <c r="I10" s="1">
        <f t="shared" ca="1" si="3"/>
        <v>-125122946.43548539</v>
      </c>
      <c r="J10" s="1">
        <f t="shared" ca="1" si="3"/>
        <v>-112659735.63814348</v>
      </c>
      <c r="K10" s="1">
        <f t="shared" ca="1" si="3"/>
        <v>-101943090.86030981</v>
      </c>
      <c r="L10" s="1">
        <f t="shared" ca="1" si="3"/>
        <v>-90680228.394385517</v>
      </c>
      <c r="M10" s="1">
        <f t="shared" ca="1" si="3"/>
        <v>-86560098.169984996</v>
      </c>
      <c r="N10" s="1">
        <f t="shared" ca="1" si="3"/>
        <v>-84841998.429273605</v>
      </c>
      <c r="O10" s="1">
        <f t="shared" ca="1" si="3"/>
        <v>-82680183.174750447</v>
      </c>
      <c r="P10" s="1">
        <f t="shared" ca="1" si="3"/>
        <v>-295342869.42876869</v>
      </c>
      <c r="Q10" s="1">
        <f t="shared" ca="1" si="3"/>
        <v>-270244619.88103694</v>
      </c>
      <c r="R10" s="1">
        <f t="shared" ca="1" si="3"/>
        <v>-252299253.89622641</v>
      </c>
      <c r="S10" s="1">
        <f t="shared" ca="1" si="3"/>
        <v>-238574805.14494503</v>
      </c>
      <c r="T10" s="1">
        <f t="shared" ca="1" si="3"/>
        <v>-221681025.87484574</v>
      </c>
      <c r="U10" s="1">
        <f t="shared" ca="1" si="3"/>
        <v>-210742552.54620075</v>
      </c>
      <c r="V10" s="1">
        <f t="shared" ca="1" si="3"/>
        <v>-197438100.68592757</v>
      </c>
      <c r="W10" s="1">
        <f t="shared" ca="1" si="3"/>
        <v>-197534782.74221671</v>
      </c>
      <c r="X10" s="1">
        <f t="shared" ca="1" si="3"/>
        <v>-196594751.44960141</v>
      </c>
      <c r="Y10" s="1">
        <f t="shared" ca="1" si="3"/>
        <v>-194496672.4771173</v>
      </c>
      <c r="Z10" s="1">
        <f t="shared" ca="1" si="3"/>
        <v>-445262314.04066706</v>
      </c>
      <c r="AA10" s="1">
        <f t="shared" ca="1" si="3"/>
        <v>-433068325.16569841</v>
      </c>
      <c r="AB10" s="1">
        <f t="shared" ca="1" si="3"/>
        <v>-422390621.79906189</v>
      </c>
      <c r="AC10" s="1">
        <f t="shared" ca="1" si="3"/>
        <v>-406892669.22710347</v>
      </c>
      <c r="AD10" s="1">
        <f t="shared" ca="1" si="3"/>
        <v>-401867356.64575875</v>
      </c>
      <c r="AE10" s="1">
        <f t="shared" ca="1" si="3"/>
        <v>-401938582.31947899</v>
      </c>
      <c r="AF10" s="1">
        <f t="shared" ca="1" si="3"/>
        <v>-399624241.97335351</v>
      </c>
      <c r="AG10" s="1">
        <f t="shared" ca="1" si="3"/>
        <v>-403986184.47726607</v>
      </c>
      <c r="AH10" s="1">
        <f t="shared" ca="1" si="3"/>
        <v>-426362347.97317362</v>
      </c>
      <c r="AI10" s="1">
        <f t="shared" ca="1" si="3"/>
        <v>-449531333.34364343</v>
      </c>
      <c r="AJ10" s="1">
        <f t="shared" ca="1" si="3"/>
        <v>485288078.16517425</v>
      </c>
      <c r="AK10" s="1">
        <f t="shared" ca="1" si="3"/>
        <v>510251385.8777492</v>
      </c>
      <c r="AL10" s="1">
        <f t="shared" ca="1" si="3"/>
        <v>535981994.40449142</v>
      </c>
      <c r="AM10" s="1">
        <f t="shared" ca="1" si="3"/>
        <v>562494914.57669926</v>
      </c>
      <c r="AN10" s="1">
        <f t="shared" ca="1" si="3"/>
        <v>589805065.49384809</v>
      </c>
      <c r="AO10" s="1">
        <f t="shared" ca="1" si="3"/>
        <v>617927243.41529822</v>
      </c>
      <c r="AP10" s="1">
        <f t="shared" ca="1" si="3"/>
        <v>646876088.35097802</v>
      </c>
    </row>
    <row r="11" spans="1:42" x14ac:dyDescent="0.35">
      <c r="A11" t="s">
        <v>424</v>
      </c>
      <c r="C11" s="157"/>
      <c r="D11" s="157"/>
      <c r="E11" s="157"/>
      <c r="F11" s="1">
        <f t="shared" ref="F11:AF11" ca="1" si="4">F10</f>
        <v>-166317761.19507372</v>
      </c>
      <c r="G11" s="1">
        <f ca="1">G10</f>
        <v>-156588353.1681273</v>
      </c>
      <c r="H11" s="1">
        <f t="shared" ca="1" si="4"/>
        <v>-139064803.85748243</v>
      </c>
      <c r="I11" s="1">
        <f t="shared" ca="1" si="4"/>
        <v>-125122946.43548539</v>
      </c>
      <c r="J11" s="1">
        <f t="shared" ca="1" si="4"/>
        <v>-112659735.63814348</v>
      </c>
      <c r="K11" s="1">
        <f t="shared" ca="1" si="4"/>
        <v>-101943090.86030981</v>
      </c>
      <c r="L11" s="1">
        <f t="shared" ca="1" si="4"/>
        <v>-90680228.394385517</v>
      </c>
      <c r="M11" s="1">
        <f t="shared" ca="1" si="4"/>
        <v>-86560098.169984996</v>
      </c>
      <c r="N11" s="1">
        <f t="shared" ca="1" si="4"/>
        <v>-84841998.429273605</v>
      </c>
      <c r="O11" s="1">
        <f t="shared" ca="1" si="4"/>
        <v>-82680183.174750447</v>
      </c>
      <c r="P11" s="1">
        <f t="shared" ca="1" si="4"/>
        <v>-295342869.42876869</v>
      </c>
      <c r="Q11" s="1">
        <f t="shared" ca="1" si="4"/>
        <v>-270244619.88103694</v>
      </c>
      <c r="R11" s="1">
        <f t="shared" ca="1" si="4"/>
        <v>-252299253.89622641</v>
      </c>
      <c r="S11" s="1">
        <f t="shared" ca="1" si="4"/>
        <v>-238574805.14494503</v>
      </c>
      <c r="T11" s="1">
        <f t="shared" ca="1" si="4"/>
        <v>-221681025.87484574</v>
      </c>
      <c r="U11" s="1">
        <f t="shared" ca="1" si="4"/>
        <v>-210742552.54620075</v>
      </c>
      <c r="V11" s="1">
        <f t="shared" ca="1" si="4"/>
        <v>-197438100.68592757</v>
      </c>
      <c r="W11" s="1">
        <f t="shared" ca="1" si="4"/>
        <v>-197534782.74221671</v>
      </c>
      <c r="X11" s="1">
        <f t="shared" ca="1" si="4"/>
        <v>-196594751.44960141</v>
      </c>
      <c r="Y11" s="1">
        <f t="shared" ca="1" si="4"/>
        <v>-194496672.4771173</v>
      </c>
      <c r="Z11" s="1">
        <f t="shared" ca="1" si="4"/>
        <v>-445262314.04066706</v>
      </c>
      <c r="AA11" s="1">
        <f t="shared" ca="1" si="4"/>
        <v>-433068325.16569841</v>
      </c>
      <c r="AB11" s="1">
        <f t="shared" ca="1" si="4"/>
        <v>-422390621.79906189</v>
      </c>
      <c r="AC11" s="1">
        <f t="shared" ca="1" si="4"/>
        <v>-406892669.22710347</v>
      </c>
      <c r="AD11" s="1">
        <f t="shared" ca="1" si="4"/>
        <v>-401867356.64575875</v>
      </c>
      <c r="AE11" s="1">
        <f t="shared" ca="1" si="4"/>
        <v>-401938582.31947899</v>
      </c>
      <c r="AF11" s="1">
        <f t="shared" ca="1" si="4"/>
        <v>-399624241.97335351</v>
      </c>
      <c r="AG11" s="1">
        <f t="shared" ref="AG11:AP11" ca="1" si="5">AG10</f>
        <v>-403986184.47726607</v>
      </c>
      <c r="AH11" s="1">
        <f t="shared" ca="1" si="5"/>
        <v>-426362347.97317362</v>
      </c>
      <c r="AI11" s="1">
        <f t="shared" ca="1" si="5"/>
        <v>-449531333.34364343</v>
      </c>
      <c r="AJ11" s="1">
        <f t="shared" ca="1" si="5"/>
        <v>485288078.16517425</v>
      </c>
      <c r="AK11" s="1">
        <f t="shared" ca="1" si="5"/>
        <v>510251385.8777492</v>
      </c>
      <c r="AL11" s="1">
        <f t="shared" ca="1" si="5"/>
        <v>535981994.40449142</v>
      </c>
      <c r="AM11" s="1">
        <f t="shared" ca="1" si="5"/>
        <v>562494914.57669926</v>
      </c>
      <c r="AN11" s="1">
        <f t="shared" ca="1" si="5"/>
        <v>589805065.49384809</v>
      </c>
      <c r="AO11" s="1">
        <f t="shared" ca="1" si="5"/>
        <v>617927243.41529822</v>
      </c>
      <c r="AP11" s="1">
        <f t="shared" ca="1" si="5"/>
        <v>646876088.35097802</v>
      </c>
    </row>
    <row r="14" spans="1:42" x14ac:dyDescent="0.35">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row>
    <row r="15" spans="1:42" x14ac:dyDescent="0.35">
      <c r="C15" s="41"/>
      <c r="D15" s="41"/>
      <c r="E15" s="41"/>
      <c r="F15" s="41"/>
      <c r="G15" s="41"/>
      <c r="H15" s="41"/>
      <c r="I15" s="41"/>
      <c r="J15" s="41"/>
      <c r="K15" s="41"/>
      <c r="L15" s="41"/>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row>
    <row r="16" spans="1:42" x14ac:dyDescent="0.35">
      <c r="C16" s="4"/>
    </row>
  </sheetData>
  <sheetProtection algorithmName="SHA-512" hashValue="cBDNvt8FojtUTPgpbS44x6e00UKhfrkxxItkZvNOuMS4uGtwEAqB0Anx9CdXA79kg2CUWDiLeMJvCbFbe/+sFw==" saltValue="w91Aa8thgC6uBR/boJkMPQ==" spinCount="100000" sheet="1" objects="1" scenarios="1"/>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C06D791AA22684099EE4672EBEDF614" ma:contentTypeVersion="14" ma:contentTypeDescription="Create a new document." ma:contentTypeScope="" ma:versionID="d5da88a4da677b9e6979ab6dc3a9f056">
  <xsd:schema xmlns:xsd="http://www.w3.org/2001/XMLSchema" xmlns:xs="http://www.w3.org/2001/XMLSchema" xmlns:p="http://schemas.microsoft.com/office/2006/metadata/properties" xmlns:ns1="http://schemas.microsoft.com/sharepoint/v3" xmlns:ns2="08a23fc5-e034-477c-ac83-93bc1440f322" xmlns:ns3="65b6d800-2dda-48d6-88d8-9e2b35e6f7ea" targetNamespace="http://schemas.microsoft.com/office/2006/metadata/properties" ma:root="true" ma:fieldsID="3d84bdee0ea8dfdbf46e7d8ecf02b3e2" ns1:_="" ns2:_="" ns3:_="">
    <xsd:import namespace="http://schemas.microsoft.com/sharepoint/v3"/>
    <xsd:import namespace="08a23fc5-e034-477c-ac83-93bc1440f322"/>
    <xsd:import namespace="65b6d800-2dda-48d6-88d8-9e2b35e6f7e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_Flow_SignoffStatus" minOccurs="0"/>
                <xsd:element ref="ns1:_ip_UnifiedCompliancePolicyProperties" minOccurs="0"/>
                <xsd:element ref="ns1:_ip_UnifiedCompliancePolicyUIAction"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8a23fc5-e034-477c-ac83-93bc1440f32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_Flow_SignoffStatus" ma:index="14" nillable="true" ma:displayName="Sign-off status" ma:internalName="Sign_x002d_off_x0020_status">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DateTaken" ma:index="21"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5b6d800-2dda-48d6-88d8-9e2b35e6f7e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_Flow_SignoffStatus xmlns="08a23fc5-e034-477c-ac83-93bc1440f322" xsi:nil="true"/>
  </documentManagement>
</p:properties>
</file>

<file path=customXml/itemProps1.xml><?xml version="1.0" encoding="utf-8"?>
<ds:datastoreItem xmlns:ds="http://schemas.openxmlformats.org/officeDocument/2006/customXml" ds:itemID="{79DC7637-A818-4FAD-B0F5-D23F7DBAC2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8a23fc5-e034-477c-ac83-93bc1440f322"/>
    <ds:schemaRef ds:uri="65b6d800-2dda-48d6-88d8-9e2b35e6f7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74065F5-5BB2-47B5-9588-B3063D98CE30}">
  <ds:schemaRefs>
    <ds:schemaRef ds:uri="http://schemas.microsoft.com/sharepoint/v3/contenttype/forms"/>
  </ds:schemaRefs>
</ds:datastoreItem>
</file>

<file path=customXml/itemProps3.xml><?xml version="1.0" encoding="utf-8"?>
<ds:datastoreItem xmlns:ds="http://schemas.openxmlformats.org/officeDocument/2006/customXml" ds:itemID="{473698F6-096B-4384-86E2-9D80F2F4EC32}">
  <ds:schemaRefs>
    <ds:schemaRef ds:uri="http://purl.org/dc/terms/"/>
    <ds:schemaRef ds:uri="65b6d800-2dda-48d6-88d8-9e2b35e6f7ea"/>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http://schemas.microsoft.com/office/2006/documentManagement/types"/>
    <ds:schemaRef ds:uri="http://purl.org/dc/dcmitype/"/>
    <ds:schemaRef ds:uri="08a23fc5-e034-477c-ac83-93bc1440f322"/>
    <ds:schemaRef ds:uri="http://schemas.microsoft.com/sharepoint/v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Model overview</vt:lpstr>
      <vt:lpstr>Model outputs</vt:lpstr>
      <vt:lpstr>Data</vt:lpstr>
      <vt:lpstr>Assumptions</vt:lpstr>
      <vt:lpstr>Price and Financial Ratios</vt:lpstr>
      <vt:lpstr>Investment</vt:lpstr>
      <vt:lpstr>Profit and Loss</vt:lpstr>
      <vt:lpstr>Balance Sheet</vt:lpstr>
      <vt:lpstr>Cash Flow</vt:lpstr>
      <vt:lpstr>Depreciation</vt:lpstr>
      <vt:lpstr>Debt worksheet</vt:lpstr>
      <vt:lpstr>NPC</vt:lpstr>
      <vt:lpstr>Additional data --&gt;</vt:lpstr>
      <vt:lpstr>Allocation of GW debt</vt:lpstr>
      <vt:lpstr>Inflation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2023-05-01T08:52:52Z</dcterms:created>
  <dcterms:modified xsi:type="dcterms:W3CDTF">2023-06-07T22:39:47Z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0x0101005C06D791AA22684099EE4672EBEDF614</vt:lpwstr>
  </property>
</Properties>
</file>